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24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5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26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7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1.xml" ContentType="application/vnd.openxmlformats-officedocument.themeOverride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39.xml" ContentType="application/vnd.openxmlformats-officedocument.drawingml.chartshapes+xml"/>
  <Override PartName="/xl/drawings/drawing40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27.xml" ContentType="application/vnd.openxmlformats-officedocument.drawingml.chart+xml"/>
  <Override PartName="/xl/theme/themeOverride27.xml" ContentType="application/vnd.openxmlformats-officedocument.themeOverride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charts/chart28.xml" ContentType="application/vnd.openxmlformats-officedocument.drawingml.chart+xml"/>
  <Override PartName="/xl/theme/themeOverride28.xml" ContentType="application/vnd.openxmlformats-officedocument.themeOverride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29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9.xml" ContentType="application/vnd.openxmlformats-officedocument.themeOverride+xml"/>
  <Override PartName="/xl/drawings/drawing53.xml" ContentType="application/vnd.openxmlformats-officedocument.drawingml.chartshapes+xml"/>
  <Override PartName="/xl/charts/chart30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30.xml" ContentType="application/vnd.openxmlformats-officedocument.themeOverride+xml"/>
  <Override PartName="/xl/drawings/drawing54.xml" ContentType="application/vnd.openxmlformats-officedocument.drawingml.chartshapes+xml"/>
  <Override PartName="/xl/charts/chart31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1.xml" ContentType="application/vnd.openxmlformats-officedocument.themeOverride+xml"/>
  <Override PartName="/xl/drawings/drawing55.xml" ContentType="application/vnd.openxmlformats-officedocument.drawingml.chartshapes+xml"/>
  <Override PartName="/xl/charts/chart32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2.xml" ContentType="application/vnd.openxmlformats-officedocument.themeOverride+xml"/>
  <Override PartName="/xl/drawings/drawing56.xml" ContentType="application/vnd.openxmlformats-officedocument.drawingml.chartshapes+xml"/>
  <Override PartName="/xl/charts/chart33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3.xml" ContentType="application/vnd.openxmlformats-officedocument.themeOverride+xml"/>
  <Override PartName="/xl/drawings/drawing57.xml" ContentType="application/vnd.openxmlformats-officedocument.drawingml.chartshapes+xml"/>
  <Override PartName="/xl/charts/chart34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4.xml" ContentType="application/vnd.openxmlformats-officedocument.themeOverride+xml"/>
  <Override PartName="/xl/drawings/drawing58.xml" ContentType="application/vnd.openxmlformats-officedocument.drawingml.chartshapes+xml"/>
  <Override PartName="/xl/charts/chart35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5.xml" ContentType="application/vnd.openxmlformats-officedocument.themeOverride+xml"/>
  <Override PartName="/xl/drawings/drawing59.xml" ContentType="application/vnd.openxmlformats-officedocument.drawingml.chartshapes+xml"/>
  <Override PartName="/xl/charts/chart36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6.xml" ContentType="application/vnd.openxmlformats-officedocument.themeOverride+xml"/>
  <Override PartName="/xl/drawings/drawing60.xml" ContentType="application/vnd.openxmlformats-officedocument.drawingml.chartshapes+xml"/>
  <Override PartName="/xl/charts/chart37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7.xml" ContentType="application/vnd.openxmlformats-officedocument.themeOverride+xml"/>
  <Override PartName="/xl/drawings/drawing61.xml" ContentType="application/vnd.openxmlformats-officedocument.drawingml.chartshapes+xml"/>
  <Override PartName="/xl/charts/chart38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8.xml" ContentType="application/vnd.openxmlformats-officedocument.themeOverride+xml"/>
  <Override PartName="/xl/drawings/drawing62.xml" ContentType="application/vnd.openxmlformats-officedocument.drawingml.chartshapes+xml"/>
  <Override PartName="/xl/charts/chart39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9.xml" ContentType="application/vnd.openxmlformats-officedocument.themeOverride+xml"/>
  <Override PartName="/xl/drawings/drawing63.xml" ContentType="application/vnd.openxmlformats-officedocument.drawingml.chartshapes+xml"/>
  <Override PartName="/xl/charts/chart40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40.xml" ContentType="application/vnd.openxmlformats-officedocument.themeOverride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charts/chart41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1.xml" ContentType="application/vnd.openxmlformats-officedocument.themeOverride+xml"/>
  <Override PartName="/xl/drawings/drawing66.xml" ContentType="application/vnd.openxmlformats-officedocument.drawingml.chartshapes+xml"/>
  <Override PartName="/xl/charts/chart42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2.xml" ContentType="application/vnd.openxmlformats-officedocument.themeOverride+xml"/>
  <Override PartName="/xl/drawings/drawing67.xml" ContentType="application/vnd.openxmlformats-officedocument.drawingml.chartshapes+xml"/>
  <Override PartName="/xl/charts/chart43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3.xml" ContentType="application/vnd.openxmlformats-officedocument.themeOverride+xml"/>
  <Override PartName="/xl/drawings/drawing68.xml" ContentType="application/vnd.openxmlformats-officedocument.drawingml.chartshapes+xml"/>
  <Override PartName="/xl/charts/chart44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4.xml" ContentType="application/vnd.openxmlformats-officedocument.themeOverride+xml"/>
  <Override PartName="/xl/drawings/drawing69.xml" ContentType="application/vnd.openxmlformats-officedocument.drawingml.chartshapes+xml"/>
  <Override PartName="/xl/charts/chart45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5.xml" ContentType="application/vnd.openxmlformats-officedocument.themeOverride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46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6.xml" ContentType="application/vnd.openxmlformats-officedocument.themeOverride+xml"/>
  <Override PartName="/xl/drawings/drawing76.xml" ContentType="application/vnd.openxmlformats-officedocument.drawingml.chartshapes+xml"/>
  <Override PartName="/xl/charts/chart47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7.xml" ContentType="application/vnd.openxmlformats-officedocument.themeOverride+xml"/>
  <Override PartName="/xl/drawings/drawing77.xml" ContentType="application/vnd.openxmlformats-officedocument.drawingml.chartshapes+xml"/>
  <Override PartName="/xl/charts/chart48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8.xml" ContentType="application/vnd.openxmlformats-officedocument.themeOverride+xml"/>
  <Override PartName="/xl/drawings/drawing78.xml" ContentType="application/vnd.openxmlformats-officedocument.drawingml.chartshapes+xml"/>
  <Override PartName="/xl/charts/chart49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9.xml" ContentType="application/vnd.openxmlformats-officedocument.themeOverride+xml"/>
  <Override PartName="/xl/drawings/drawing79.xml" ContentType="application/vnd.openxmlformats-officedocument.drawingml.chartshapes+xml"/>
  <Override PartName="/xl/charts/chart50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50.xml" ContentType="application/vnd.openxmlformats-officedocument.themeOverride+xml"/>
  <Override PartName="/xl/drawings/drawing80.xml" ContentType="application/vnd.openxmlformats-officedocument.drawingml.chartshapes+xml"/>
  <Override PartName="/xl/charts/chart51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1.xml" ContentType="application/vnd.openxmlformats-officedocument.themeOverride+xml"/>
  <Override PartName="/xl/drawings/drawing81.xml" ContentType="application/vnd.openxmlformats-officedocument.drawingml.chartshapes+xml"/>
  <Override PartName="/xl/charts/chart52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2.xml" ContentType="application/vnd.openxmlformats-officedocument.themeOverride+xml"/>
  <Override PartName="/xl/drawings/drawing82.xml" ContentType="application/vnd.openxmlformats-officedocument.drawingml.chartshapes+xml"/>
  <Override PartName="/xl/charts/chart53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3.xml" ContentType="application/vnd.openxmlformats-officedocument.themeOverride+xml"/>
  <Override PartName="/xl/drawings/drawing83.xml" ContentType="application/vnd.openxmlformats-officedocument.drawingml.chartshapes+xml"/>
  <Override PartName="/xl/charts/chart54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4.xml" ContentType="application/vnd.openxmlformats-officedocument.themeOverride+xml"/>
  <Override PartName="/xl/drawings/drawing84.xml" ContentType="application/vnd.openxmlformats-officedocument.drawingml.chartshapes+xml"/>
  <Override PartName="/xl/charts/chart55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5.xml" ContentType="application/vnd.openxmlformats-officedocument.themeOverride+xml"/>
  <Override PartName="/xl/drawings/drawing85.xml" ContentType="application/vnd.openxmlformats-officedocument.drawingml.chartshapes+xml"/>
  <Override PartName="/xl/charts/chart56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6.xml" ContentType="application/vnd.openxmlformats-officedocument.themeOverride+xml"/>
  <Override PartName="/xl/drawings/drawing86.xml" ContentType="application/vnd.openxmlformats-officedocument.drawingml.chartshapes+xml"/>
  <Override PartName="/xl/charts/chart57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7.xml" ContentType="application/vnd.openxmlformats-officedocument.themeOverride+xml"/>
  <Override PartName="/xl/drawings/drawing87.xml" ContentType="application/vnd.openxmlformats-officedocument.drawingml.chartshapes+xml"/>
  <Override PartName="/xl/charts/chart58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8.xml" ContentType="application/vnd.openxmlformats-officedocument.themeOverride+xml"/>
  <Override PartName="/xl/drawings/drawing88.xml" ContentType="application/vnd.openxmlformats-officedocument.drawingml.chartshapes+xml"/>
  <Override PartName="/xl/drawings/drawing89.xml" ContentType="application/vnd.openxmlformats-officedocument.drawing+xml"/>
  <Override PartName="/xl/charts/chart59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9.xml" ContentType="application/vnd.openxmlformats-officedocument.themeOverride+xml"/>
  <Override PartName="/xl/drawings/drawing90.xml" ContentType="application/vnd.openxmlformats-officedocument.drawingml.chartshapes+xml"/>
  <Override PartName="/xl/charts/chart60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60.xml" ContentType="application/vnd.openxmlformats-officedocument.themeOverride+xml"/>
  <Override PartName="/xl/drawings/drawing91.xml" ContentType="application/vnd.openxmlformats-officedocument.drawingml.chartshapes+xml"/>
  <Override PartName="/xl/charts/chart61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1.xml" ContentType="application/vnd.openxmlformats-officedocument.themeOverride+xml"/>
  <Override PartName="/xl/drawings/drawing92.xml" ContentType="application/vnd.openxmlformats-officedocument.drawingml.chartshapes+xml"/>
  <Override PartName="/xl/charts/chart62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2.xml" ContentType="application/vnd.openxmlformats-officedocument.themeOverride+xml"/>
  <Override PartName="/xl/drawings/drawing93.xml" ContentType="application/vnd.openxmlformats-officedocument.drawingml.chartshapes+xml"/>
  <Override PartName="/xl/charts/chart63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3.xml" ContentType="application/vnd.openxmlformats-officedocument.themeOverride+xml"/>
  <Override PartName="/xl/drawings/drawing94.xml" ContentType="application/vnd.openxmlformats-officedocument.drawingml.chartshapes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charts/chart64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4.xml" ContentType="application/vnd.openxmlformats-officedocument.themeOverride+xml"/>
  <Override PartName="/xl/drawings/drawing97.xml" ContentType="application/vnd.openxmlformats-officedocument.drawingml.chartshapes+xml"/>
  <Override PartName="/xl/charts/chart65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65.xml" ContentType="application/vnd.openxmlformats-officedocument.themeOverride+xml"/>
  <Override PartName="/xl/drawings/drawing98.xml" ContentType="application/vnd.openxmlformats-officedocument.drawingml.chartshapes+xml"/>
  <Override PartName="/xl/charts/chart66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66.xml" ContentType="application/vnd.openxmlformats-officedocument.themeOverride+xml"/>
  <Override PartName="/xl/drawings/drawing99.xml" ContentType="application/vnd.openxmlformats-officedocument.drawingml.chartshapes+xml"/>
  <Override PartName="/xl/charts/chart67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67.xml" ContentType="application/vnd.openxmlformats-officedocument.themeOverride+xml"/>
  <Override PartName="/xl/drawings/drawing100.xml" ContentType="application/vnd.openxmlformats-officedocument.drawingml.chartshapes+xml"/>
  <Override PartName="/xl/charts/chart68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68.xml" ContentType="application/vnd.openxmlformats-officedocument.themeOverride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charts/chart69.xml" ContentType="application/vnd.openxmlformats-officedocument.drawingml.chart+xml"/>
  <Override PartName="/xl/drawings/drawing106.xml" ContentType="application/vnd.openxmlformats-officedocument.drawingml.chartshapes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107.xml" ContentType="application/vnd.openxmlformats-officedocument.drawingml.chartshapes+xml"/>
  <Override PartName="/xl/charts/chart71.xml" ContentType="application/vnd.openxmlformats-officedocument.drawingml.chart+xml"/>
  <Override PartName="/xl/theme/themeOverride69.xml" ContentType="application/vnd.openxmlformats-officedocument.themeOverride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72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110.xml" ContentType="application/vnd.openxmlformats-officedocument.drawingml.chartshapes+xml"/>
  <Override PartName="/xl/charts/chart73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11.xml" ContentType="application/vnd.openxmlformats-officedocument.drawingml.chartshapes+xml"/>
  <Override PartName="/xl/drawings/drawing112.xml" ContentType="application/vnd.openxmlformats-officedocument.drawing+xml"/>
  <Override PartName="/xl/charts/chart74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13.xml" ContentType="application/vnd.openxmlformats-officedocument.drawingml.chartshapes+xml"/>
  <Override PartName="/xl/charts/chart75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14.xml" ContentType="application/vnd.openxmlformats-officedocument.drawingml.chartshapes+xml"/>
  <Override PartName="/xl/drawings/drawing115.xml" ContentType="application/vnd.openxmlformats-officedocument.drawing+xml"/>
  <Override PartName="/xl/charts/chart76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116.xml" ContentType="application/vnd.openxmlformats-officedocument.drawingml.chartshapes+xml"/>
  <Override PartName="/xl/charts/chart77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17.xml" ContentType="application/vnd.openxmlformats-officedocument.drawingml.chartshapes+xml"/>
  <Override PartName="/xl/drawings/drawing118.xml" ContentType="application/vnd.openxmlformats-officedocument.drawing+xml"/>
  <Override PartName="/xl/charts/chart78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119.xml" ContentType="application/vnd.openxmlformats-officedocument.drawingml.chartshapes+xml"/>
  <Override PartName="/xl/charts/chart79.xml" ContentType="application/vnd.openxmlformats-officedocument.drawingml.chart+xml"/>
  <Override PartName="/xl/theme/themeOverride70.xml" ContentType="application/vnd.openxmlformats-officedocument.themeOverride+xml"/>
  <Override PartName="/xl/drawings/drawing120.xml" ContentType="application/vnd.openxmlformats-officedocument.drawingml.chartshapes+xml"/>
  <Override PartName="/xl/charts/chart8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121.xml" ContentType="application/vnd.openxmlformats-officedocument.drawingml.chartshapes+xml"/>
  <Override PartName="/xl/drawings/drawing122.xml" ContentType="application/vnd.openxmlformats-officedocument.drawing+xml"/>
  <Override PartName="/xl/charts/chart8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123.xml" ContentType="application/vnd.openxmlformats-officedocument.drawingml.chartshapes+xml"/>
  <Override PartName="/xl/charts/chart82.xml" ContentType="application/vnd.openxmlformats-officedocument.drawingml.chart+xml"/>
  <Override PartName="/xl/theme/themeOverride71.xml" ContentType="application/vnd.openxmlformats-officedocument.themeOverride+xml"/>
  <Override PartName="/xl/drawings/drawing124.xml" ContentType="application/vnd.openxmlformats-officedocument.drawingml.chartshapes+xml"/>
  <Override PartName="/xl/charts/chart83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125.xml" ContentType="application/vnd.openxmlformats-officedocument.drawingml.chartshapes+xml"/>
  <Override PartName="/xl/drawings/drawing126.xml" ContentType="application/vnd.openxmlformats-officedocument.drawing+xml"/>
  <Override PartName="/xl/charts/chart84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drawings/drawing127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28.xml" ContentType="application/vnd.openxmlformats-officedocument.drawingml.chartshapes+xml"/>
  <Override PartName="/xl/charts/chart86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87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theme/themeOverride73.xml" ContentType="application/vnd.openxmlformats-officedocument.themeOverride+xml"/>
  <Override PartName="/xl/drawings/drawing131.xml" ContentType="application/vnd.openxmlformats-officedocument.drawingml.chartshapes+xml"/>
  <Override PartName="/xl/drawings/drawing132.xml" ContentType="application/vnd.openxmlformats-officedocument.drawing+xml"/>
  <Override PartName="/xl/charts/chart88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theme/themeOverride74.xml" ContentType="application/vnd.openxmlformats-officedocument.themeOverride+xml"/>
  <Override PartName="/xl/drawings/drawing133.xml" ContentType="application/vnd.openxmlformats-officedocument.drawingml.chartshapes+xml"/>
  <Override PartName="/xl/drawings/drawing134.xml" ContentType="application/vnd.openxmlformats-officedocument.drawing+xml"/>
  <Override PartName="/xl/charts/chart89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theme/themeOverride75.xml" ContentType="application/vnd.openxmlformats-officedocument.themeOverride+xml"/>
  <Override PartName="/xl/drawings/drawing135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5/Municipios/febrero/"/>
    </mc:Choice>
  </mc:AlternateContent>
  <xr:revisionPtr revIDLastSave="15" documentId="8_{F3318B2E-14EF-4D6F-BD5A-C4D36BC5B464}" xr6:coauthVersionLast="47" xr6:coauthVersionMax="47" xr10:uidLastSave="{B18620D7-01CF-4409-B5A6-BC9AAB47A308}"/>
  <bookViews>
    <workbookView xWindow="-120" yWindow="-120" windowWidth="29040" windowHeight="15720" xr2:uid="{A538D0AF-3592-40E3-8675-440D0AD66FFE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8" r:id="rId8"/>
    <sheet name="Viajeros entr evol mensu TF15-2" sheetId="9" r:id="rId9"/>
    <sheet name="Viajeros entr evol mensu TF cat" sheetId="10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acu" sheetId="15" r:id="rId15"/>
    <sheet name="viaj entrados lugar residen hot" sheetId="16" r:id="rId16"/>
    <sheet name="viaj entrados lugar residen apt" sheetId="17" r:id="rId17"/>
    <sheet name="viaj entrados lugar residen cat" sheetId="18" r:id="rId18"/>
    <sheet name="viaj entr lugar res año categor" sheetId="19" r:id="rId19"/>
    <sheet name="viajeros alojados" sheetId="20" r:id="rId20"/>
    <sheet name="viaj aloj lugar residen mes" sheetId="21" r:id="rId21"/>
    <sheet name="viaj alojados lugar residen acu" sheetId="22" r:id="rId22"/>
    <sheet name="Pernoctaciones" sheetId="23" r:id="rId23"/>
    <sheet name="Pernoctaciones evol mensu TF" sheetId="24" r:id="rId24"/>
    <sheet name="Pernocta evol mensu TF cat" sheetId="47" r:id="rId25"/>
    <sheet name="Pernoctaciones lugar reside" sheetId="26" r:id="rId26"/>
    <sheet name="Pernoctaciones lugar residen ac" sheetId="27" r:id="rId27"/>
    <sheet name="Pernoctaciones lugar reside año" sheetId="28" r:id="rId28"/>
    <sheet name="Estancia media" sheetId="29" r:id="rId29"/>
    <sheet name="EM evol menusual lugar resd" sheetId="30" r:id="rId30"/>
    <sheet name="EM evol mensu TF cat " sheetId="31" r:id="rId31"/>
    <sheet name="Tasa de ocupación" sheetId="32" r:id="rId32"/>
    <sheet name="tasa de ocupación evol mens" sheetId="33" r:id="rId33"/>
    <sheet name="indicadores rentabilidad" sheetId="34" r:id="rId34"/>
    <sheet name="ADR RevPAR ingresos totales ult" sheetId="35" r:id="rId35"/>
    <sheet name="viajeros españoles" sheetId="36" r:id="rId36"/>
    <sheet name="distribución españoles x Resid" sheetId="37" r:id="rId37"/>
    <sheet name="distribución españoles x cate" sheetId="38" r:id="rId38"/>
    <sheet name="distribución peninsulare x cate" sheetId="39" r:id="rId39"/>
    <sheet name="distribución canarios x cate" sheetId="40" r:id="rId40"/>
    <sheet name="distribución españoles x mun al" sheetId="41" r:id="rId41"/>
    <sheet name="distribución peninsula x munici" sheetId="42" r:id="rId42"/>
    <sheet name="distribución canarias x munici" sheetId="43" r:id="rId43"/>
    <sheet name="evolución anual viaj ent españo" sheetId="44" r:id="rId44"/>
    <sheet name="evolución anual viaj ent penins" sheetId="45" r:id="rId45"/>
    <sheet name="evolución anual viaj ent canari" sheetId="46" r:id="rId46"/>
  </sheets>
  <definedNames>
    <definedName name="_xlnm.Print_Area" localSheetId="42">'distribución canarias x munici'!$B$3:$AB$37</definedName>
    <definedName name="_xlnm.Print_Area" localSheetId="39">'distribución canarios x cate'!$B$3:$AB$33</definedName>
    <definedName name="_xlnm.Print_Area" localSheetId="37">'distribución españoles x cate'!$B$3:$AB$33</definedName>
    <definedName name="_xlnm.Print_Area" localSheetId="40">'distribución españoles x mun al'!$B$3:$AB$37</definedName>
    <definedName name="_xlnm.Print_Area" localSheetId="36">'distribución españoles x Resid'!$B$3:$AB$32</definedName>
    <definedName name="_xlnm.Print_Area" localSheetId="41">'distribución peninsula x munici'!$B$3:$AB$37</definedName>
    <definedName name="_xlnm.Print_Area" localSheetId="38">'distribución peninsulare x cate'!$B$3:$AB$33</definedName>
    <definedName name="_xlnm.Print_Area" localSheetId="25">'Pernoctaciones lugar reside'!$B$4:$K$162</definedName>
    <definedName name="_xlnm.Print_Area" localSheetId="27">'Pernoctaciones lugar reside año'!$B$4:$M$162</definedName>
    <definedName name="_xlnm.Print_Area" localSheetId="26">'Pernoctaciones lugar residen ac'!$B$3:$K$162</definedName>
    <definedName name="_xlnm.Print_Area" localSheetId="21">'viaj alojados lugar residen acu'!$B$4:$L$163</definedName>
    <definedName name="_xlnm.Print_Area" localSheetId="18">'viaj entr lugar res año categor'!$B$4:$B$164</definedName>
    <definedName name="_xlnm.Print_Area" localSheetId="12">'viaj entrados lugar resid años '!$B$3:$K$162</definedName>
    <definedName name="_xlnm.Print_Area" localSheetId="14">'viaj entrados lugar residen acu'!$B$4:$M$22</definedName>
    <definedName name="_xlnm.Print_Area" localSheetId="16">'viaj entrados lugar residen apt'!$B$4:$K$22</definedName>
    <definedName name="_xlnm.Print_Area" localSheetId="17">'viaj entrados lugar residen cat'!$B$3:$B$163</definedName>
    <definedName name="_xlnm.Print_Area" localSheetId="15">'viaj entrados lugar residen hot'!$B$4:$K$22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67" i="24" l="1"/>
  <c r="F266" i="24"/>
  <c r="F265" i="24"/>
  <c r="F264" i="24"/>
  <c r="F263" i="24"/>
  <c r="F262" i="24"/>
  <c r="F261" i="24"/>
  <c r="F260" i="24"/>
  <c r="F259" i="24"/>
  <c r="F258" i="24"/>
  <c r="F257" i="24"/>
  <c r="F256" i="24"/>
  <c r="F255" i="24"/>
  <c r="F241" i="24"/>
  <c r="F240" i="24"/>
  <c r="F239" i="24"/>
  <c r="F238" i="24"/>
  <c r="F237" i="24"/>
  <c r="F236" i="24"/>
  <c r="F235" i="24"/>
  <c r="F234" i="24"/>
  <c r="F233" i="24"/>
  <c r="F232" i="24"/>
  <c r="F231" i="24"/>
  <c r="F230" i="24"/>
  <c r="F229" i="24"/>
  <c r="F219" i="24"/>
  <c r="F218" i="24"/>
  <c r="F217" i="24"/>
  <c r="F216" i="24"/>
  <c r="F215" i="24"/>
  <c r="F214" i="24"/>
  <c r="F213" i="24"/>
  <c r="F212" i="24"/>
  <c r="F211" i="24"/>
  <c r="F210" i="24"/>
  <c r="F209" i="24"/>
  <c r="F208" i="24"/>
  <c r="F207" i="24"/>
  <c r="F197" i="24"/>
  <c r="F196" i="24"/>
  <c r="F195" i="24"/>
  <c r="F194" i="24"/>
  <c r="F193" i="24"/>
  <c r="F192" i="24"/>
  <c r="F191" i="24"/>
  <c r="F190" i="24"/>
  <c r="F189" i="24"/>
  <c r="F188" i="24"/>
  <c r="F187" i="24"/>
  <c r="F186" i="24"/>
  <c r="F185" i="24"/>
  <c r="F175" i="24"/>
  <c r="F174" i="24"/>
  <c r="F173" i="24"/>
  <c r="F172" i="24"/>
  <c r="F171" i="24"/>
  <c r="F170" i="24"/>
  <c r="F169" i="24"/>
  <c r="F168" i="24"/>
  <c r="F167" i="24"/>
  <c r="F166" i="24"/>
  <c r="F165" i="24"/>
  <c r="F164" i="24"/>
  <c r="F163" i="24"/>
  <c r="F153" i="24"/>
  <c r="F152" i="24"/>
  <c r="F151" i="24"/>
  <c r="F150" i="24"/>
  <c r="F149" i="24"/>
  <c r="F148" i="24"/>
  <c r="F147" i="24"/>
  <c r="F146" i="24"/>
  <c r="F145" i="24"/>
  <c r="F144" i="24"/>
  <c r="F143" i="24"/>
  <c r="F142" i="24"/>
  <c r="F141" i="24"/>
  <c r="F131" i="24"/>
  <c r="F130" i="24"/>
  <c r="F129" i="24"/>
  <c r="F128" i="24"/>
  <c r="F127" i="24"/>
  <c r="F126" i="24"/>
  <c r="F125" i="24"/>
  <c r="F124" i="24"/>
  <c r="F123" i="24"/>
  <c r="F122" i="24"/>
  <c r="F121" i="24"/>
  <c r="F120" i="24"/>
  <c r="F119" i="24"/>
  <c r="F109" i="24"/>
  <c r="F108" i="24"/>
  <c r="F107" i="24"/>
  <c r="F106" i="24"/>
  <c r="F105" i="24"/>
  <c r="F104" i="24"/>
  <c r="F103" i="24"/>
  <c r="F102" i="24"/>
  <c r="F101" i="24"/>
  <c r="F100" i="24"/>
  <c r="F99" i="24"/>
  <c r="F98" i="24"/>
  <c r="F97" i="24"/>
  <c r="F87" i="24"/>
  <c r="F86" i="24"/>
  <c r="F85" i="24"/>
  <c r="F84" i="24"/>
  <c r="F83" i="24"/>
  <c r="F82" i="24"/>
  <c r="F81" i="24"/>
  <c r="F80" i="24"/>
  <c r="F79" i="24"/>
  <c r="F78" i="24"/>
  <c r="F77" i="24"/>
  <c r="F76" i="24"/>
  <c r="F75" i="24"/>
  <c r="F65" i="24"/>
  <c r="F64" i="24"/>
  <c r="F63" i="24"/>
  <c r="F62" i="24"/>
  <c r="F61" i="24"/>
  <c r="F60" i="24"/>
  <c r="F59" i="24"/>
  <c r="F58" i="24"/>
  <c r="F57" i="24"/>
  <c r="F56" i="24"/>
  <c r="F55" i="24"/>
  <c r="F54" i="24"/>
  <c r="F53" i="24"/>
  <c r="F43" i="24"/>
  <c r="F42" i="24"/>
  <c r="F41" i="24"/>
  <c r="F40" i="24"/>
  <c r="F39" i="24"/>
  <c r="F38" i="24"/>
  <c r="F37" i="24"/>
  <c r="F36" i="24"/>
  <c r="F35" i="24"/>
  <c r="F34" i="24"/>
  <c r="F33" i="24"/>
  <c r="F32" i="24"/>
  <c r="F31" i="24"/>
  <c r="F21" i="24"/>
  <c r="F20" i="24"/>
  <c r="F19" i="24"/>
  <c r="F18" i="24"/>
  <c r="F17" i="24"/>
  <c r="F16" i="24"/>
  <c r="F15" i="24"/>
  <c r="F14" i="24"/>
  <c r="F13" i="24"/>
  <c r="F12" i="24"/>
  <c r="F11" i="24"/>
  <c r="F10" i="24"/>
  <c r="F9" i="24"/>
  <c r="F8" i="24"/>
  <c r="H267" i="24"/>
  <c r="H266" i="24"/>
  <c r="H265" i="24"/>
  <c r="H264" i="24"/>
  <c r="H263" i="24"/>
  <c r="H262" i="24"/>
  <c r="H261" i="24"/>
  <c r="H260" i="24"/>
  <c r="H259" i="24"/>
  <c r="H258" i="24"/>
  <c r="H257" i="24"/>
  <c r="H256" i="24"/>
  <c r="H255" i="24"/>
  <c r="H241" i="24"/>
  <c r="H240" i="24"/>
  <c r="H239" i="24"/>
  <c r="H238" i="24"/>
  <c r="H237" i="24"/>
  <c r="H236" i="24"/>
  <c r="H235" i="24"/>
  <c r="H234" i="24"/>
  <c r="H233" i="24"/>
  <c r="H232" i="24"/>
  <c r="H231" i="24"/>
  <c r="H230" i="24"/>
  <c r="H229" i="24"/>
  <c r="H219" i="24"/>
  <c r="H218" i="24"/>
  <c r="H217" i="24"/>
  <c r="H216" i="24"/>
  <c r="H215" i="24"/>
  <c r="H214" i="24"/>
  <c r="H213" i="24"/>
  <c r="H212" i="24"/>
  <c r="H211" i="24"/>
  <c r="H210" i="24"/>
  <c r="H209" i="24"/>
  <c r="H208" i="24"/>
  <c r="H207" i="24"/>
  <c r="H197" i="24"/>
  <c r="H196" i="24"/>
  <c r="H195" i="24"/>
  <c r="H194" i="24"/>
  <c r="H193" i="24"/>
  <c r="H192" i="24"/>
  <c r="H191" i="24"/>
  <c r="H190" i="24"/>
  <c r="H189" i="24"/>
  <c r="H188" i="24"/>
  <c r="H187" i="24"/>
  <c r="H186" i="24"/>
  <c r="H185" i="24"/>
  <c r="H175" i="24"/>
  <c r="H174" i="24"/>
  <c r="H173" i="24"/>
  <c r="H172" i="24"/>
  <c r="H171" i="24"/>
  <c r="H170" i="24"/>
  <c r="H169" i="24"/>
  <c r="H168" i="24"/>
  <c r="H167" i="24"/>
  <c r="H166" i="24"/>
  <c r="H165" i="24"/>
  <c r="H164" i="24"/>
  <c r="H163" i="24"/>
  <c r="H153" i="24"/>
  <c r="H152" i="24"/>
  <c r="H151" i="24"/>
  <c r="H150" i="24"/>
  <c r="H149" i="24"/>
  <c r="H148" i="24"/>
  <c r="H147" i="24"/>
  <c r="H146" i="24"/>
  <c r="H145" i="24"/>
  <c r="H144" i="24"/>
  <c r="H143" i="24"/>
  <c r="H142" i="24"/>
  <c r="H141" i="24"/>
  <c r="H131" i="24"/>
  <c r="H130" i="24"/>
  <c r="H129" i="24"/>
  <c r="H128" i="24"/>
  <c r="H127" i="24"/>
  <c r="H126" i="24"/>
  <c r="H125" i="24"/>
  <c r="H124" i="24"/>
  <c r="H123" i="24"/>
  <c r="H122" i="24"/>
  <c r="H121" i="24"/>
  <c r="H120" i="24"/>
  <c r="H119" i="24"/>
  <c r="H109" i="24"/>
  <c r="H108" i="24"/>
  <c r="H107" i="24"/>
  <c r="H106" i="24"/>
  <c r="H105" i="24"/>
  <c r="H104" i="24"/>
  <c r="H103" i="24"/>
  <c r="H102" i="24"/>
  <c r="H101" i="24"/>
  <c r="H100" i="24"/>
  <c r="H99" i="24"/>
  <c r="H98" i="24"/>
  <c r="H97" i="24"/>
  <c r="H87" i="24"/>
  <c r="H86" i="24"/>
  <c r="H85" i="24"/>
  <c r="H84" i="24"/>
  <c r="H83" i="24"/>
  <c r="H82" i="24"/>
  <c r="H81" i="24"/>
  <c r="H80" i="24"/>
  <c r="H79" i="24"/>
  <c r="H78" i="24"/>
  <c r="H77" i="24"/>
  <c r="H76" i="24"/>
  <c r="H75" i="24"/>
  <c r="H65" i="24"/>
  <c r="H64" i="24"/>
  <c r="H63" i="24"/>
  <c r="H62" i="24"/>
  <c r="H61" i="24"/>
  <c r="H60" i="24"/>
  <c r="H59" i="24"/>
  <c r="H58" i="24"/>
  <c r="H57" i="24"/>
  <c r="H56" i="24"/>
  <c r="H55" i="24"/>
  <c r="H54" i="24"/>
  <c r="H53" i="24"/>
  <c r="H43" i="24"/>
  <c r="H42" i="24"/>
  <c r="H41" i="24"/>
  <c r="H40" i="24"/>
  <c r="H39" i="24"/>
  <c r="H38" i="24"/>
  <c r="H37" i="24"/>
  <c r="H36" i="24"/>
  <c r="H35" i="24"/>
  <c r="H34" i="24"/>
  <c r="H33" i="24"/>
  <c r="H32" i="24"/>
  <c r="H31" i="24"/>
  <c r="H21" i="24"/>
  <c r="H20" i="24"/>
  <c r="H19" i="24"/>
  <c r="H18" i="24"/>
  <c r="H17" i="24"/>
  <c r="H16" i="24"/>
  <c r="H15" i="24"/>
  <c r="H14" i="24"/>
  <c r="H13" i="24"/>
  <c r="H12" i="24"/>
  <c r="H11" i="24"/>
  <c r="H10" i="24"/>
  <c r="H9" i="24"/>
  <c r="H8" i="24"/>
  <c r="J267" i="24"/>
  <c r="J266" i="24"/>
  <c r="J265" i="24"/>
  <c r="J264" i="24"/>
  <c r="J263" i="24"/>
  <c r="J262" i="24"/>
  <c r="J261" i="24"/>
  <c r="J260" i="24"/>
  <c r="J259" i="24"/>
  <c r="J258" i="24"/>
  <c r="J257" i="24"/>
  <c r="J256" i="24"/>
  <c r="J255" i="24"/>
  <c r="J241" i="24"/>
  <c r="J240" i="24"/>
  <c r="J239" i="24"/>
  <c r="J238" i="24"/>
  <c r="J237" i="24"/>
  <c r="J236" i="24"/>
  <c r="J235" i="24"/>
  <c r="J234" i="24"/>
  <c r="J233" i="24"/>
  <c r="J232" i="24"/>
  <c r="J231" i="24"/>
  <c r="J230" i="24"/>
  <c r="J229" i="24"/>
  <c r="J219" i="24"/>
  <c r="J218" i="24"/>
  <c r="J217" i="24"/>
  <c r="J216" i="24"/>
  <c r="J215" i="24"/>
  <c r="J214" i="24"/>
  <c r="J213" i="24"/>
  <c r="J212" i="24"/>
  <c r="J211" i="24"/>
  <c r="J210" i="24"/>
  <c r="J209" i="24"/>
  <c r="J208" i="24"/>
  <c r="J207" i="24"/>
  <c r="J197" i="24"/>
  <c r="J196" i="24"/>
  <c r="J195" i="24"/>
  <c r="J194" i="24"/>
  <c r="J193" i="24"/>
  <c r="J192" i="24"/>
  <c r="J191" i="24"/>
  <c r="J190" i="24"/>
  <c r="J189" i="24"/>
  <c r="J188" i="24"/>
  <c r="J187" i="24"/>
  <c r="J186" i="24"/>
  <c r="J185" i="24"/>
  <c r="J175" i="24"/>
  <c r="J174" i="24"/>
  <c r="J173" i="24"/>
  <c r="J172" i="24"/>
  <c r="J171" i="24"/>
  <c r="J170" i="24"/>
  <c r="J169" i="24"/>
  <c r="J168" i="24"/>
  <c r="J167" i="24"/>
  <c r="J166" i="24"/>
  <c r="J165" i="24"/>
  <c r="J164" i="24"/>
  <c r="J163" i="24"/>
  <c r="J153" i="24"/>
  <c r="J152" i="24"/>
  <c r="J151" i="24"/>
  <c r="J150" i="24"/>
  <c r="J149" i="24"/>
  <c r="J148" i="24"/>
  <c r="J147" i="24"/>
  <c r="J146" i="24"/>
  <c r="J145" i="24"/>
  <c r="J144" i="24"/>
  <c r="J143" i="24"/>
  <c r="J142" i="24"/>
  <c r="J141" i="24"/>
  <c r="J131" i="24"/>
  <c r="J130" i="24"/>
  <c r="J129" i="24"/>
  <c r="J128" i="24"/>
  <c r="J127" i="24"/>
  <c r="J126" i="24"/>
  <c r="J125" i="24"/>
  <c r="J124" i="24"/>
  <c r="J123" i="24"/>
  <c r="J122" i="24"/>
  <c r="J121" i="24"/>
  <c r="J120" i="24"/>
  <c r="J119" i="24"/>
  <c r="J109" i="24"/>
  <c r="J108" i="24"/>
  <c r="J107" i="24"/>
  <c r="J106" i="24"/>
  <c r="J105" i="24"/>
  <c r="J104" i="24"/>
  <c r="J103" i="24"/>
  <c r="J102" i="24"/>
  <c r="J101" i="24"/>
  <c r="J100" i="24"/>
  <c r="J99" i="24"/>
  <c r="J98" i="24"/>
  <c r="J97" i="24"/>
  <c r="J87" i="24"/>
  <c r="J86" i="24"/>
  <c r="J85" i="24"/>
  <c r="J84" i="24"/>
  <c r="J83" i="24"/>
  <c r="J82" i="24"/>
  <c r="J81" i="24"/>
  <c r="J80" i="24"/>
  <c r="J79" i="24"/>
  <c r="J78" i="24"/>
  <c r="J77" i="24"/>
  <c r="J76" i="24"/>
  <c r="J75" i="24"/>
  <c r="J65" i="24"/>
  <c r="J64" i="24"/>
  <c r="J63" i="24"/>
  <c r="J62" i="24"/>
  <c r="J61" i="24"/>
  <c r="J60" i="24"/>
  <c r="J59" i="24"/>
  <c r="J58" i="24"/>
  <c r="J57" i="24"/>
  <c r="J56" i="24"/>
  <c r="J55" i="24"/>
  <c r="J54" i="24"/>
  <c r="J53" i="24"/>
  <c r="J43" i="24"/>
  <c r="J42" i="24"/>
  <c r="J41" i="24"/>
  <c r="J40" i="24"/>
  <c r="J39" i="24"/>
  <c r="J38" i="24"/>
  <c r="J37" i="24"/>
  <c r="J36" i="24"/>
  <c r="J35" i="24"/>
  <c r="J34" i="24"/>
  <c r="J33" i="24"/>
  <c r="J32" i="24"/>
  <c r="J31" i="24"/>
  <c r="J21" i="24"/>
  <c r="J20" i="24"/>
  <c r="J19" i="24"/>
  <c r="J18" i="24"/>
  <c r="J17" i="24"/>
  <c r="J16" i="24"/>
  <c r="J15" i="24"/>
  <c r="J14" i="24"/>
  <c r="J13" i="24"/>
  <c r="J12" i="24"/>
  <c r="J11" i="24"/>
  <c r="J10" i="24"/>
  <c r="J9" i="24"/>
  <c r="J8" i="24"/>
  <c r="K109" i="33"/>
  <c r="I109" i="33"/>
  <c r="J109" i="33" s="1"/>
  <c r="G109" i="33"/>
  <c r="E109" i="33"/>
  <c r="H109" i="33" s="1"/>
  <c r="D109" i="33"/>
  <c r="C109" i="33"/>
  <c r="L108" i="33"/>
  <c r="J108" i="33"/>
  <c r="H108" i="33"/>
  <c r="F108" i="33"/>
  <c r="D108" i="33"/>
  <c r="L107" i="33"/>
  <c r="J107" i="33"/>
  <c r="H107" i="33"/>
  <c r="F107" i="33"/>
  <c r="D107" i="33"/>
  <c r="L106" i="33"/>
  <c r="J106" i="33"/>
  <c r="H106" i="33"/>
  <c r="F106" i="33"/>
  <c r="D106" i="33"/>
  <c r="L105" i="33"/>
  <c r="J105" i="33"/>
  <c r="H105" i="33"/>
  <c r="F105" i="33"/>
  <c r="D105" i="33"/>
  <c r="L104" i="33"/>
  <c r="J104" i="33"/>
  <c r="H104" i="33"/>
  <c r="F104" i="33"/>
  <c r="D104" i="33"/>
  <c r="L103" i="33"/>
  <c r="J103" i="33"/>
  <c r="H103" i="33"/>
  <c r="F103" i="33"/>
  <c r="D103" i="33"/>
  <c r="L102" i="33"/>
  <c r="J102" i="33"/>
  <c r="H102" i="33"/>
  <c r="F102" i="33"/>
  <c r="D102" i="33"/>
  <c r="L101" i="33"/>
  <c r="J101" i="33"/>
  <c r="H101" i="33"/>
  <c r="F101" i="33"/>
  <c r="D101" i="33"/>
  <c r="L100" i="33"/>
  <c r="J100" i="33"/>
  <c r="H100" i="33"/>
  <c r="F100" i="33"/>
  <c r="D100" i="33"/>
  <c r="L99" i="33"/>
  <c r="J99" i="33"/>
  <c r="H99" i="33"/>
  <c r="F99" i="33"/>
  <c r="D99" i="33"/>
  <c r="L98" i="33"/>
  <c r="J98" i="33"/>
  <c r="H98" i="33"/>
  <c r="F98" i="33"/>
  <c r="D98" i="33"/>
  <c r="L97" i="33"/>
  <c r="J97" i="33"/>
  <c r="H97" i="33"/>
  <c r="F97" i="33"/>
  <c r="D97" i="33"/>
  <c r="L96" i="33"/>
  <c r="J96" i="33"/>
  <c r="H96" i="33"/>
  <c r="F96" i="33"/>
  <c r="D96" i="33"/>
  <c r="K95" i="33"/>
  <c r="K87" i="33"/>
  <c r="L86" i="33"/>
  <c r="J86" i="33"/>
  <c r="H86" i="33"/>
  <c r="F86" i="33"/>
  <c r="D86" i="33"/>
  <c r="L85" i="33"/>
  <c r="J85" i="33"/>
  <c r="H85" i="33"/>
  <c r="F85" i="33"/>
  <c r="D85" i="33"/>
  <c r="L84" i="33"/>
  <c r="J84" i="33"/>
  <c r="H84" i="33"/>
  <c r="F84" i="33"/>
  <c r="D84" i="33"/>
  <c r="L83" i="33"/>
  <c r="J83" i="33"/>
  <c r="H83" i="33"/>
  <c r="F83" i="33"/>
  <c r="D83" i="33"/>
  <c r="L82" i="33"/>
  <c r="J82" i="33"/>
  <c r="H82" i="33"/>
  <c r="F82" i="33"/>
  <c r="D82" i="33"/>
  <c r="L81" i="33"/>
  <c r="J81" i="33"/>
  <c r="H81" i="33"/>
  <c r="F81" i="33"/>
  <c r="D81" i="33"/>
  <c r="L80" i="33"/>
  <c r="J80" i="33"/>
  <c r="H80" i="33"/>
  <c r="F80" i="33"/>
  <c r="D80" i="33"/>
  <c r="L79" i="33"/>
  <c r="J79" i="33"/>
  <c r="H79" i="33"/>
  <c r="F79" i="33"/>
  <c r="D79" i="33"/>
  <c r="L78" i="33"/>
  <c r="J78" i="33"/>
  <c r="H78" i="33"/>
  <c r="F78" i="33"/>
  <c r="D78" i="33"/>
  <c r="L77" i="33"/>
  <c r="J77" i="33"/>
  <c r="H77" i="33"/>
  <c r="F77" i="33"/>
  <c r="D77" i="33"/>
  <c r="L76" i="33"/>
  <c r="J76" i="33"/>
  <c r="H76" i="33"/>
  <c r="F76" i="33"/>
  <c r="D76" i="33"/>
  <c r="L75" i="33"/>
  <c r="J75" i="33"/>
  <c r="H75" i="33"/>
  <c r="F75" i="33"/>
  <c r="D75" i="33"/>
  <c r="J74" i="33"/>
  <c r="H74" i="33"/>
  <c r="F74" i="33"/>
  <c r="D74" i="33"/>
  <c r="K73" i="33"/>
  <c r="L74" i="33" s="1"/>
  <c r="L64" i="33"/>
  <c r="J64" i="33"/>
  <c r="H64" i="33"/>
  <c r="F64" i="33"/>
  <c r="D64" i="33"/>
  <c r="L63" i="33"/>
  <c r="J63" i="33"/>
  <c r="H63" i="33"/>
  <c r="F63" i="33"/>
  <c r="D63" i="33"/>
  <c r="L62" i="33"/>
  <c r="J62" i="33"/>
  <c r="H62" i="33"/>
  <c r="F62" i="33"/>
  <c r="D62" i="33"/>
  <c r="L61" i="33"/>
  <c r="J61" i="33"/>
  <c r="H61" i="33"/>
  <c r="F61" i="33"/>
  <c r="D61" i="33"/>
  <c r="L60" i="33"/>
  <c r="J60" i="33"/>
  <c r="H60" i="33"/>
  <c r="F60" i="33"/>
  <c r="D60" i="33"/>
  <c r="L59" i="33"/>
  <c r="J59" i="33"/>
  <c r="H59" i="33"/>
  <c r="F59" i="33"/>
  <c r="D59" i="33"/>
  <c r="L58" i="33"/>
  <c r="J58" i="33"/>
  <c r="H58" i="33"/>
  <c r="F58" i="33"/>
  <c r="D58" i="33"/>
  <c r="L57" i="33"/>
  <c r="J57" i="33"/>
  <c r="H57" i="33"/>
  <c r="F57" i="33"/>
  <c r="D57" i="33"/>
  <c r="L56" i="33"/>
  <c r="J56" i="33"/>
  <c r="H56" i="33"/>
  <c r="F56" i="33"/>
  <c r="D56" i="33"/>
  <c r="L55" i="33"/>
  <c r="J55" i="33"/>
  <c r="H55" i="33"/>
  <c r="F55" i="33"/>
  <c r="D55" i="33"/>
  <c r="L54" i="33"/>
  <c r="J54" i="33"/>
  <c r="H54" i="33"/>
  <c r="F54" i="33"/>
  <c r="D54" i="33"/>
  <c r="L53" i="33"/>
  <c r="J53" i="33"/>
  <c r="H53" i="33"/>
  <c r="F53" i="33"/>
  <c r="D53" i="33"/>
  <c r="J52" i="33"/>
  <c r="H52" i="33"/>
  <c r="F52" i="33"/>
  <c r="D52" i="33"/>
  <c r="K51" i="33"/>
  <c r="L52" i="33" s="1"/>
  <c r="L42" i="33"/>
  <c r="J42" i="33"/>
  <c r="H42" i="33"/>
  <c r="F42" i="33"/>
  <c r="D42" i="33"/>
  <c r="L41" i="33"/>
  <c r="J41" i="33"/>
  <c r="H41" i="33"/>
  <c r="F41" i="33"/>
  <c r="D41" i="33"/>
  <c r="L40" i="33"/>
  <c r="J40" i="33"/>
  <c r="H40" i="33"/>
  <c r="F40" i="33"/>
  <c r="D40" i="33"/>
  <c r="L39" i="33"/>
  <c r="J39" i="33"/>
  <c r="H39" i="33"/>
  <c r="F39" i="33"/>
  <c r="D39" i="33"/>
  <c r="L38" i="33"/>
  <c r="J38" i="33"/>
  <c r="H38" i="33"/>
  <c r="F38" i="33"/>
  <c r="D38" i="33"/>
  <c r="L37" i="33"/>
  <c r="J37" i="33"/>
  <c r="H37" i="33"/>
  <c r="F37" i="33"/>
  <c r="D37" i="33"/>
  <c r="L36" i="33"/>
  <c r="J36" i="33"/>
  <c r="H36" i="33"/>
  <c r="F36" i="33"/>
  <c r="D36" i="33"/>
  <c r="L35" i="33"/>
  <c r="J35" i="33"/>
  <c r="H35" i="33"/>
  <c r="F35" i="33"/>
  <c r="D35" i="33"/>
  <c r="L34" i="33"/>
  <c r="J34" i="33"/>
  <c r="H34" i="33"/>
  <c r="F34" i="33"/>
  <c r="D34" i="33"/>
  <c r="L33" i="33"/>
  <c r="J33" i="33"/>
  <c r="H33" i="33"/>
  <c r="F33" i="33"/>
  <c r="D33" i="33"/>
  <c r="L32" i="33"/>
  <c r="J32" i="33"/>
  <c r="H32" i="33"/>
  <c r="F32" i="33"/>
  <c r="D32" i="33"/>
  <c r="L31" i="33"/>
  <c r="J31" i="33"/>
  <c r="H31" i="33"/>
  <c r="F31" i="33"/>
  <c r="D31" i="33"/>
  <c r="J30" i="33"/>
  <c r="H30" i="33"/>
  <c r="F30" i="33"/>
  <c r="D30" i="33"/>
  <c r="K29" i="33"/>
  <c r="L30" i="33" s="1"/>
  <c r="J21" i="33"/>
  <c r="H21" i="33"/>
  <c r="F21" i="33"/>
  <c r="D21" i="33"/>
  <c r="L20" i="33"/>
  <c r="J20" i="33"/>
  <c r="H20" i="33"/>
  <c r="F20" i="33"/>
  <c r="D20" i="33"/>
  <c r="L19" i="33"/>
  <c r="J19" i="33"/>
  <c r="H19" i="33"/>
  <c r="F19" i="33"/>
  <c r="D19" i="33"/>
  <c r="L18" i="33"/>
  <c r="J18" i="33"/>
  <c r="H18" i="33"/>
  <c r="F18" i="33"/>
  <c r="D18" i="33"/>
  <c r="L17" i="33"/>
  <c r="J17" i="33"/>
  <c r="H17" i="33"/>
  <c r="F17" i="33"/>
  <c r="D17" i="33"/>
  <c r="L16" i="33"/>
  <c r="J16" i="33"/>
  <c r="H16" i="33"/>
  <c r="F16" i="33"/>
  <c r="D16" i="33"/>
  <c r="L15" i="33"/>
  <c r="J15" i="33"/>
  <c r="H15" i="33"/>
  <c r="F15" i="33"/>
  <c r="D15" i="33"/>
  <c r="L14" i="33"/>
  <c r="J14" i="33"/>
  <c r="H14" i="33"/>
  <c r="F14" i="33"/>
  <c r="D14" i="33"/>
  <c r="L13" i="33"/>
  <c r="J13" i="33"/>
  <c r="H13" i="33"/>
  <c r="F13" i="33"/>
  <c r="D13" i="33"/>
  <c r="L12" i="33"/>
  <c r="J12" i="33"/>
  <c r="H12" i="33"/>
  <c r="F12" i="33"/>
  <c r="D12" i="33"/>
  <c r="L11" i="33"/>
  <c r="J11" i="33"/>
  <c r="H11" i="33"/>
  <c r="F11" i="33"/>
  <c r="D11" i="33"/>
  <c r="L10" i="33"/>
  <c r="J10" i="33"/>
  <c r="H10" i="33"/>
  <c r="F10" i="33"/>
  <c r="D10" i="33"/>
  <c r="L9" i="33"/>
  <c r="J9" i="33"/>
  <c r="H9" i="33"/>
  <c r="F9" i="33"/>
  <c r="D9" i="33"/>
  <c r="L8" i="33"/>
  <c r="J8" i="33"/>
  <c r="H8" i="33"/>
  <c r="F8" i="33"/>
  <c r="D8" i="33"/>
  <c r="N98" i="47"/>
  <c r="N97" i="47"/>
  <c r="M95" i="47"/>
  <c r="N76" i="47"/>
  <c r="N75" i="47"/>
  <c r="M73" i="47"/>
  <c r="N54" i="47"/>
  <c r="N53" i="47"/>
  <c r="M51" i="47"/>
  <c r="N52" i="47" s="1"/>
  <c r="N32" i="47"/>
  <c r="N31" i="47"/>
  <c r="M29" i="47"/>
  <c r="N10" i="47"/>
  <c r="N9" i="47"/>
  <c r="L109" i="47"/>
  <c r="J109" i="47"/>
  <c r="H109" i="47"/>
  <c r="F109" i="47"/>
  <c r="L108" i="47"/>
  <c r="J108" i="47"/>
  <c r="H108" i="47"/>
  <c r="F108" i="47"/>
  <c r="L107" i="47"/>
  <c r="J107" i="47"/>
  <c r="H107" i="47"/>
  <c r="F107" i="47"/>
  <c r="L106" i="47"/>
  <c r="J106" i="47"/>
  <c r="H106" i="47"/>
  <c r="F106" i="47"/>
  <c r="L105" i="47"/>
  <c r="J105" i="47"/>
  <c r="H105" i="47"/>
  <c r="F105" i="47"/>
  <c r="L104" i="47"/>
  <c r="J104" i="47"/>
  <c r="H104" i="47"/>
  <c r="F104" i="47"/>
  <c r="L103" i="47"/>
  <c r="J103" i="47"/>
  <c r="H103" i="47"/>
  <c r="F103" i="47"/>
  <c r="L102" i="47"/>
  <c r="J102" i="47"/>
  <c r="H102" i="47"/>
  <c r="F102" i="47"/>
  <c r="L101" i="47"/>
  <c r="J101" i="47"/>
  <c r="H101" i="47"/>
  <c r="F101" i="47"/>
  <c r="L100" i="47"/>
  <c r="J100" i="47"/>
  <c r="H100" i="47"/>
  <c r="F100" i="47"/>
  <c r="L99" i="47"/>
  <c r="J99" i="47"/>
  <c r="H99" i="47"/>
  <c r="F99" i="47"/>
  <c r="L98" i="47"/>
  <c r="J98" i="47"/>
  <c r="H98" i="47"/>
  <c r="F98" i="47"/>
  <c r="L97" i="47"/>
  <c r="J97" i="47"/>
  <c r="H97" i="47"/>
  <c r="F97" i="47"/>
  <c r="L87" i="47"/>
  <c r="J87" i="47"/>
  <c r="H87" i="47"/>
  <c r="F87" i="47"/>
  <c r="L86" i="47"/>
  <c r="J86" i="47"/>
  <c r="H86" i="47"/>
  <c r="F86" i="47"/>
  <c r="L85" i="47"/>
  <c r="J85" i="47"/>
  <c r="H85" i="47"/>
  <c r="F85" i="47"/>
  <c r="L84" i="47"/>
  <c r="J84" i="47"/>
  <c r="H84" i="47"/>
  <c r="F84" i="47"/>
  <c r="L83" i="47"/>
  <c r="J83" i="47"/>
  <c r="H83" i="47"/>
  <c r="F83" i="47"/>
  <c r="L82" i="47"/>
  <c r="J82" i="47"/>
  <c r="H82" i="47"/>
  <c r="F82" i="47"/>
  <c r="L81" i="47"/>
  <c r="J81" i="47"/>
  <c r="H81" i="47"/>
  <c r="F81" i="47"/>
  <c r="L80" i="47"/>
  <c r="J80" i="47"/>
  <c r="H80" i="47"/>
  <c r="F80" i="47"/>
  <c r="L79" i="47"/>
  <c r="J79" i="47"/>
  <c r="H79" i="47"/>
  <c r="F79" i="47"/>
  <c r="L78" i="47"/>
  <c r="J78" i="47"/>
  <c r="H78" i="47"/>
  <c r="F78" i="47"/>
  <c r="L77" i="47"/>
  <c r="J77" i="47"/>
  <c r="H77" i="47"/>
  <c r="F77" i="47"/>
  <c r="L76" i="47"/>
  <c r="J76" i="47"/>
  <c r="H76" i="47"/>
  <c r="F76" i="47"/>
  <c r="L75" i="47"/>
  <c r="J75" i="47"/>
  <c r="H75" i="47"/>
  <c r="F75" i="47"/>
  <c r="L65" i="47"/>
  <c r="J65" i="47"/>
  <c r="H65" i="47"/>
  <c r="F65" i="47"/>
  <c r="L64" i="47"/>
  <c r="J64" i="47"/>
  <c r="H64" i="47"/>
  <c r="F64" i="47"/>
  <c r="L63" i="47"/>
  <c r="J63" i="47"/>
  <c r="H63" i="47"/>
  <c r="F63" i="47"/>
  <c r="L62" i="47"/>
  <c r="J62" i="47"/>
  <c r="H62" i="47"/>
  <c r="F62" i="47"/>
  <c r="L61" i="47"/>
  <c r="J61" i="47"/>
  <c r="H61" i="47"/>
  <c r="F61" i="47"/>
  <c r="L60" i="47"/>
  <c r="J60" i="47"/>
  <c r="H60" i="47"/>
  <c r="F60" i="47"/>
  <c r="L59" i="47"/>
  <c r="J59" i="47"/>
  <c r="H59" i="47"/>
  <c r="F59" i="47"/>
  <c r="L58" i="47"/>
  <c r="J58" i="47"/>
  <c r="H58" i="47"/>
  <c r="F58" i="47"/>
  <c r="L57" i="47"/>
  <c r="J57" i="47"/>
  <c r="H57" i="47"/>
  <c r="F57" i="47"/>
  <c r="L56" i="47"/>
  <c r="J56" i="47"/>
  <c r="H56" i="47"/>
  <c r="F56" i="47"/>
  <c r="L55" i="47"/>
  <c r="J55" i="47"/>
  <c r="H55" i="47"/>
  <c r="F55" i="47"/>
  <c r="L54" i="47"/>
  <c r="J54" i="47"/>
  <c r="H54" i="47"/>
  <c r="F54" i="47"/>
  <c r="L53" i="47"/>
  <c r="J53" i="47"/>
  <c r="H53" i="47"/>
  <c r="F53" i="47"/>
  <c r="K51" i="47"/>
  <c r="L43" i="47"/>
  <c r="J43" i="47"/>
  <c r="H43" i="47"/>
  <c r="F43" i="47"/>
  <c r="L42" i="47"/>
  <c r="J42" i="47"/>
  <c r="H42" i="47"/>
  <c r="F42" i="47"/>
  <c r="L41" i="47"/>
  <c r="J41" i="47"/>
  <c r="H41" i="47"/>
  <c r="F41" i="47"/>
  <c r="L40" i="47"/>
  <c r="J40" i="47"/>
  <c r="H40" i="47"/>
  <c r="F40" i="47"/>
  <c r="L39" i="47"/>
  <c r="J39" i="47"/>
  <c r="H39" i="47"/>
  <c r="F39" i="47"/>
  <c r="L38" i="47"/>
  <c r="J38" i="47"/>
  <c r="H38" i="47"/>
  <c r="F38" i="47"/>
  <c r="L37" i="47"/>
  <c r="J37" i="47"/>
  <c r="H37" i="47"/>
  <c r="F37" i="47"/>
  <c r="L36" i="47"/>
  <c r="J36" i="47"/>
  <c r="H36" i="47"/>
  <c r="F36" i="47"/>
  <c r="L35" i="47"/>
  <c r="J35" i="47"/>
  <c r="H35" i="47"/>
  <c r="F35" i="47"/>
  <c r="L34" i="47"/>
  <c r="J34" i="47"/>
  <c r="H34" i="47"/>
  <c r="F34" i="47"/>
  <c r="L33" i="47"/>
  <c r="J33" i="47"/>
  <c r="H33" i="47"/>
  <c r="F33" i="47"/>
  <c r="L32" i="47"/>
  <c r="J32" i="47"/>
  <c r="H32" i="47"/>
  <c r="F32" i="47"/>
  <c r="L31" i="47"/>
  <c r="J31" i="47"/>
  <c r="H31" i="47"/>
  <c r="F31" i="47"/>
  <c r="L21" i="47"/>
  <c r="J21" i="47"/>
  <c r="H21" i="47"/>
  <c r="F21" i="47"/>
  <c r="L20" i="47"/>
  <c r="J20" i="47"/>
  <c r="H20" i="47"/>
  <c r="F20" i="47"/>
  <c r="L19" i="47"/>
  <c r="J19" i="47"/>
  <c r="H19" i="47"/>
  <c r="F19" i="47"/>
  <c r="L18" i="47"/>
  <c r="J18" i="47"/>
  <c r="H18" i="47"/>
  <c r="F18" i="47"/>
  <c r="L17" i="47"/>
  <c r="J17" i="47"/>
  <c r="H17" i="47"/>
  <c r="F17" i="47"/>
  <c r="L16" i="47"/>
  <c r="J16" i="47"/>
  <c r="H16" i="47"/>
  <c r="F16" i="47"/>
  <c r="L15" i="47"/>
  <c r="J15" i="47"/>
  <c r="H15" i="47"/>
  <c r="F15" i="47"/>
  <c r="L14" i="47"/>
  <c r="J14" i="47"/>
  <c r="H14" i="47"/>
  <c r="F14" i="47"/>
  <c r="L13" i="47"/>
  <c r="J13" i="47"/>
  <c r="H13" i="47"/>
  <c r="F13" i="47"/>
  <c r="L12" i="47"/>
  <c r="J12" i="47"/>
  <c r="H12" i="47"/>
  <c r="F12" i="47"/>
  <c r="L11" i="47"/>
  <c r="J11" i="47"/>
  <c r="H11" i="47"/>
  <c r="F11" i="47"/>
  <c r="L10" i="47"/>
  <c r="J10" i="47"/>
  <c r="H10" i="47"/>
  <c r="F10" i="47"/>
  <c r="L9" i="47"/>
  <c r="J9" i="47"/>
  <c r="H9" i="47"/>
  <c r="F9" i="47"/>
  <c r="K7" i="47"/>
  <c r="I7" i="47" s="1"/>
  <c r="F109" i="33" l="1"/>
  <c r="N30" i="47"/>
  <c r="N8" i="47"/>
  <c r="I29" i="47"/>
  <c r="I95" i="47"/>
  <c r="I73" i="47"/>
  <c r="I51" i="47"/>
  <c r="G7" i="47"/>
  <c r="K29" i="47"/>
  <c r="K73" i="47"/>
  <c r="N74" i="47" s="1"/>
  <c r="K95" i="47"/>
  <c r="L96" i="47" s="1"/>
  <c r="L8" i="47"/>
  <c r="N96" i="47" l="1"/>
  <c r="G51" i="47"/>
  <c r="G29" i="47"/>
  <c r="E7" i="47"/>
  <c r="H8" i="47" s="1"/>
  <c r="G95" i="47"/>
  <c r="G73" i="47"/>
  <c r="J52" i="47"/>
  <c r="J74" i="47"/>
  <c r="L74" i="47"/>
  <c r="J8" i="47"/>
  <c r="L52" i="47"/>
  <c r="J30" i="47"/>
  <c r="L30" i="47"/>
  <c r="E73" i="47" l="1"/>
  <c r="E51" i="47"/>
  <c r="E29" i="47"/>
  <c r="C7" i="47"/>
  <c r="F8" i="47" s="1"/>
  <c r="E95" i="47"/>
  <c r="J96" i="47"/>
  <c r="H52" i="47"/>
  <c r="C95" i="47" l="1"/>
  <c r="D96" i="47" s="1"/>
  <c r="C73" i="47"/>
  <c r="D74" i="47" s="1"/>
  <c r="C51" i="47"/>
  <c r="D52" i="47" s="1"/>
  <c r="D8" i="47"/>
  <c r="C29" i="47"/>
  <c r="D30" i="47" s="1"/>
  <c r="F30" i="47"/>
  <c r="F52" i="47"/>
  <c r="H96" i="47"/>
  <c r="H30" i="47"/>
  <c r="H74" i="47"/>
  <c r="F74" i="47" l="1"/>
  <c r="F96" i="47"/>
  <c r="M135" i="43" l="1"/>
  <c r="I135" i="43"/>
  <c r="R5" i="43"/>
  <c r="Q5" i="43"/>
  <c r="P5" i="43"/>
  <c r="M5" i="43"/>
  <c r="N5" i="43"/>
  <c r="J5" i="43"/>
  <c r="I5" i="43"/>
  <c r="H5" i="43"/>
  <c r="F5" i="43"/>
  <c r="M135" i="42"/>
  <c r="K135" i="42"/>
  <c r="I135" i="42"/>
  <c r="G135" i="42"/>
  <c r="T5" i="42"/>
  <c r="R5" i="42"/>
  <c r="Q5" i="42"/>
  <c r="S5" i="42"/>
  <c r="N5" i="42"/>
  <c r="M5" i="42"/>
  <c r="L5" i="42"/>
  <c r="P5" i="42"/>
  <c r="J5" i="42"/>
  <c r="I5" i="42"/>
  <c r="F5" i="42"/>
  <c r="N135" i="41"/>
  <c r="F5" i="41"/>
  <c r="M133" i="40"/>
  <c r="L133" i="40"/>
  <c r="K133" i="40"/>
  <c r="I133" i="40"/>
  <c r="H133" i="40"/>
  <c r="Q5" i="40"/>
  <c r="F5" i="40"/>
  <c r="M133" i="39"/>
  <c r="L133" i="39"/>
  <c r="I133" i="39"/>
  <c r="H133" i="39"/>
  <c r="N5" i="39"/>
  <c r="F5" i="39"/>
  <c r="H5" i="38"/>
  <c r="F5" i="38"/>
  <c r="I123" i="37"/>
  <c r="T5" i="37"/>
  <c r="P5" i="37"/>
  <c r="S5" i="37"/>
  <c r="M5" i="37"/>
  <c r="L5" i="37"/>
  <c r="K5" i="37"/>
  <c r="H5" i="37"/>
  <c r="I5" i="37"/>
  <c r="AK29" i="35"/>
  <c r="AV7" i="35"/>
  <c r="AU7" i="35"/>
  <c r="AT7" i="35"/>
  <c r="AB7" i="35"/>
  <c r="L96" i="31"/>
  <c r="J96" i="31"/>
  <c r="D96" i="31"/>
  <c r="H96" i="31"/>
  <c r="F96" i="31"/>
  <c r="L74" i="31"/>
  <c r="F74" i="31"/>
  <c r="D74" i="31"/>
  <c r="H74" i="31"/>
  <c r="H52" i="31"/>
  <c r="F52" i="31"/>
  <c r="J52" i="31"/>
  <c r="D52" i="31"/>
  <c r="J30" i="31"/>
  <c r="L8" i="31"/>
  <c r="J8" i="31"/>
  <c r="D8" i="31"/>
  <c r="H8" i="31"/>
  <c r="F8" i="31"/>
  <c r="F272" i="30"/>
  <c r="D272" i="30"/>
  <c r="N272" i="30"/>
  <c r="B270" i="30"/>
  <c r="L250" i="30"/>
  <c r="J250" i="30"/>
  <c r="D250" i="30"/>
  <c r="N250" i="30"/>
  <c r="F250" i="30"/>
  <c r="B248" i="30"/>
  <c r="N228" i="30"/>
  <c r="H228" i="30"/>
  <c r="F228" i="30"/>
  <c r="J228" i="30"/>
  <c r="D228" i="30"/>
  <c r="B226" i="30"/>
  <c r="L206" i="30"/>
  <c r="J206" i="30"/>
  <c r="D206" i="30"/>
  <c r="N206" i="30"/>
  <c r="F206" i="30"/>
  <c r="B204" i="30"/>
  <c r="N184" i="30"/>
  <c r="H184" i="30"/>
  <c r="L184" i="30"/>
  <c r="J184" i="30"/>
  <c r="B182" i="30"/>
  <c r="L162" i="30"/>
  <c r="D162" i="30"/>
  <c r="F162" i="30"/>
  <c r="B160" i="30"/>
  <c r="H140" i="30"/>
  <c r="F140" i="30"/>
  <c r="D140" i="30"/>
  <c r="J140" i="30"/>
  <c r="B138" i="30"/>
  <c r="L118" i="30"/>
  <c r="J118" i="30"/>
  <c r="D118" i="30"/>
  <c r="N118" i="30"/>
  <c r="B116" i="30"/>
  <c r="N96" i="30"/>
  <c r="L96" i="30"/>
  <c r="F96" i="30"/>
  <c r="D96" i="30"/>
  <c r="H96" i="30"/>
  <c r="J74" i="30"/>
  <c r="H74" i="30"/>
  <c r="L74" i="30"/>
  <c r="N52" i="30"/>
  <c r="L52" i="30"/>
  <c r="F52" i="30"/>
  <c r="D52" i="30"/>
  <c r="H30" i="30"/>
  <c r="F30" i="30"/>
  <c r="D30" i="30"/>
  <c r="J30" i="30"/>
  <c r="J8" i="30"/>
  <c r="H8" i="30"/>
  <c r="D8" i="30"/>
  <c r="M6" i="28"/>
  <c r="K6" i="28"/>
  <c r="J6" i="28"/>
  <c r="I6" i="28"/>
  <c r="B4" i="28"/>
  <c r="K6" i="27"/>
  <c r="B3" i="27"/>
  <c r="B4" i="26"/>
  <c r="B252" i="24"/>
  <c r="B226" i="24"/>
  <c r="M205" i="24"/>
  <c r="B204" i="24"/>
  <c r="B182" i="24"/>
  <c r="B160" i="24"/>
  <c r="B138" i="24"/>
  <c r="M117" i="24"/>
  <c r="B116" i="24"/>
  <c r="M73" i="24"/>
  <c r="M51" i="24"/>
  <c r="M29" i="24"/>
  <c r="M227" i="24"/>
  <c r="K7" i="24"/>
  <c r="X7" i="22"/>
  <c r="W7" i="22"/>
  <c r="L7" i="22"/>
  <c r="B4" i="22"/>
  <c r="R8" i="21"/>
  <c r="I8" i="21"/>
  <c r="B5" i="21"/>
  <c r="V7" i="19"/>
  <c r="U7" i="19"/>
  <c r="N7" i="19"/>
  <c r="M7" i="19" s="1"/>
  <c r="F7" i="19"/>
  <c r="B4" i="19"/>
  <c r="R6" i="18"/>
  <c r="J6" i="18"/>
  <c r="B3" i="18"/>
  <c r="V7" i="17"/>
  <c r="U7" i="17"/>
  <c r="K7" i="17"/>
  <c r="J7" i="17"/>
  <c r="B4" i="17"/>
  <c r="W7" i="16"/>
  <c r="K7" i="16"/>
  <c r="B4" i="16"/>
  <c r="Y7" i="15"/>
  <c r="B4" i="15"/>
  <c r="B6" i="14"/>
  <c r="B3" i="13"/>
  <c r="T5" i="12"/>
  <c r="S5" i="12"/>
  <c r="L96" i="10"/>
  <c r="J96" i="10"/>
  <c r="N74" i="10"/>
  <c r="L74" i="10"/>
  <c r="N52" i="10"/>
  <c r="H52" i="10"/>
  <c r="L52" i="10"/>
  <c r="J30" i="10"/>
  <c r="H30" i="10"/>
  <c r="L8" i="10"/>
  <c r="K7" i="10"/>
  <c r="M271" i="8"/>
  <c r="N272" i="8" s="1"/>
  <c r="B270" i="8"/>
  <c r="B248" i="8"/>
  <c r="B226" i="8"/>
  <c r="B204" i="8"/>
  <c r="M183" i="8"/>
  <c r="N184" i="8" s="1"/>
  <c r="B182" i="8"/>
  <c r="B160" i="8"/>
  <c r="B138" i="8"/>
  <c r="B116" i="8"/>
  <c r="M95" i="8"/>
  <c r="N96" i="8" s="1"/>
  <c r="M29" i="8"/>
  <c r="N30" i="8" s="1"/>
  <c r="R6" i="6"/>
  <c r="Q6" i="6"/>
  <c r="J6" i="6"/>
  <c r="I6" i="6"/>
  <c r="B3" i="6"/>
  <c r="K6" i="5"/>
  <c r="J6" i="5"/>
  <c r="B3" i="5"/>
  <c r="L152" i="3"/>
  <c r="J152" i="3"/>
  <c r="L6" i="3"/>
  <c r="K6" i="3"/>
  <c r="L31" i="2"/>
  <c r="K31" i="2"/>
  <c r="B39" i="1"/>
  <c r="B38" i="1"/>
  <c r="B37" i="1"/>
  <c r="M2" i="1"/>
  <c r="K112" i="3" l="1"/>
  <c r="J112" i="3"/>
  <c r="L104" i="10"/>
  <c r="U38" i="5"/>
  <c r="S38" i="5"/>
  <c r="G18" i="2"/>
  <c r="L63" i="3"/>
  <c r="K43" i="6"/>
  <c r="J43" i="6"/>
  <c r="I43" i="6"/>
  <c r="J9" i="8"/>
  <c r="E21" i="9"/>
  <c r="D105" i="11"/>
  <c r="H193" i="3"/>
  <c r="D40" i="11"/>
  <c r="V26" i="12"/>
  <c r="C79" i="14"/>
  <c r="L49" i="2"/>
  <c r="K49" i="2"/>
  <c r="J49" i="2"/>
  <c r="L64" i="3"/>
  <c r="L72" i="3"/>
  <c r="K72" i="3"/>
  <c r="J72" i="3"/>
  <c r="M46" i="5"/>
  <c r="M40" i="5"/>
  <c r="L40" i="5"/>
  <c r="K40" i="5"/>
  <c r="J40" i="5"/>
  <c r="I40" i="5"/>
  <c r="S43" i="6"/>
  <c r="R43" i="6"/>
  <c r="Q43" i="6"/>
  <c r="J51" i="6"/>
  <c r="I51" i="6"/>
  <c r="J19" i="8"/>
  <c r="J42" i="8"/>
  <c r="E13" i="9"/>
  <c r="G15" i="9"/>
  <c r="I17" i="9"/>
  <c r="K19" i="9"/>
  <c r="M21" i="9"/>
  <c r="J109" i="10"/>
  <c r="D20" i="11"/>
  <c r="D64" i="11"/>
  <c r="D109" i="11"/>
  <c r="T14" i="14"/>
  <c r="L108" i="10"/>
  <c r="V46" i="12"/>
  <c r="T46" i="12"/>
  <c r="S46" i="12"/>
  <c r="L26" i="12"/>
  <c r="S11" i="6"/>
  <c r="Q16" i="9"/>
  <c r="L68" i="3"/>
  <c r="G68" i="2"/>
  <c r="M16" i="5"/>
  <c r="L16" i="5"/>
  <c r="J16" i="5"/>
  <c r="M51" i="5"/>
  <c r="L51" i="5"/>
  <c r="K51" i="5"/>
  <c r="J51" i="5"/>
  <c r="I51" i="5"/>
  <c r="S34" i="6"/>
  <c r="K42" i="6"/>
  <c r="J106" i="10"/>
  <c r="D44" i="11"/>
  <c r="D89" i="11"/>
  <c r="L67" i="3"/>
  <c r="L41" i="8"/>
  <c r="D60" i="11"/>
  <c r="O14" i="9"/>
  <c r="J21" i="14"/>
  <c r="I21" i="14"/>
  <c r="L65" i="3"/>
  <c r="L69" i="3"/>
  <c r="M13" i="5"/>
  <c r="L13" i="5"/>
  <c r="K13" i="5"/>
  <c r="J13" i="5"/>
  <c r="I13" i="5"/>
  <c r="L48" i="5"/>
  <c r="M48" i="5"/>
  <c r="K48" i="5"/>
  <c r="J48" i="5"/>
  <c r="I48" i="5"/>
  <c r="K12" i="6"/>
  <c r="J12" i="6"/>
  <c r="I12" i="6"/>
  <c r="J27" i="6"/>
  <c r="I27" i="6"/>
  <c r="R51" i="6"/>
  <c r="Q51" i="6"/>
  <c r="N10" i="8"/>
  <c r="L33" i="8"/>
  <c r="I9" i="9"/>
  <c r="K11" i="9"/>
  <c r="M13" i="9"/>
  <c r="O15" i="9"/>
  <c r="Q17" i="9"/>
  <c r="L100" i="10"/>
  <c r="D8" i="11"/>
  <c r="D113" i="11"/>
  <c r="V14" i="12"/>
  <c r="T14" i="12"/>
  <c r="S14" i="12"/>
  <c r="C51" i="14"/>
  <c r="J15" i="8"/>
  <c r="J65" i="10"/>
  <c r="G67" i="2"/>
  <c r="M43" i="5"/>
  <c r="L43" i="5"/>
  <c r="J43" i="5"/>
  <c r="K10" i="9"/>
  <c r="K61" i="3"/>
  <c r="J61" i="3"/>
  <c r="H187" i="3"/>
  <c r="H191" i="3"/>
  <c r="H195" i="3"/>
  <c r="L27" i="5"/>
  <c r="J27" i="5"/>
  <c r="S42" i="6"/>
  <c r="J50" i="6"/>
  <c r="I50" i="6"/>
  <c r="E20" i="9"/>
  <c r="J58" i="10"/>
  <c r="D32" i="11"/>
  <c r="D77" i="11"/>
  <c r="Q102" i="18"/>
  <c r="L71" i="3"/>
  <c r="L32" i="5"/>
  <c r="K32" i="5"/>
  <c r="J32" i="5"/>
  <c r="I32" i="5"/>
  <c r="S35" i="6"/>
  <c r="R35" i="6"/>
  <c r="Q35" i="6"/>
  <c r="J38" i="8"/>
  <c r="D16" i="11"/>
  <c r="H189" i="3"/>
  <c r="L8" i="5"/>
  <c r="J8" i="5"/>
  <c r="K34" i="6"/>
  <c r="M12" i="9"/>
  <c r="L62" i="3"/>
  <c r="L66" i="3"/>
  <c r="L70" i="3"/>
  <c r="L24" i="5"/>
  <c r="K24" i="5"/>
  <c r="J24" i="5"/>
  <c r="I24" i="5"/>
  <c r="S12" i="6"/>
  <c r="R12" i="6"/>
  <c r="Q12" i="6"/>
  <c r="R27" i="6"/>
  <c r="Q27" i="6"/>
  <c r="K35" i="6"/>
  <c r="J35" i="6"/>
  <c r="I35" i="6"/>
  <c r="J11" i="8"/>
  <c r="L14" i="8"/>
  <c r="L31" i="8"/>
  <c r="J34" i="8"/>
  <c r="L37" i="8"/>
  <c r="Q9" i="9"/>
  <c r="J41" i="10"/>
  <c r="D12" i="11"/>
  <c r="D56" i="11"/>
  <c r="D101" i="11"/>
  <c r="C107" i="14"/>
  <c r="U30" i="5"/>
  <c r="S30" i="5"/>
  <c r="L18" i="8"/>
  <c r="K45" i="3"/>
  <c r="J45" i="3"/>
  <c r="J42" i="10"/>
  <c r="D85" i="11"/>
  <c r="G17" i="2"/>
  <c r="K53" i="3"/>
  <c r="J53" i="3"/>
  <c r="L35" i="5"/>
  <c r="J35" i="5"/>
  <c r="K11" i="6"/>
  <c r="R50" i="6"/>
  <c r="Q50" i="6"/>
  <c r="E12" i="9"/>
  <c r="G14" i="9"/>
  <c r="I16" i="9"/>
  <c r="K18" i="9"/>
  <c r="M20" i="9"/>
  <c r="J62" i="10"/>
  <c r="D36" i="11"/>
  <c r="D81" i="11"/>
  <c r="V14" i="13"/>
  <c r="U14" i="13"/>
  <c r="J67" i="13"/>
  <c r="I67" i="13"/>
  <c r="J103" i="13"/>
  <c r="I103" i="13"/>
  <c r="J117" i="13"/>
  <c r="I117" i="13"/>
  <c r="J154" i="13"/>
  <c r="I154" i="13"/>
  <c r="D51" i="14"/>
  <c r="D79" i="14"/>
  <c r="D107" i="14"/>
  <c r="L25" i="15"/>
  <c r="J25" i="15"/>
  <c r="L59" i="15"/>
  <c r="J59" i="15"/>
  <c r="V17" i="16"/>
  <c r="U17" i="16"/>
  <c r="J98" i="17"/>
  <c r="I98" i="17"/>
  <c r="L8" i="18"/>
  <c r="N31" i="8"/>
  <c r="J32" i="8"/>
  <c r="L34" i="8"/>
  <c r="J35" i="8"/>
  <c r="L38" i="8"/>
  <c r="J39" i="8"/>
  <c r="L42" i="8"/>
  <c r="J43" i="8"/>
  <c r="K9" i="9"/>
  <c r="E11" i="9"/>
  <c r="M11" i="9"/>
  <c r="G13" i="9"/>
  <c r="O13" i="9"/>
  <c r="I15" i="9"/>
  <c r="Q15" i="9"/>
  <c r="K17" i="9"/>
  <c r="E19" i="9"/>
  <c r="M19" i="9"/>
  <c r="G21" i="9"/>
  <c r="O21" i="9"/>
  <c r="D9" i="11"/>
  <c r="D13" i="11"/>
  <c r="D17" i="11"/>
  <c r="D21" i="11"/>
  <c r="D33" i="11"/>
  <c r="D37" i="11"/>
  <c r="D41" i="11"/>
  <c r="D57" i="11"/>
  <c r="D61" i="11"/>
  <c r="D65" i="11"/>
  <c r="J12" i="14"/>
  <c r="I12" i="14"/>
  <c r="J56" i="16"/>
  <c r="I56" i="16"/>
  <c r="X84" i="18"/>
  <c r="V28" i="12"/>
  <c r="T28" i="12"/>
  <c r="S28" i="12"/>
  <c r="J85" i="13"/>
  <c r="I85" i="13"/>
  <c r="J136" i="13"/>
  <c r="I136" i="13"/>
  <c r="J20" i="14"/>
  <c r="I20" i="14"/>
  <c r="L9" i="8"/>
  <c r="L11" i="8"/>
  <c r="J12" i="8"/>
  <c r="L15" i="8"/>
  <c r="J16" i="8"/>
  <c r="L19" i="8"/>
  <c r="J20" i="8"/>
  <c r="E10" i="9"/>
  <c r="M10" i="9"/>
  <c r="G12" i="9"/>
  <c r="O12" i="9"/>
  <c r="I14" i="9"/>
  <c r="Q14" i="9"/>
  <c r="K16" i="9"/>
  <c r="E18" i="9"/>
  <c r="M18" i="9"/>
  <c r="G20" i="9"/>
  <c r="O20" i="9"/>
  <c r="D78" i="11"/>
  <c r="D82" i="11"/>
  <c r="D86" i="11"/>
  <c r="D90" i="11"/>
  <c r="D102" i="11"/>
  <c r="D106" i="11"/>
  <c r="D110" i="11"/>
  <c r="J13" i="14"/>
  <c r="I13" i="14"/>
  <c r="J132" i="17"/>
  <c r="I132" i="17"/>
  <c r="J10" i="13"/>
  <c r="I10" i="13"/>
  <c r="L208" i="3"/>
  <c r="L209" i="3"/>
  <c r="L210" i="3"/>
  <c r="L211" i="3"/>
  <c r="L212" i="3"/>
  <c r="L213" i="3"/>
  <c r="L214" i="3"/>
  <c r="L215" i="3"/>
  <c r="L216" i="3"/>
  <c r="L217" i="3"/>
  <c r="L218" i="3"/>
  <c r="J12" i="5"/>
  <c r="L12" i="5"/>
  <c r="M12" i="5"/>
  <c r="J23" i="5"/>
  <c r="L23" i="5"/>
  <c r="J31" i="5"/>
  <c r="L31" i="5"/>
  <c r="J39" i="5"/>
  <c r="M39" i="5"/>
  <c r="L39" i="5"/>
  <c r="J47" i="5"/>
  <c r="L47" i="5"/>
  <c r="M47" i="5"/>
  <c r="K7" i="6"/>
  <c r="S7" i="6"/>
  <c r="K15" i="6"/>
  <c r="S15" i="6"/>
  <c r="K22" i="6"/>
  <c r="S22" i="6"/>
  <c r="K46" i="6"/>
  <c r="S46" i="6"/>
  <c r="L32" i="8"/>
  <c r="L35" i="8"/>
  <c r="J36" i="8"/>
  <c r="L39" i="8"/>
  <c r="J40" i="8"/>
  <c r="L43" i="8"/>
  <c r="E9" i="9"/>
  <c r="M9" i="9"/>
  <c r="G11" i="9"/>
  <c r="O11" i="9"/>
  <c r="I13" i="9"/>
  <c r="Q13" i="9"/>
  <c r="K15" i="9"/>
  <c r="E17" i="9"/>
  <c r="M17" i="9"/>
  <c r="G19" i="9"/>
  <c r="O19" i="9"/>
  <c r="I21" i="9"/>
  <c r="D10" i="11"/>
  <c r="D14" i="11"/>
  <c r="D18" i="11"/>
  <c r="D34" i="11"/>
  <c r="D38" i="11"/>
  <c r="D42" i="11"/>
  <c r="D54" i="11"/>
  <c r="D58" i="11"/>
  <c r="D62" i="11"/>
  <c r="D66" i="11"/>
  <c r="V11" i="12"/>
  <c r="J14" i="14"/>
  <c r="I14" i="14"/>
  <c r="D23" i="14"/>
  <c r="T20" i="14"/>
  <c r="C37" i="14"/>
  <c r="C65" i="14"/>
  <c r="C93" i="14"/>
  <c r="C121" i="14"/>
  <c r="X11" i="18"/>
  <c r="J11" i="14"/>
  <c r="I11" i="14"/>
  <c r="G42" i="2"/>
  <c r="J9" i="5"/>
  <c r="I9" i="5"/>
  <c r="K9" i="5"/>
  <c r="L9" i="5"/>
  <c r="J28" i="5"/>
  <c r="L28" i="5"/>
  <c r="J52" i="5"/>
  <c r="M52" i="5"/>
  <c r="L52" i="5"/>
  <c r="R8" i="6"/>
  <c r="Q8" i="6"/>
  <c r="S8" i="6"/>
  <c r="R16" i="6"/>
  <c r="Q16" i="6"/>
  <c r="S16" i="6"/>
  <c r="R23" i="6"/>
  <c r="Q23" i="6"/>
  <c r="S23" i="6"/>
  <c r="R31" i="6"/>
  <c r="Q31" i="6"/>
  <c r="J47" i="6"/>
  <c r="I47" i="6"/>
  <c r="K47" i="6"/>
  <c r="N9" i="8"/>
  <c r="J10" i="8"/>
  <c r="L12" i="8"/>
  <c r="J13" i="8"/>
  <c r="L16" i="8"/>
  <c r="J17" i="8"/>
  <c r="L20" i="8"/>
  <c r="J21" i="8"/>
  <c r="G10" i="9"/>
  <c r="O10" i="9"/>
  <c r="I12" i="9"/>
  <c r="Q12" i="9"/>
  <c r="K14" i="9"/>
  <c r="E16" i="9"/>
  <c r="M16" i="9"/>
  <c r="G18" i="9"/>
  <c r="O18" i="9"/>
  <c r="I20" i="9"/>
  <c r="Q20" i="9"/>
  <c r="J64" i="10"/>
  <c r="D79" i="11"/>
  <c r="D83" i="11"/>
  <c r="D87" i="11"/>
  <c r="D103" i="11"/>
  <c r="D107" i="11"/>
  <c r="D111" i="11"/>
  <c r="V12" i="12"/>
  <c r="T20" i="12"/>
  <c r="S20" i="12"/>
  <c r="T36" i="12"/>
  <c r="S36" i="12"/>
  <c r="T52" i="12"/>
  <c r="S52" i="12"/>
  <c r="T11" i="14"/>
  <c r="J15" i="14"/>
  <c r="H23" i="14"/>
  <c r="I15" i="14"/>
  <c r="T19" i="14"/>
  <c r="D37" i="14"/>
  <c r="D65" i="14"/>
  <c r="D93" i="14"/>
  <c r="D121" i="14"/>
  <c r="L42" i="15"/>
  <c r="J42" i="15"/>
  <c r="J29" i="17"/>
  <c r="I29" i="17"/>
  <c r="V18" i="13"/>
  <c r="U18" i="13"/>
  <c r="J36" i="5"/>
  <c r="M36" i="5"/>
  <c r="L36" i="5"/>
  <c r="J44" i="5"/>
  <c r="M44" i="5"/>
  <c r="L44" i="5"/>
  <c r="J8" i="6"/>
  <c r="I8" i="6"/>
  <c r="K8" i="6"/>
  <c r="J23" i="6"/>
  <c r="I23" i="6"/>
  <c r="K23" i="6"/>
  <c r="R39" i="6"/>
  <c r="Q39" i="6"/>
  <c r="S39" i="6"/>
  <c r="J31" i="8"/>
  <c r="N32" i="8"/>
  <c r="J33" i="8"/>
  <c r="L36" i="8"/>
  <c r="J37" i="8"/>
  <c r="L40" i="8"/>
  <c r="J41" i="8"/>
  <c r="G9" i="9"/>
  <c r="O9" i="9"/>
  <c r="I11" i="9"/>
  <c r="Q11" i="9"/>
  <c r="K13" i="9"/>
  <c r="E15" i="9"/>
  <c r="M15" i="9"/>
  <c r="G17" i="9"/>
  <c r="O17" i="9"/>
  <c r="I19" i="9"/>
  <c r="Q19" i="9"/>
  <c r="K21" i="9"/>
  <c r="D11" i="11"/>
  <c r="D15" i="11"/>
  <c r="D19" i="11"/>
  <c r="D31" i="11"/>
  <c r="D35" i="11"/>
  <c r="D39" i="11"/>
  <c r="D43" i="11"/>
  <c r="D55" i="11"/>
  <c r="D59" i="11"/>
  <c r="D63" i="11"/>
  <c r="D67" i="11"/>
  <c r="V44" i="12"/>
  <c r="T44" i="12"/>
  <c r="S44" i="12"/>
  <c r="G43" i="2"/>
  <c r="K41" i="3"/>
  <c r="J41" i="3"/>
  <c r="K49" i="3"/>
  <c r="J49" i="3"/>
  <c r="K57" i="3"/>
  <c r="J57" i="3"/>
  <c r="J16" i="6"/>
  <c r="I16" i="6"/>
  <c r="K16" i="6"/>
  <c r="J31" i="6"/>
  <c r="I31" i="6"/>
  <c r="J39" i="6"/>
  <c r="I39" i="6"/>
  <c r="K39" i="6"/>
  <c r="R47" i="6"/>
  <c r="Q47" i="6"/>
  <c r="S47" i="6"/>
  <c r="L10" i="8"/>
  <c r="L13" i="8"/>
  <c r="J14" i="8"/>
  <c r="L17" i="8"/>
  <c r="J18" i="8"/>
  <c r="L21" i="8"/>
  <c r="I10" i="9"/>
  <c r="Q10" i="9"/>
  <c r="K12" i="9"/>
  <c r="E14" i="9"/>
  <c r="M14" i="9"/>
  <c r="G16" i="9"/>
  <c r="O16" i="9"/>
  <c r="I18" i="9"/>
  <c r="Q18" i="9"/>
  <c r="K20" i="9"/>
  <c r="D80" i="11"/>
  <c r="D84" i="11"/>
  <c r="D88" i="11"/>
  <c r="D100" i="11"/>
  <c r="D104" i="11"/>
  <c r="D108" i="11"/>
  <c r="D112" i="11"/>
  <c r="J22" i="14"/>
  <c r="I22" i="14"/>
  <c r="J99" i="16"/>
  <c r="I99" i="16"/>
  <c r="C135" i="14"/>
  <c r="C149" i="14"/>
  <c r="C163" i="14"/>
  <c r="J39" i="16"/>
  <c r="I39" i="16"/>
  <c r="J13" i="17"/>
  <c r="I13" i="17"/>
  <c r="J38" i="17"/>
  <c r="I38" i="17"/>
  <c r="J72" i="17"/>
  <c r="I72" i="17"/>
  <c r="J141" i="17"/>
  <c r="I141" i="17"/>
  <c r="Q154" i="18"/>
  <c r="I12" i="18"/>
  <c r="Q68" i="18"/>
  <c r="I128" i="18"/>
  <c r="D135" i="14"/>
  <c r="D149" i="14"/>
  <c r="D163" i="14"/>
  <c r="U19" i="17"/>
  <c r="V19" i="17"/>
  <c r="V20" i="17"/>
  <c r="U20" i="17"/>
  <c r="J157" i="17"/>
  <c r="I157" i="17"/>
  <c r="I145" i="18"/>
  <c r="T8" i="18"/>
  <c r="I69" i="21"/>
  <c r="H69" i="21"/>
  <c r="J19" i="14"/>
  <c r="I19" i="14"/>
  <c r="E37" i="14"/>
  <c r="E51" i="14"/>
  <c r="E65" i="14"/>
  <c r="E79" i="14"/>
  <c r="E93" i="14"/>
  <c r="E107" i="14"/>
  <c r="E121" i="14"/>
  <c r="E135" i="14"/>
  <c r="E149" i="14"/>
  <c r="E163" i="14"/>
  <c r="F21" i="15"/>
  <c r="J17" i="17"/>
  <c r="I17" i="17"/>
  <c r="J46" i="17"/>
  <c r="I46" i="17"/>
  <c r="J81" i="17"/>
  <c r="I81" i="17"/>
  <c r="J115" i="17"/>
  <c r="I115" i="17"/>
  <c r="J150" i="17"/>
  <c r="I150" i="17"/>
  <c r="Q12" i="18"/>
  <c r="Q33" i="18"/>
  <c r="I94" i="18"/>
  <c r="X153" i="18"/>
  <c r="E23" i="14"/>
  <c r="J18" i="14"/>
  <c r="I18" i="14"/>
  <c r="F37" i="14"/>
  <c r="F51" i="14"/>
  <c r="F65" i="14"/>
  <c r="F79" i="14"/>
  <c r="F93" i="14"/>
  <c r="F107" i="14"/>
  <c r="F121" i="14"/>
  <c r="F135" i="14"/>
  <c r="F149" i="14"/>
  <c r="F163" i="14"/>
  <c r="E37" i="16"/>
  <c r="F23" i="14"/>
  <c r="I17" i="14"/>
  <c r="J17" i="14"/>
  <c r="G37" i="14"/>
  <c r="G51" i="14"/>
  <c r="G65" i="14"/>
  <c r="G79" i="14"/>
  <c r="G93" i="14"/>
  <c r="G107" i="14"/>
  <c r="G121" i="14"/>
  <c r="G135" i="14"/>
  <c r="G149" i="14"/>
  <c r="G163" i="14"/>
  <c r="J55" i="17"/>
  <c r="I55" i="17"/>
  <c r="J89" i="17"/>
  <c r="I89" i="17"/>
  <c r="J124" i="17"/>
  <c r="I124" i="17"/>
  <c r="J158" i="17"/>
  <c r="I158" i="17"/>
  <c r="X19" i="18"/>
  <c r="I59" i="18"/>
  <c r="Q137" i="18"/>
  <c r="G23" i="14"/>
  <c r="I16" i="14"/>
  <c r="J16" i="14"/>
  <c r="J25" i="14"/>
  <c r="I25" i="14"/>
  <c r="J26" i="14"/>
  <c r="I26" i="14"/>
  <c r="J27" i="14"/>
  <c r="I27" i="14"/>
  <c r="J28" i="14"/>
  <c r="I28" i="14"/>
  <c r="H37" i="14"/>
  <c r="J29" i="14"/>
  <c r="I29" i="14"/>
  <c r="J30" i="14"/>
  <c r="I30" i="14"/>
  <c r="J31" i="14"/>
  <c r="I31" i="14"/>
  <c r="J32" i="14"/>
  <c r="I32" i="14"/>
  <c r="J33" i="14"/>
  <c r="I33" i="14"/>
  <c r="J34" i="14"/>
  <c r="I34" i="14"/>
  <c r="J35" i="14"/>
  <c r="I35" i="14"/>
  <c r="J36" i="14"/>
  <c r="I36" i="14"/>
  <c r="J39" i="14"/>
  <c r="I39" i="14"/>
  <c r="J40" i="14"/>
  <c r="I40" i="14"/>
  <c r="J41" i="14"/>
  <c r="I41" i="14"/>
  <c r="J42" i="14"/>
  <c r="I42" i="14"/>
  <c r="H51" i="14"/>
  <c r="J43" i="14"/>
  <c r="I43" i="14"/>
  <c r="J44" i="14"/>
  <c r="I44" i="14"/>
  <c r="J45" i="14"/>
  <c r="I45" i="14"/>
  <c r="J46" i="14"/>
  <c r="I46" i="14"/>
  <c r="J47" i="14"/>
  <c r="I47" i="14"/>
  <c r="J48" i="14"/>
  <c r="I48" i="14"/>
  <c r="J49" i="14"/>
  <c r="I49" i="14"/>
  <c r="J50" i="14"/>
  <c r="I50" i="14"/>
  <c r="J53" i="14"/>
  <c r="I53" i="14"/>
  <c r="J54" i="14"/>
  <c r="I54" i="14"/>
  <c r="J55" i="14"/>
  <c r="I55" i="14"/>
  <c r="J56" i="14"/>
  <c r="I56" i="14"/>
  <c r="H65" i="14"/>
  <c r="J57" i="14"/>
  <c r="I57" i="14"/>
  <c r="J58" i="14"/>
  <c r="I58" i="14"/>
  <c r="J59" i="14"/>
  <c r="I59" i="14"/>
  <c r="J60" i="14"/>
  <c r="I60" i="14"/>
  <c r="J61" i="14"/>
  <c r="I61" i="14"/>
  <c r="J62" i="14"/>
  <c r="I62" i="14"/>
  <c r="J63" i="14"/>
  <c r="I63" i="14"/>
  <c r="J64" i="14"/>
  <c r="I64" i="14"/>
  <c r="J67" i="14"/>
  <c r="I67" i="14"/>
  <c r="J68" i="14"/>
  <c r="I68" i="14"/>
  <c r="J69" i="14"/>
  <c r="I69" i="14"/>
  <c r="J70" i="14"/>
  <c r="I70" i="14"/>
  <c r="H79" i="14"/>
  <c r="J71" i="14"/>
  <c r="I71" i="14"/>
  <c r="J72" i="14"/>
  <c r="I72" i="14"/>
  <c r="J73" i="14"/>
  <c r="I73" i="14"/>
  <c r="J74" i="14"/>
  <c r="I74" i="14"/>
  <c r="J75" i="14"/>
  <c r="I75" i="14"/>
  <c r="J76" i="14"/>
  <c r="I76" i="14"/>
  <c r="J77" i="14"/>
  <c r="I77" i="14"/>
  <c r="J78" i="14"/>
  <c r="I78" i="14"/>
  <c r="J81" i="14"/>
  <c r="I81" i="14"/>
  <c r="J82" i="14"/>
  <c r="I82" i="14"/>
  <c r="J83" i="14"/>
  <c r="I83" i="14"/>
  <c r="J84" i="14"/>
  <c r="I84" i="14"/>
  <c r="H93" i="14"/>
  <c r="J85" i="14"/>
  <c r="I85" i="14"/>
  <c r="J86" i="14"/>
  <c r="I86" i="14"/>
  <c r="J87" i="14"/>
  <c r="I87" i="14"/>
  <c r="J88" i="14"/>
  <c r="I88" i="14"/>
  <c r="J89" i="14"/>
  <c r="I89" i="14"/>
  <c r="J90" i="14"/>
  <c r="I90" i="14"/>
  <c r="J91" i="14"/>
  <c r="I91" i="14"/>
  <c r="J92" i="14"/>
  <c r="I92" i="14"/>
  <c r="J95" i="14"/>
  <c r="I95" i="14"/>
  <c r="J96" i="14"/>
  <c r="I96" i="14"/>
  <c r="J97" i="14"/>
  <c r="I97" i="14"/>
  <c r="J98" i="14"/>
  <c r="I98" i="14"/>
  <c r="H107" i="14"/>
  <c r="J99" i="14"/>
  <c r="I99" i="14"/>
  <c r="J100" i="14"/>
  <c r="I100" i="14"/>
  <c r="J101" i="14"/>
  <c r="I101" i="14"/>
  <c r="J102" i="14"/>
  <c r="I102" i="14"/>
  <c r="J103" i="14"/>
  <c r="I103" i="14"/>
  <c r="J104" i="14"/>
  <c r="I104" i="14"/>
  <c r="J105" i="14"/>
  <c r="I105" i="14"/>
  <c r="J106" i="14"/>
  <c r="I106" i="14"/>
  <c r="J109" i="14"/>
  <c r="I109" i="14"/>
  <c r="J110" i="14"/>
  <c r="I110" i="14"/>
  <c r="J111" i="14"/>
  <c r="I111" i="14"/>
  <c r="J112" i="14"/>
  <c r="I112" i="14"/>
  <c r="H121" i="14"/>
  <c r="J113" i="14"/>
  <c r="I113" i="14"/>
  <c r="J114" i="14"/>
  <c r="I114" i="14"/>
  <c r="J115" i="14"/>
  <c r="I115" i="14"/>
  <c r="J116" i="14"/>
  <c r="I116" i="14"/>
  <c r="J117" i="14"/>
  <c r="I117" i="14"/>
  <c r="J118" i="14"/>
  <c r="I118" i="14"/>
  <c r="J119" i="14"/>
  <c r="I119" i="14"/>
  <c r="J120" i="14"/>
  <c r="I120" i="14"/>
  <c r="J123" i="14"/>
  <c r="I123" i="14"/>
  <c r="J124" i="14"/>
  <c r="I124" i="14"/>
  <c r="J125" i="14"/>
  <c r="I125" i="14"/>
  <c r="J126" i="14"/>
  <c r="I126" i="14"/>
  <c r="H135" i="14"/>
  <c r="J127" i="14"/>
  <c r="I127" i="14"/>
  <c r="I128" i="14"/>
  <c r="J128" i="14"/>
  <c r="J129" i="14"/>
  <c r="I129" i="14"/>
  <c r="J130" i="14"/>
  <c r="I130" i="14"/>
  <c r="J131" i="14"/>
  <c r="I131" i="14"/>
  <c r="I132" i="14"/>
  <c r="J132" i="14"/>
  <c r="I133" i="14"/>
  <c r="J133" i="14"/>
  <c r="J134" i="14"/>
  <c r="I134" i="14"/>
  <c r="I137" i="14"/>
  <c r="J137" i="14"/>
  <c r="J138" i="14"/>
  <c r="I138" i="14"/>
  <c r="J139" i="14"/>
  <c r="I139" i="14"/>
  <c r="J140" i="14"/>
  <c r="I140" i="14"/>
  <c r="H149" i="14"/>
  <c r="I141" i="14"/>
  <c r="J141" i="14"/>
  <c r="I142" i="14"/>
  <c r="J142" i="14"/>
  <c r="J143" i="14"/>
  <c r="I143" i="14"/>
  <c r="J144" i="14"/>
  <c r="I144" i="14"/>
  <c r="I145" i="14"/>
  <c r="J145" i="14"/>
  <c r="I146" i="14"/>
  <c r="J146" i="14"/>
  <c r="J147" i="14"/>
  <c r="I147" i="14"/>
  <c r="J148" i="14"/>
  <c r="I148" i="14"/>
  <c r="I151" i="14"/>
  <c r="J151" i="14"/>
  <c r="J152" i="14"/>
  <c r="I152" i="14"/>
  <c r="J153" i="14"/>
  <c r="I153" i="14"/>
  <c r="I154" i="14"/>
  <c r="J154" i="14"/>
  <c r="H163" i="14"/>
  <c r="J155" i="14"/>
  <c r="I155" i="14"/>
  <c r="J156" i="14"/>
  <c r="I156" i="14"/>
  <c r="J157" i="14"/>
  <c r="I157" i="14"/>
  <c r="I158" i="14"/>
  <c r="J158" i="14"/>
  <c r="I159" i="14"/>
  <c r="J159" i="14"/>
  <c r="J160" i="14"/>
  <c r="I160" i="14"/>
  <c r="J161" i="14"/>
  <c r="I161" i="14"/>
  <c r="I162" i="14"/>
  <c r="J162" i="14"/>
  <c r="D8" i="18"/>
  <c r="J13" i="18"/>
  <c r="I138" i="21"/>
  <c r="I34" i="21"/>
  <c r="H34" i="21"/>
  <c r="L74" i="22"/>
  <c r="H8" i="18"/>
  <c r="J121" i="18" s="1"/>
  <c r="P8" i="18"/>
  <c r="I12" i="21"/>
  <c r="H12" i="21"/>
  <c r="F79" i="16"/>
  <c r="G121" i="16"/>
  <c r="D37" i="17"/>
  <c r="J16" i="18"/>
  <c r="I44" i="21"/>
  <c r="I35" i="21"/>
  <c r="I70" i="21"/>
  <c r="I95" i="21"/>
  <c r="I126" i="21"/>
  <c r="L38" i="22"/>
  <c r="I26" i="21"/>
  <c r="H26" i="21"/>
  <c r="I60" i="21"/>
  <c r="H60" i="21"/>
  <c r="L40" i="22"/>
  <c r="I27" i="21"/>
  <c r="I61" i="21"/>
  <c r="I129" i="21"/>
  <c r="K17" i="22"/>
  <c r="J17" i="22"/>
  <c r="L17" i="22"/>
  <c r="L109" i="22"/>
  <c r="I20" i="21"/>
  <c r="H20" i="21"/>
  <c r="I52" i="21"/>
  <c r="H52" i="21"/>
  <c r="I86" i="21"/>
  <c r="H86" i="21"/>
  <c r="I156" i="21"/>
  <c r="K9" i="22"/>
  <c r="J9" i="22"/>
  <c r="L9" i="22"/>
  <c r="L18" i="22"/>
  <c r="L42" i="22"/>
  <c r="L129" i="22"/>
  <c r="I53" i="21"/>
  <c r="I87" i="21"/>
  <c r="I109" i="21"/>
  <c r="L149" i="22"/>
  <c r="I16" i="21"/>
  <c r="H16" i="21"/>
  <c r="I43" i="21"/>
  <c r="H43" i="21"/>
  <c r="I77" i="21"/>
  <c r="H77" i="21"/>
  <c r="L107" i="24"/>
  <c r="W19" i="22"/>
  <c r="V19" i="22"/>
  <c r="L31" i="22"/>
  <c r="L33" i="22"/>
  <c r="L66" i="22"/>
  <c r="L68" i="22"/>
  <c r="L97" i="24"/>
  <c r="L123" i="24"/>
  <c r="L140" i="22"/>
  <c r="L14" i="22"/>
  <c r="L27" i="22"/>
  <c r="L29" i="22"/>
  <c r="L61" i="22"/>
  <c r="L79" i="22"/>
  <c r="L96" i="22"/>
  <c r="L131" i="22"/>
  <c r="L159" i="22"/>
  <c r="N97" i="24"/>
  <c r="L23" i="22"/>
  <c r="L25" i="22"/>
  <c r="L57" i="22"/>
  <c r="L59" i="22"/>
  <c r="L18" i="24"/>
  <c r="N98" i="24"/>
  <c r="L131" i="24"/>
  <c r="I10" i="21"/>
  <c r="I14" i="21"/>
  <c r="I18" i="21"/>
  <c r="I30" i="21"/>
  <c r="L53" i="22"/>
  <c r="L55" i="22"/>
  <c r="L83" i="22"/>
  <c r="L100" i="22"/>
  <c r="L114" i="22"/>
  <c r="L13" i="24"/>
  <c r="L126" i="24"/>
  <c r="L141" i="24"/>
  <c r="L147" i="24"/>
  <c r="L48" i="22"/>
  <c r="L51" i="22"/>
  <c r="L146" i="22"/>
  <c r="L120" i="24"/>
  <c r="I13" i="21"/>
  <c r="I17" i="21"/>
  <c r="L10" i="22"/>
  <c r="W14" i="22"/>
  <c r="V14" i="22"/>
  <c r="L44" i="22"/>
  <c r="L46" i="22"/>
  <c r="L70" i="22"/>
  <c r="L87" i="22"/>
  <c r="L104" i="22"/>
  <c r="L12" i="24"/>
  <c r="L17" i="24"/>
  <c r="L104" i="24"/>
  <c r="N120" i="24"/>
  <c r="L128" i="24"/>
  <c r="L165" i="24"/>
  <c r="L186" i="24"/>
  <c r="N207" i="24"/>
  <c r="L16" i="24"/>
  <c r="L21" i="24"/>
  <c r="N32" i="24"/>
  <c r="L101" i="24"/>
  <c r="L109" i="24"/>
  <c r="L72" i="22"/>
  <c r="L76" i="22"/>
  <c r="L81" i="22"/>
  <c r="L11" i="24"/>
  <c r="L20" i="24"/>
  <c r="L36" i="24"/>
  <c r="N119" i="24"/>
  <c r="L122" i="24"/>
  <c r="L130" i="24"/>
  <c r="L174" i="24"/>
  <c r="L197" i="24"/>
  <c r="L9" i="24"/>
  <c r="L10" i="24"/>
  <c r="L15" i="24"/>
  <c r="L40" i="24"/>
  <c r="L100" i="24"/>
  <c r="L103" i="24"/>
  <c r="L127" i="24"/>
  <c r="N164" i="24"/>
  <c r="L170" i="24"/>
  <c r="L172" i="24"/>
  <c r="L193" i="24"/>
  <c r="N9" i="24"/>
  <c r="N10" i="24"/>
  <c r="L19" i="24"/>
  <c r="L108" i="24"/>
  <c r="L124" i="24"/>
  <c r="L163" i="24"/>
  <c r="L166" i="24"/>
  <c r="L168" i="24"/>
  <c r="L189" i="24"/>
  <c r="N208" i="24"/>
  <c r="L14" i="24"/>
  <c r="L98" i="24"/>
  <c r="L99" i="24"/>
  <c r="L105" i="24"/>
  <c r="N163" i="24"/>
  <c r="L31" i="24"/>
  <c r="L33" i="24"/>
  <c r="L37" i="24"/>
  <c r="L41" i="24"/>
  <c r="L169" i="24"/>
  <c r="L173" i="24"/>
  <c r="N185" i="24"/>
  <c r="L188" i="24"/>
  <c r="L192" i="24"/>
  <c r="L196" i="24"/>
  <c r="L208" i="24"/>
  <c r="L211" i="24"/>
  <c r="L215" i="24"/>
  <c r="L219" i="24"/>
  <c r="L255" i="24"/>
  <c r="L257" i="24"/>
  <c r="N31" i="24"/>
  <c r="L34" i="24"/>
  <c r="L38" i="24"/>
  <c r="L42" i="24"/>
  <c r="J36" i="27"/>
  <c r="I36" i="27"/>
  <c r="L212" i="24"/>
  <c r="L216" i="24"/>
  <c r="N255" i="24"/>
  <c r="L258" i="24"/>
  <c r="L32" i="24"/>
  <c r="L35" i="24"/>
  <c r="L39" i="24"/>
  <c r="L43" i="24"/>
  <c r="M64" i="28"/>
  <c r="L102" i="24"/>
  <c r="L106" i="24"/>
  <c r="L119" i="24"/>
  <c r="L121" i="24"/>
  <c r="L125" i="24"/>
  <c r="L129" i="24"/>
  <c r="L164" i="24"/>
  <c r="L167" i="24"/>
  <c r="L171" i="24"/>
  <c r="L175" i="24"/>
  <c r="L207" i="24"/>
  <c r="F99" i="30"/>
  <c r="J126" i="30"/>
  <c r="M59" i="28"/>
  <c r="M27" i="28"/>
  <c r="K27" i="28"/>
  <c r="I27" i="28"/>
  <c r="M38" i="28"/>
  <c r="M44" i="28"/>
  <c r="K44" i="28"/>
  <c r="I44" i="28"/>
  <c r="M120" i="28"/>
  <c r="M153" i="28"/>
  <c r="J99" i="30"/>
  <c r="M93" i="28"/>
  <c r="H39" i="30"/>
  <c r="F109" i="30"/>
  <c r="M10" i="28"/>
  <c r="M19" i="28"/>
  <c r="M75" i="28"/>
  <c r="M13" i="28"/>
  <c r="K13" i="28"/>
  <c r="I13" i="28"/>
  <c r="M41" i="28"/>
  <c r="K41" i="28"/>
  <c r="I41" i="28"/>
  <c r="F142" i="30"/>
  <c r="L12" i="31"/>
  <c r="M8" i="28"/>
  <c r="K8" i="28"/>
  <c r="I8" i="28"/>
  <c r="M16" i="28"/>
  <c r="K16" i="28"/>
  <c r="I16" i="28"/>
  <c r="L101" i="30"/>
  <c r="L11" i="28"/>
  <c r="K11" i="28"/>
  <c r="J11" i="28"/>
  <c r="I11" i="28"/>
  <c r="M11" i="28"/>
  <c r="M32" i="28"/>
  <c r="K32" i="28"/>
  <c r="I32" i="28"/>
  <c r="K33" i="28"/>
  <c r="J33" i="28"/>
  <c r="I33" i="28"/>
  <c r="M33" i="28"/>
  <c r="L33" i="28"/>
  <c r="M50" i="28"/>
  <c r="M55" i="28"/>
  <c r="M58" i="28"/>
  <c r="L10" i="30"/>
  <c r="K14" i="28"/>
  <c r="J14" i="28"/>
  <c r="I14" i="28"/>
  <c r="M14" i="28"/>
  <c r="L14" i="28"/>
  <c r="M24" i="28"/>
  <c r="K24" i="28"/>
  <c r="I24" i="28"/>
  <c r="K25" i="28"/>
  <c r="J25" i="28"/>
  <c r="I25" i="28"/>
  <c r="M25" i="28"/>
  <c r="L25" i="28"/>
  <c r="H19" i="30"/>
  <c r="L41" i="30"/>
  <c r="I9" i="28"/>
  <c r="M9" i="28"/>
  <c r="K9" i="28"/>
  <c r="I17" i="28"/>
  <c r="M17" i="28"/>
  <c r="K17" i="28"/>
  <c r="M84" i="28"/>
  <c r="J12" i="30"/>
  <c r="H64" i="30"/>
  <c r="J104" i="30"/>
  <c r="F175" i="30"/>
  <c r="I12" i="28"/>
  <c r="M12" i="28"/>
  <c r="K12" i="28"/>
  <c r="H21" i="30"/>
  <c r="H35" i="30"/>
  <c r="F97" i="30"/>
  <c r="J122" i="30"/>
  <c r="H9" i="30"/>
  <c r="H15" i="30"/>
  <c r="H17" i="30"/>
  <c r="L21" i="30"/>
  <c r="L31" i="30"/>
  <c r="L37" i="30"/>
  <c r="L97" i="30"/>
  <c r="J109" i="30"/>
  <c r="H175" i="30"/>
  <c r="H11" i="30"/>
  <c r="H13" i="30"/>
  <c r="L17" i="30"/>
  <c r="L19" i="30"/>
  <c r="L33" i="30"/>
  <c r="F40" i="30"/>
  <c r="L62" i="30"/>
  <c r="L102" i="30"/>
  <c r="H107" i="30"/>
  <c r="H148" i="30"/>
  <c r="H171" i="30"/>
  <c r="L9" i="30"/>
  <c r="L13" i="30"/>
  <c r="L15" i="30"/>
  <c r="F20" i="30"/>
  <c r="F36" i="30"/>
  <c r="J42" i="30"/>
  <c r="F83" i="30"/>
  <c r="L58" i="30"/>
  <c r="H98" i="30"/>
  <c r="L107" i="30"/>
  <c r="H166" i="30"/>
  <c r="J189" i="30"/>
  <c r="L11" i="30"/>
  <c r="F16" i="30"/>
  <c r="F18" i="30"/>
  <c r="H32" i="30"/>
  <c r="J38" i="30"/>
  <c r="N54" i="30"/>
  <c r="F103" i="30"/>
  <c r="J105" i="30"/>
  <c r="F108" i="30"/>
  <c r="J190" i="30"/>
  <c r="AS17" i="35"/>
  <c r="AR17" i="35"/>
  <c r="F12" i="30"/>
  <c r="F14" i="30"/>
  <c r="J18" i="30"/>
  <c r="J20" i="30"/>
  <c r="J34" i="30"/>
  <c r="L98" i="30"/>
  <c r="H108" i="30"/>
  <c r="L129" i="30"/>
  <c r="J167" i="30"/>
  <c r="L172" i="30"/>
  <c r="N18" i="35"/>
  <c r="H10" i="30"/>
  <c r="J14" i="30"/>
  <c r="J16" i="30"/>
  <c r="H43" i="30"/>
  <c r="L80" i="30"/>
  <c r="H101" i="30"/>
  <c r="L103" i="30"/>
  <c r="H106" i="30"/>
  <c r="F141" i="30"/>
  <c r="N163" i="30"/>
  <c r="L168" i="30"/>
  <c r="J9" i="30"/>
  <c r="F10" i="30"/>
  <c r="N10" i="30"/>
  <c r="J11" i="30"/>
  <c r="H12" i="30"/>
  <c r="F13" i="30"/>
  <c r="L14" i="30"/>
  <c r="J15" i="30"/>
  <c r="H16" i="30"/>
  <c r="F17" i="30"/>
  <c r="L18" i="30"/>
  <c r="J19" i="30"/>
  <c r="H20" i="30"/>
  <c r="F21" i="30"/>
  <c r="L54" i="30"/>
  <c r="F56" i="30"/>
  <c r="L57" i="30"/>
  <c r="F60" i="30"/>
  <c r="L61" i="30"/>
  <c r="J62" i="30"/>
  <c r="F64" i="30"/>
  <c r="N76" i="30"/>
  <c r="J78" i="30"/>
  <c r="J98" i="30"/>
  <c r="F100" i="30"/>
  <c r="F101" i="30"/>
  <c r="L104" i="30"/>
  <c r="J106" i="30"/>
  <c r="J107" i="30"/>
  <c r="H109" i="30"/>
  <c r="F164" i="30"/>
  <c r="F165" i="30"/>
  <c r="J166" i="30"/>
  <c r="H170" i="30"/>
  <c r="J171" i="30"/>
  <c r="F187" i="30"/>
  <c r="F192" i="30"/>
  <c r="H219" i="30"/>
  <c r="F9" i="31"/>
  <c r="H18" i="31"/>
  <c r="F31" i="30"/>
  <c r="N31" i="30"/>
  <c r="J32" i="30"/>
  <c r="F33" i="30"/>
  <c r="L34" i="30"/>
  <c r="J35" i="30"/>
  <c r="H36" i="30"/>
  <c r="F37" i="30"/>
  <c r="L38" i="30"/>
  <c r="J39" i="30"/>
  <c r="H40" i="30"/>
  <c r="F41" i="30"/>
  <c r="L42" i="30"/>
  <c r="J43" i="30"/>
  <c r="L77" i="30"/>
  <c r="N97" i="30"/>
  <c r="H99" i="30"/>
  <c r="H100" i="30"/>
  <c r="F102" i="30"/>
  <c r="L105" i="30"/>
  <c r="L106" i="30"/>
  <c r="J108" i="30"/>
  <c r="F120" i="30"/>
  <c r="F163" i="30"/>
  <c r="H164" i="30"/>
  <c r="F169" i="30"/>
  <c r="J170" i="30"/>
  <c r="H174" i="30"/>
  <c r="J175" i="30"/>
  <c r="F185" i="30"/>
  <c r="L189" i="30"/>
  <c r="F191" i="30"/>
  <c r="F208" i="30"/>
  <c r="N9" i="31"/>
  <c r="J13" i="31"/>
  <c r="AB13" i="35"/>
  <c r="H120" i="30"/>
  <c r="J165" i="30"/>
  <c r="L166" i="30"/>
  <c r="F168" i="30"/>
  <c r="F173" i="30"/>
  <c r="J174" i="30"/>
  <c r="H187" i="30"/>
  <c r="L188" i="30"/>
  <c r="H14" i="31"/>
  <c r="T10" i="37"/>
  <c r="S10" i="37"/>
  <c r="Q10" i="37"/>
  <c r="P10" i="37"/>
  <c r="R10" i="37"/>
  <c r="O10" i="37"/>
  <c r="H31" i="30"/>
  <c r="L32" i="30"/>
  <c r="H33" i="30"/>
  <c r="F34" i="30"/>
  <c r="L35" i="30"/>
  <c r="J36" i="30"/>
  <c r="H37" i="30"/>
  <c r="F38" i="30"/>
  <c r="L39" i="30"/>
  <c r="J40" i="30"/>
  <c r="H41" i="30"/>
  <c r="F42" i="30"/>
  <c r="L43" i="30"/>
  <c r="N98" i="30"/>
  <c r="J100" i="30"/>
  <c r="H102" i="30"/>
  <c r="F104" i="30"/>
  <c r="F105" i="30"/>
  <c r="L108" i="30"/>
  <c r="J163" i="30"/>
  <c r="J164" i="30"/>
  <c r="L165" i="30"/>
  <c r="J169" i="30"/>
  <c r="L170" i="30"/>
  <c r="F172" i="30"/>
  <c r="H185" i="30"/>
  <c r="J186" i="30"/>
  <c r="H191" i="30"/>
  <c r="L192" i="30"/>
  <c r="J10" i="31"/>
  <c r="F9" i="30"/>
  <c r="N9" i="30"/>
  <c r="J10" i="30"/>
  <c r="F11" i="30"/>
  <c r="L12" i="30"/>
  <c r="J13" i="30"/>
  <c r="H14" i="30"/>
  <c r="F15" i="30"/>
  <c r="L16" i="30"/>
  <c r="J17" i="30"/>
  <c r="H18" i="30"/>
  <c r="F19" i="30"/>
  <c r="L20" i="30"/>
  <c r="J21" i="30"/>
  <c r="H97" i="30"/>
  <c r="F98" i="30"/>
  <c r="L99" i="30"/>
  <c r="J101" i="30"/>
  <c r="H103" i="30"/>
  <c r="H104" i="30"/>
  <c r="F106" i="30"/>
  <c r="L109" i="30"/>
  <c r="L163" i="30"/>
  <c r="F167" i="30"/>
  <c r="H168" i="30"/>
  <c r="L169" i="30"/>
  <c r="J173" i="30"/>
  <c r="L174" i="30"/>
  <c r="H190" i="30"/>
  <c r="F11" i="31"/>
  <c r="F15" i="31"/>
  <c r="L20" i="31"/>
  <c r="L84" i="31"/>
  <c r="J31" i="30"/>
  <c r="F32" i="30"/>
  <c r="N32" i="30"/>
  <c r="J33" i="30"/>
  <c r="H34" i="30"/>
  <c r="F35" i="30"/>
  <c r="L36" i="30"/>
  <c r="J37" i="30"/>
  <c r="H38" i="30"/>
  <c r="F39" i="30"/>
  <c r="L40" i="30"/>
  <c r="J41" i="30"/>
  <c r="H42" i="30"/>
  <c r="F43" i="30"/>
  <c r="J97" i="30"/>
  <c r="L100" i="30"/>
  <c r="J102" i="30"/>
  <c r="J103" i="30"/>
  <c r="H105" i="30"/>
  <c r="F107" i="30"/>
  <c r="N164" i="30"/>
  <c r="H167" i="30"/>
  <c r="F171" i="30"/>
  <c r="H172" i="30"/>
  <c r="L173" i="30"/>
  <c r="J207" i="30"/>
  <c r="J219" i="30"/>
  <c r="J21" i="31"/>
  <c r="F10" i="38"/>
  <c r="L257" i="30"/>
  <c r="F10" i="31"/>
  <c r="J11" i="31"/>
  <c r="F13" i="31"/>
  <c r="L14" i="31"/>
  <c r="L16" i="31"/>
  <c r="J84" i="31"/>
  <c r="AT13" i="35"/>
  <c r="AU13" i="35"/>
  <c r="AS13" i="35"/>
  <c r="AR13" i="35"/>
  <c r="AL35" i="35"/>
  <c r="AK35" i="35"/>
  <c r="M11" i="38"/>
  <c r="L11" i="38"/>
  <c r="M11" i="40"/>
  <c r="L11" i="40"/>
  <c r="H207" i="30"/>
  <c r="L208" i="30"/>
  <c r="H209" i="30"/>
  <c r="F210" i="30"/>
  <c r="L211" i="30"/>
  <c r="J212" i="30"/>
  <c r="H213" i="30"/>
  <c r="F214" i="30"/>
  <c r="L215" i="30"/>
  <c r="J216" i="30"/>
  <c r="L251" i="30"/>
  <c r="H252" i="30"/>
  <c r="L253" i="30"/>
  <c r="J254" i="30"/>
  <c r="H255" i="30"/>
  <c r="F256" i="30"/>
  <c r="F19" i="31"/>
  <c r="AU11" i="35"/>
  <c r="AT11" i="35"/>
  <c r="C129" i="37"/>
  <c r="N208" i="30"/>
  <c r="J209" i="30"/>
  <c r="H210" i="30"/>
  <c r="F211" i="30"/>
  <c r="L212" i="30"/>
  <c r="J213" i="30"/>
  <c r="H214" i="30"/>
  <c r="F215" i="30"/>
  <c r="L216" i="30"/>
  <c r="F251" i="30"/>
  <c r="N251" i="30"/>
  <c r="J252" i="30"/>
  <c r="F253" i="30"/>
  <c r="L254" i="30"/>
  <c r="J255" i="30"/>
  <c r="H256" i="30"/>
  <c r="J17" i="31"/>
  <c r="N10" i="35"/>
  <c r="AL38" i="35"/>
  <c r="AK38" i="35"/>
  <c r="H6" i="37"/>
  <c r="G6" i="37"/>
  <c r="O137" i="40"/>
  <c r="N137" i="40"/>
  <c r="L137" i="40"/>
  <c r="K137" i="40"/>
  <c r="M137" i="40"/>
  <c r="T6" i="41"/>
  <c r="J9" i="31"/>
  <c r="N10" i="31"/>
  <c r="H12" i="31"/>
  <c r="AB8" i="35"/>
  <c r="H163" i="30"/>
  <c r="L164" i="30"/>
  <c r="H165" i="30"/>
  <c r="F166" i="30"/>
  <c r="L167" i="30"/>
  <c r="J168" i="30"/>
  <c r="H169" i="30"/>
  <c r="F170" i="30"/>
  <c r="L171" i="30"/>
  <c r="J172" i="30"/>
  <c r="H173" i="30"/>
  <c r="F174" i="30"/>
  <c r="L175" i="30"/>
  <c r="AK13" i="35"/>
  <c r="AJ13" i="35"/>
  <c r="D129" i="37"/>
  <c r="H9" i="31"/>
  <c r="L10" i="31"/>
  <c r="H11" i="31"/>
  <c r="F12" i="31"/>
  <c r="L13" i="31"/>
  <c r="J14" i="31"/>
  <c r="H15" i="31"/>
  <c r="F16" i="31"/>
  <c r="L17" i="31"/>
  <c r="J18" i="31"/>
  <c r="H19" i="31"/>
  <c r="F20" i="31"/>
  <c r="L21" i="31"/>
  <c r="H17" i="35"/>
  <c r="I10" i="37"/>
  <c r="H10" i="37"/>
  <c r="G10" i="37"/>
  <c r="L136" i="40"/>
  <c r="K136" i="40"/>
  <c r="O136" i="40"/>
  <c r="N136" i="40"/>
  <c r="M136" i="40"/>
  <c r="J8" i="42"/>
  <c r="I8" i="42"/>
  <c r="H8" i="42"/>
  <c r="J15" i="31"/>
  <c r="H16" i="31"/>
  <c r="F17" i="31"/>
  <c r="L18" i="31"/>
  <c r="J19" i="31"/>
  <c r="H20" i="31"/>
  <c r="F21" i="31"/>
  <c r="H13" i="35"/>
  <c r="AL30" i="35"/>
  <c r="AK30" i="35"/>
  <c r="H137" i="38"/>
  <c r="G137" i="38"/>
  <c r="I8" i="37"/>
  <c r="H8" i="37"/>
  <c r="G8" i="37"/>
  <c r="M11" i="39"/>
  <c r="L11" i="39"/>
  <c r="F8" i="40"/>
  <c r="T10" i="41"/>
  <c r="L9" i="31"/>
  <c r="H10" i="31"/>
  <c r="L11" i="31"/>
  <c r="J12" i="31"/>
  <c r="H13" i="31"/>
  <c r="F14" i="31"/>
  <c r="L15" i="31"/>
  <c r="J16" i="31"/>
  <c r="H17" i="31"/>
  <c r="F18" i="31"/>
  <c r="L19" i="31"/>
  <c r="J20" i="31"/>
  <c r="H21" i="31"/>
  <c r="AR10" i="35"/>
  <c r="AS10" i="35"/>
  <c r="I11" i="38"/>
  <c r="H11" i="38"/>
  <c r="T9" i="40"/>
  <c r="D11" i="37"/>
  <c r="I127" i="37"/>
  <c r="F129" i="37"/>
  <c r="I128" i="37"/>
  <c r="M136" i="38"/>
  <c r="L136" i="38"/>
  <c r="O136" i="38"/>
  <c r="N136" i="38"/>
  <c r="F6" i="39"/>
  <c r="H9" i="35"/>
  <c r="M10" i="37"/>
  <c r="L10" i="37"/>
  <c r="K10" i="37"/>
  <c r="F8" i="38"/>
  <c r="R11" i="38"/>
  <c r="Q11" i="38"/>
  <c r="P11" i="38"/>
  <c r="S11" i="38"/>
  <c r="AB12" i="35"/>
  <c r="AB16" i="35"/>
  <c r="M8" i="37"/>
  <c r="L8" i="37"/>
  <c r="K8" i="37"/>
  <c r="F6" i="38"/>
  <c r="I7" i="38"/>
  <c r="H7" i="38"/>
  <c r="H10" i="35"/>
  <c r="F12" i="38"/>
  <c r="S9" i="39"/>
  <c r="R9" i="39"/>
  <c r="AB15" i="35"/>
  <c r="AB9" i="35"/>
  <c r="Q8" i="37"/>
  <c r="P8" i="37"/>
  <c r="O8" i="37"/>
  <c r="T8" i="37"/>
  <c r="R8" i="37"/>
  <c r="S8" i="37"/>
  <c r="T6" i="40"/>
  <c r="G16" i="42"/>
  <c r="J6" i="42"/>
  <c r="I6" i="42"/>
  <c r="H6" i="42"/>
  <c r="T6" i="43"/>
  <c r="R6" i="43"/>
  <c r="Q6" i="43"/>
  <c r="S6" i="43"/>
  <c r="P6" i="43"/>
  <c r="O16" i="43"/>
  <c r="AB17" i="35"/>
  <c r="H30" i="35"/>
  <c r="I30" i="35"/>
  <c r="AK32" i="35"/>
  <c r="AL32" i="35"/>
  <c r="H38" i="35"/>
  <c r="I38" i="35"/>
  <c r="R6" i="37"/>
  <c r="Q6" i="37"/>
  <c r="O6" i="37"/>
  <c r="P6" i="37"/>
  <c r="I7" i="37"/>
  <c r="G7" i="37"/>
  <c r="H7" i="37"/>
  <c r="S7" i="37"/>
  <c r="R7" i="37"/>
  <c r="Q7" i="37"/>
  <c r="O7" i="37"/>
  <c r="T7" i="37"/>
  <c r="P7" i="37"/>
  <c r="J11" i="37"/>
  <c r="M9" i="37"/>
  <c r="K9" i="37"/>
  <c r="L9" i="37"/>
  <c r="I126" i="37"/>
  <c r="G126" i="37"/>
  <c r="H126" i="37"/>
  <c r="F7" i="38"/>
  <c r="F11" i="38"/>
  <c r="L12" i="38"/>
  <c r="M12" i="38"/>
  <c r="H136" i="38"/>
  <c r="G136" i="38"/>
  <c r="Q11" i="40"/>
  <c r="P11" i="40"/>
  <c r="T11" i="40"/>
  <c r="S11" i="40"/>
  <c r="R11" i="40"/>
  <c r="I138" i="40"/>
  <c r="H138" i="40"/>
  <c r="G138" i="40"/>
  <c r="F7" i="42"/>
  <c r="H143" i="42"/>
  <c r="I143" i="42"/>
  <c r="G143" i="42"/>
  <c r="C11" i="37"/>
  <c r="L137" i="38"/>
  <c r="O137" i="38"/>
  <c r="N137" i="38"/>
  <c r="M137" i="38"/>
  <c r="F8" i="39"/>
  <c r="Q11" i="39"/>
  <c r="P11" i="39"/>
  <c r="S11" i="39"/>
  <c r="R11" i="39"/>
  <c r="O137" i="39"/>
  <c r="M137" i="39"/>
  <c r="L137" i="39"/>
  <c r="N137" i="39"/>
  <c r="I136" i="40"/>
  <c r="H136" i="40"/>
  <c r="G136" i="40"/>
  <c r="E11" i="37"/>
  <c r="F10" i="39"/>
  <c r="M134" i="40"/>
  <c r="L134" i="40"/>
  <c r="K134" i="40"/>
  <c r="N8" i="42"/>
  <c r="M8" i="42"/>
  <c r="L8" i="42"/>
  <c r="F13" i="43"/>
  <c r="K7" i="37"/>
  <c r="L7" i="37"/>
  <c r="M7" i="37"/>
  <c r="G9" i="37"/>
  <c r="F11" i="37"/>
  <c r="H9" i="37"/>
  <c r="I9" i="37"/>
  <c r="O9" i="37"/>
  <c r="S9" i="37"/>
  <c r="N11" i="37"/>
  <c r="R9" i="37"/>
  <c r="Q9" i="37"/>
  <c r="P9" i="37"/>
  <c r="T9" i="37"/>
  <c r="H12" i="38"/>
  <c r="I12" i="38"/>
  <c r="P12" i="38"/>
  <c r="S12" i="38"/>
  <c r="R12" i="38"/>
  <c r="Q12" i="38"/>
  <c r="F6" i="40"/>
  <c r="F6" i="41"/>
  <c r="L13" i="42"/>
  <c r="N13" i="42"/>
  <c r="M13" i="42"/>
  <c r="I142" i="42"/>
  <c r="I138" i="42"/>
  <c r="L6" i="37"/>
  <c r="K6" i="37"/>
  <c r="F7" i="39"/>
  <c r="I11" i="39"/>
  <c r="H11" i="39"/>
  <c r="F12" i="39"/>
  <c r="F11" i="40"/>
  <c r="O138" i="38"/>
  <c r="N138" i="38"/>
  <c r="M138" i="38"/>
  <c r="L138" i="38"/>
  <c r="H137" i="39"/>
  <c r="G137" i="39"/>
  <c r="I137" i="39"/>
  <c r="F7" i="40"/>
  <c r="T7" i="40"/>
  <c r="AA19" i="40" s="1"/>
  <c r="F10" i="40"/>
  <c r="T10" i="40"/>
  <c r="AA20" i="40" s="1"/>
  <c r="I11" i="40"/>
  <c r="H11" i="40"/>
  <c r="L12" i="40"/>
  <c r="M12" i="40"/>
  <c r="F11" i="41"/>
  <c r="I140" i="42"/>
  <c r="G140" i="42"/>
  <c r="H140" i="42"/>
  <c r="C16" i="43"/>
  <c r="N135" i="38"/>
  <c r="M135" i="38"/>
  <c r="L135" i="38"/>
  <c r="O135" i="38"/>
  <c r="I12" i="39"/>
  <c r="H12" i="39"/>
  <c r="S12" i="39"/>
  <c r="R12" i="39"/>
  <c r="Q12" i="39"/>
  <c r="P12" i="39"/>
  <c r="M136" i="39"/>
  <c r="L136" i="39"/>
  <c r="O136" i="39"/>
  <c r="N136" i="39"/>
  <c r="I138" i="39"/>
  <c r="G138" i="39"/>
  <c r="H138" i="39"/>
  <c r="I135" i="40"/>
  <c r="H135" i="40"/>
  <c r="G135" i="40"/>
  <c r="F8" i="41"/>
  <c r="J10" i="42"/>
  <c r="I10" i="42"/>
  <c r="H10" i="42"/>
  <c r="J6" i="43"/>
  <c r="I6" i="43"/>
  <c r="H6" i="43"/>
  <c r="G16" i="43"/>
  <c r="D9" i="44"/>
  <c r="L135" i="40"/>
  <c r="K135" i="40"/>
  <c r="O135" i="40"/>
  <c r="N135" i="40"/>
  <c r="M135" i="40"/>
  <c r="F13" i="41"/>
  <c r="F9" i="42"/>
  <c r="P10" i="42"/>
  <c r="S10" i="42"/>
  <c r="R10" i="42"/>
  <c r="T10" i="42"/>
  <c r="Q10" i="42"/>
  <c r="L12" i="42"/>
  <c r="N12" i="42"/>
  <c r="M12" i="42"/>
  <c r="N14" i="43"/>
  <c r="M14" i="43"/>
  <c r="L14" i="43"/>
  <c r="G138" i="38"/>
  <c r="H138" i="38"/>
  <c r="G134" i="39"/>
  <c r="H134" i="39"/>
  <c r="I134" i="39"/>
  <c r="I135" i="39"/>
  <c r="G135" i="39"/>
  <c r="H135" i="39"/>
  <c r="F9" i="40"/>
  <c r="F12" i="40"/>
  <c r="I134" i="40"/>
  <c r="H134" i="40"/>
  <c r="G134" i="40"/>
  <c r="F7" i="41"/>
  <c r="F15" i="41"/>
  <c r="N6" i="42"/>
  <c r="K16" i="42"/>
  <c r="M6" i="42"/>
  <c r="L6" i="42"/>
  <c r="G135" i="38"/>
  <c r="H135" i="38"/>
  <c r="F11" i="39"/>
  <c r="M12" i="39"/>
  <c r="L12" i="39"/>
  <c r="I136" i="39"/>
  <c r="H136" i="39"/>
  <c r="G136" i="39"/>
  <c r="R6" i="42"/>
  <c r="Q6" i="42"/>
  <c r="T6" i="42"/>
  <c r="S6" i="42"/>
  <c r="O16" i="42"/>
  <c r="P6" i="42"/>
  <c r="F13" i="42"/>
  <c r="H15" i="42"/>
  <c r="J15" i="42"/>
  <c r="I15" i="42"/>
  <c r="I136" i="42"/>
  <c r="N8" i="43"/>
  <c r="M8" i="43"/>
  <c r="L8" i="43"/>
  <c r="L138" i="39"/>
  <c r="O138" i="39"/>
  <c r="N138" i="39"/>
  <c r="M138" i="39"/>
  <c r="G137" i="40"/>
  <c r="H137" i="40"/>
  <c r="I137" i="40"/>
  <c r="C16" i="42"/>
  <c r="R8" i="42"/>
  <c r="Q8" i="42"/>
  <c r="P8" i="42"/>
  <c r="S8" i="42"/>
  <c r="T8" i="42"/>
  <c r="N10" i="42"/>
  <c r="M10" i="42"/>
  <c r="L10" i="42"/>
  <c r="F14" i="42"/>
  <c r="J10" i="43"/>
  <c r="I10" i="43"/>
  <c r="H10" i="43"/>
  <c r="D14" i="45"/>
  <c r="M135" i="39"/>
  <c r="L135" i="39"/>
  <c r="N135" i="39"/>
  <c r="O135" i="39"/>
  <c r="H12" i="40"/>
  <c r="I12" i="40"/>
  <c r="R12" i="40"/>
  <c r="Q12" i="40"/>
  <c r="P12" i="40"/>
  <c r="T12" i="40"/>
  <c r="S12" i="40"/>
  <c r="O138" i="40"/>
  <c r="N138" i="40"/>
  <c r="M138" i="40"/>
  <c r="K138" i="40"/>
  <c r="L138" i="40"/>
  <c r="D16" i="42"/>
  <c r="T11" i="42"/>
  <c r="Q11" i="42"/>
  <c r="P11" i="42"/>
  <c r="S11" i="42"/>
  <c r="R11" i="42"/>
  <c r="J14" i="42"/>
  <c r="H14" i="42"/>
  <c r="I14" i="42"/>
  <c r="P15" i="42"/>
  <c r="T15" i="42"/>
  <c r="R15" i="42"/>
  <c r="Q15" i="42"/>
  <c r="S15" i="42"/>
  <c r="R12" i="43"/>
  <c r="Q12" i="43"/>
  <c r="P12" i="43"/>
  <c r="T12" i="43"/>
  <c r="S12" i="43"/>
  <c r="F15" i="43"/>
  <c r="J12" i="42"/>
  <c r="I12" i="42"/>
  <c r="H12" i="42"/>
  <c r="F9" i="43"/>
  <c r="D17" i="44"/>
  <c r="D15" i="46"/>
  <c r="E16" i="42"/>
  <c r="F16" i="42" s="1"/>
  <c r="F6" i="42"/>
  <c r="L7" i="42"/>
  <c r="N7" i="42"/>
  <c r="M7" i="42"/>
  <c r="H9" i="42"/>
  <c r="J9" i="42"/>
  <c r="I9" i="42"/>
  <c r="T9" i="42"/>
  <c r="S9" i="42"/>
  <c r="P9" i="42"/>
  <c r="Q9" i="42"/>
  <c r="R9" i="42"/>
  <c r="F10" i="42"/>
  <c r="F11" i="42"/>
  <c r="R8" i="43"/>
  <c r="Q8" i="43"/>
  <c r="P8" i="43"/>
  <c r="S8" i="43"/>
  <c r="T8" i="43"/>
  <c r="F11" i="43"/>
  <c r="J12" i="43"/>
  <c r="I12" i="43"/>
  <c r="H12" i="43"/>
  <c r="T14" i="43"/>
  <c r="R14" i="43"/>
  <c r="Q14" i="43"/>
  <c r="P14" i="43"/>
  <c r="S14" i="43"/>
  <c r="D10" i="45"/>
  <c r="J11" i="42"/>
  <c r="I11" i="42"/>
  <c r="H11" i="42"/>
  <c r="T13" i="42"/>
  <c r="R13" i="42"/>
  <c r="P13" i="42"/>
  <c r="S13" i="42"/>
  <c r="Q13" i="42"/>
  <c r="N14" i="42"/>
  <c r="M14" i="42"/>
  <c r="L14" i="42"/>
  <c r="F15" i="42"/>
  <c r="M142" i="42"/>
  <c r="L142" i="42"/>
  <c r="N6" i="43"/>
  <c r="M6" i="43"/>
  <c r="L6" i="43"/>
  <c r="K16" i="43"/>
  <c r="N12" i="43"/>
  <c r="M12" i="43"/>
  <c r="L12" i="43"/>
  <c r="D13" i="44"/>
  <c r="D11" i="46"/>
  <c r="H7" i="42"/>
  <c r="J7" i="42"/>
  <c r="I7" i="42"/>
  <c r="P7" i="42"/>
  <c r="T7" i="42"/>
  <c r="S7" i="42"/>
  <c r="R7" i="42"/>
  <c r="Q7" i="42"/>
  <c r="F8" i="42"/>
  <c r="L9" i="42"/>
  <c r="N9" i="42"/>
  <c r="M9" i="42"/>
  <c r="J13" i="42"/>
  <c r="H13" i="42"/>
  <c r="I13" i="42"/>
  <c r="R14" i="42"/>
  <c r="P14" i="42"/>
  <c r="Q14" i="42"/>
  <c r="T14" i="42"/>
  <c r="S14" i="42"/>
  <c r="N10" i="43"/>
  <c r="M10" i="43"/>
  <c r="L10" i="43"/>
  <c r="D18" i="45"/>
  <c r="N11" i="42"/>
  <c r="L11" i="42"/>
  <c r="M11" i="42"/>
  <c r="F12" i="42"/>
  <c r="T12" i="42"/>
  <c r="R12" i="42"/>
  <c r="S12" i="42"/>
  <c r="Q12" i="42"/>
  <c r="P12" i="42"/>
  <c r="N15" i="42"/>
  <c r="L15" i="42"/>
  <c r="M15" i="42"/>
  <c r="M136" i="42"/>
  <c r="L136" i="42"/>
  <c r="M138" i="42"/>
  <c r="L138" i="42"/>
  <c r="F7" i="43"/>
  <c r="J8" i="43"/>
  <c r="I8" i="43"/>
  <c r="H8" i="43"/>
  <c r="T10" i="43"/>
  <c r="R10" i="43"/>
  <c r="Q10" i="43"/>
  <c r="S10" i="43"/>
  <c r="P10" i="43"/>
  <c r="J14" i="43"/>
  <c r="I14" i="43"/>
  <c r="H14" i="43"/>
  <c r="D21" i="44"/>
  <c r="D19" i="46"/>
  <c r="J7" i="43"/>
  <c r="H7" i="43"/>
  <c r="I7" i="43"/>
  <c r="T7" i="43"/>
  <c r="S7" i="43"/>
  <c r="R7" i="43"/>
  <c r="P7" i="43"/>
  <c r="Q7" i="43"/>
  <c r="F8" i="43"/>
  <c r="N9" i="43"/>
  <c r="L9" i="43"/>
  <c r="M9" i="43"/>
  <c r="J11" i="43"/>
  <c r="H11" i="43"/>
  <c r="I11" i="43"/>
  <c r="T11" i="43"/>
  <c r="S11" i="43"/>
  <c r="R11" i="43"/>
  <c r="P11" i="43"/>
  <c r="Q11" i="43"/>
  <c r="F12" i="43"/>
  <c r="N13" i="43"/>
  <c r="L13" i="43"/>
  <c r="M13" i="43"/>
  <c r="J15" i="43"/>
  <c r="H15" i="43"/>
  <c r="I15" i="43"/>
  <c r="T15" i="43"/>
  <c r="S15" i="43"/>
  <c r="R15" i="43"/>
  <c r="P15" i="43"/>
  <c r="Q15" i="43"/>
  <c r="D10" i="44"/>
  <c r="D14" i="44"/>
  <c r="D18" i="44"/>
  <c r="D11" i="45"/>
  <c r="D15" i="45"/>
  <c r="D19" i="45"/>
  <c r="D8" i="46"/>
  <c r="D12" i="46"/>
  <c r="D16" i="46"/>
  <c r="D20" i="46"/>
  <c r="D16" i="43"/>
  <c r="D11" i="44"/>
  <c r="D15" i="44"/>
  <c r="D19" i="44"/>
  <c r="D8" i="45"/>
  <c r="D12" i="45"/>
  <c r="D16" i="45"/>
  <c r="D20" i="45"/>
  <c r="D9" i="46"/>
  <c r="D13" i="46"/>
  <c r="D17" i="46"/>
  <c r="D21" i="46"/>
  <c r="L140" i="42"/>
  <c r="M140" i="42"/>
  <c r="F6" i="43"/>
  <c r="E16" i="43"/>
  <c r="F16" i="43" s="1"/>
  <c r="L7" i="43"/>
  <c r="N7" i="43"/>
  <c r="M7" i="43"/>
  <c r="H9" i="43"/>
  <c r="J9" i="43"/>
  <c r="I9" i="43"/>
  <c r="P9" i="43"/>
  <c r="T9" i="43"/>
  <c r="S9" i="43"/>
  <c r="R9" i="43"/>
  <c r="Q9" i="43"/>
  <c r="F10" i="43"/>
  <c r="L11" i="43"/>
  <c r="N11" i="43"/>
  <c r="M11" i="43"/>
  <c r="H13" i="43"/>
  <c r="J13" i="43"/>
  <c r="I13" i="43"/>
  <c r="P13" i="43"/>
  <c r="T13" i="43"/>
  <c r="S13" i="43"/>
  <c r="R13" i="43"/>
  <c r="Q13" i="43"/>
  <c r="F14" i="43"/>
  <c r="L15" i="43"/>
  <c r="N15" i="43"/>
  <c r="M15" i="43"/>
  <c r="D8" i="44"/>
  <c r="D12" i="44"/>
  <c r="D16" i="44"/>
  <c r="D20" i="44"/>
  <c r="D9" i="45"/>
  <c r="D13" i="45"/>
  <c r="D17" i="45"/>
  <c r="D21" i="45"/>
  <c r="D10" i="46"/>
  <c r="D14" i="46"/>
  <c r="D18" i="46"/>
  <c r="S6" i="5"/>
  <c r="J74" i="10"/>
  <c r="L5" i="12"/>
  <c r="K5" i="12"/>
  <c r="J5" i="12"/>
  <c r="I5" i="12"/>
  <c r="L79" i="3"/>
  <c r="K79" i="3"/>
  <c r="J79" i="3"/>
  <c r="W6" i="5"/>
  <c r="V6" i="5"/>
  <c r="U6" i="5"/>
  <c r="T6" i="5"/>
  <c r="K152" i="3"/>
  <c r="N30" i="10"/>
  <c r="H74" i="10"/>
  <c r="N96" i="10"/>
  <c r="L56" i="2"/>
  <c r="K56" i="2"/>
  <c r="J56" i="2"/>
  <c r="L6" i="2"/>
  <c r="K6" i="2"/>
  <c r="J6" i="2"/>
  <c r="I7" i="10"/>
  <c r="L30" i="10"/>
  <c r="L6" i="5"/>
  <c r="N8" i="8"/>
  <c r="M161" i="8"/>
  <c r="N162" i="8" s="1"/>
  <c r="M249" i="8"/>
  <c r="N250" i="8" s="1"/>
  <c r="N8" i="10"/>
  <c r="J52" i="10"/>
  <c r="T9" i="14"/>
  <c r="M7" i="15"/>
  <c r="L7" i="15"/>
  <c r="K7" i="15"/>
  <c r="J7" i="15"/>
  <c r="I7" i="15"/>
  <c r="M6" i="5"/>
  <c r="K7" i="8"/>
  <c r="M73" i="8"/>
  <c r="H96" i="10"/>
  <c r="M139" i="8"/>
  <c r="N140" i="8" s="1"/>
  <c r="M227" i="8"/>
  <c r="N228" i="8" s="1"/>
  <c r="W6" i="13"/>
  <c r="V6" i="13"/>
  <c r="U6" i="13"/>
  <c r="J9" i="14"/>
  <c r="I9" i="14"/>
  <c r="J31" i="2"/>
  <c r="K6" i="6"/>
  <c r="S6" i="6"/>
  <c r="M51" i="8"/>
  <c r="M117" i="8"/>
  <c r="N118" i="8" s="1"/>
  <c r="M205" i="8"/>
  <c r="N206" i="8" s="1"/>
  <c r="U5" i="12"/>
  <c r="K6" i="13"/>
  <c r="J6" i="13"/>
  <c r="V7" i="16"/>
  <c r="J6" i="3"/>
  <c r="I6" i="5"/>
  <c r="V5" i="12"/>
  <c r="I6" i="13"/>
  <c r="L7" i="19"/>
  <c r="J7" i="16"/>
  <c r="I7" i="16"/>
  <c r="T7" i="19"/>
  <c r="Z7" i="19"/>
  <c r="W7" i="15"/>
  <c r="X7" i="15"/>
  <c r="W7" i="17"/>
  <c r="E7" i="19"/>
  <c r="X6" i="18"/>
  <c r="U7" i="16"/>
  <c r="I7" i="17"/>
  <c r="I6" i="18"/>
  <c r="Q6" i="18"/>
  <c r="Y6" i="18"/>
  <c r="H7" i="19"/>
  <c r="P7" i="19"/>
  <c r="X7" i="19"/>
  <c r="J7" i="19"/>
  <c r="R7" i="19"/>
  <c r="J7" i="22"/>
  <c r="Q8" i="21"/>
  <c r="H8" i="21"/>
  <c r="K205" i="24"/>
  <c r="K117" i="24"/>
  <c r="K227" i="24"/>
  <c r="K73" i="24"/>
  <c r="N8" i="24"/>
  <c r="I7" i="24"/>
  <c r="K253" i="24"/>
  <c r="K29" i="24"/>
  <c r="K95" i="24"/>
  <c r="K161" i="24"/>
  <c r="K51" i="24"/>
  <c r="K183" i="24"/>
  <c r="K7" i="22"/>
  <c r="V7" i="22"/>
  <c r="L8" i="24"/>
  <c r="K139" i="24"/>
  <c r="M95" i="24"/>
  <c r="M183" i="24"/>
  <c r="M161" i="24"/>
  <c r="M253" i="24"/>
  <c r="K6" i="26"/>
  <c r="J6" i="26"/>
  <c r="I6" i="26"/>
  <c r="J6" i="27"/>
  <c r="M139" i="24"/>
  <c r="I6" i="27"/>
  <c r="L6" i="28"/>
  <c r="N140" i="30"/>
  <c r="L140" i="30"/>
  <c r="L30" i="30"/>
  <c r="N30" i="30"/>
  <c r="D74" i="30"/>
  <c r="F74" i="30"/>
  <c r="F8" i="30"/>
  <c r="N8" i="30"/>
  <c r="L8" i="30"/>
  <c r="J52" i="30"/>
  <c r="H52" i="30"/>
  <c r="N74" i="30"/>
  <c r="F184" i="30"/>
  <c r="D184" i="30"/>
  <c r="H118" i="30"/>
  <c r="F118" i="30"/>
  <c r="J96" i="30"/>
  <c r="H162" i="30"/>
  <c r="F30" i="31"/>
  <c r="H250" i="30"/>
  <c r="J74" i="31"/>
  <c r="L272" i="30"/>
  <c r="J272" i="30"/>
  <c r="N5" i="38"/>
  <c r="M5" i="38"/>
  <c r="L5" i="38"/>
  <c r="G133" i="38"/>
  <c r="I133" i="38"/>
  <c r="H133" i="38"/>
  <c r="N162" i="30"/>
  <c r="H206" i="30"/>
  <c r="O133" i="38"/>
  <c r="M133" i="38"/>
  <c r="L133" i="38"/>
  <c r="K133" i="38"/>
  <c r="N133" i="38"/>
  <c r="H30" i="31"/>
  <c r="J162" i="30"/>
  <c r="L228" i="30"/>
  <c r="J5" i="41"/>
  <c r="I5" i="41"/>
  <c r="H5" i="41"/>
  <c r="L30" i="31"/>
  <c r="W29" i="35"/>
  <c r="V29" i="35"/>
  <c r="L52" i="31"/>
  <c r="J5" i="40"/>
  <c r="I5" i="40"/>
  <c r="H5" i="40"/>
  <c r="H272" i="30"/>
  <c r="M73" i="31"/>
  <c r="N74" i="31" s="1"/>
  <c r="N8" i="31"/>
  <c r="M29" i="31"/>
  <c r="M51" i="31"/>
  <c r="N52" i="31" s="1"/>
  <c r="D30" i="31"/>
  <c r="M95" i="31"/>
  <c r="N96" i="31" s="1"/>
  <c r="N7" i="35"/>
  <c r="S5" i="38"/>
  <c r="G123" i="37"/>
  <c r="M51" i="33"/>
  <c r="M73" i="33"/>
  <c r="M95" i="33"/>
  <c r="N96" i="33" s="1"/>
  <c r="N8" i="33"/>
  <c r="O123" i="37"/>
  <c r="N123" i="37"/>
  <c r="L123" i="37"/>
  <c r="K123" i="37"/>
  <c r="M123" i="37"/>
  <c r="M29" i="33"/>
  <c r="V7" i="35"/>
  <c r="T5" i="38"/>
  <c r="R5" i="38"/>
  <c r="Q5" i="38"/>
  <c r="AS7" i="35"/>
  <c r="AR7" i="35"/>
  <c r="P5" i="38"/>
  <c r="AK7" i="35"/>
  <c r="AJ7" i="35"/>
  <c r="I5" i="39"/>
  <c r="H5" i="39"/>
  <c r="J5" i="39"/>
  <c r="S5" i="40"/>
  <c r="R5" i="40"/>
  <c r="G135" i="41"/>
  <c r="I135" i="41"/>
  <c r="H135" i="41"/>
  <c r="M135" i="41"/>
  <c r="AL7" i="35"/>
  <c r="H7" i="35"/>
  <c r="I29" i="35"/>
  <c r="J5" i="38"/>
  <c r="I5" i="38"/>
  <c r="M5" i="40"/>
  <c r="L5" i="40"/>
  <c r="N5" i="40"/>
  <c r="M5" i="41"/>
  <c r="L5" i="41"/>
  <c r="G5" i="37"/>
  <c r="O5" i="37"/>
  <c r="M5" i="39"/>
  <c r="L5" i="39"/>
  <c r="O133" i="40"/>
  <c r="N133" i="40"/>
  <c r="N5" i="41"/>
  <c r="AL29" i="35"/>
  <c r="Q5" i="37"/>
  <c r="Q5" i="39"/>
  <c r="P5" i="39"/>
  <c r="T5" i="39"/>
  <c r="R5" i="41"/>
  <c r="Q5" i="41"/>
  <c r="H29" i="35"/>
  <c r="R5" i="37"/>
  <c r="R5" i="39"/>
  <c r="O133" i="39"/>
  <c r="H123" i="37"/>
  <c r="S5" i="39"/>
  <c r="T5" i="41"/>
  <c r="K133" i="39"/>
  <c r="P5" i="41"/>
  <c r="H135" i="43"/>
  <c r="N133" i="39"/>
  <c r="T5" i="40"/>
  <c r="S5" i="41"/>
  <c r="G133" i="39"/>
  <c r="P5" i="40"/>
  <c r="G133" i="40"/>
  <c r="O135" i="42"/>
  <c r="O135" i="41"/>
  <c r="L135" i="41"/>
  <c r="K135" i="41"/>
  <c r="N135" i="42"/>
  <c r="H5" i="42"/>
  <c r="O135" i="43"/>
  <c r="N135" i="43"/>
  <c r="L135" i="43"/>
  <c r="K135" i="43"/>
  <c r="L135" i="42"/>
  <c r="H135" i="42"/>
  <c r="S5" i="43"/>
  <c r="L5" i="43"/>
  <c r="T5" i="43"/>
  <c r="G135" i="43"/>
  <c r="J194" i="30"/>
  <c r="L101" i="31"/>
  <c r="L77" i="31"/>
  <c r="L57" i="31"/>
  <c r="L79" i="31"/>
  <c r="D64" i="21"/>
  <c r="F92" i="21"/>
  <c r="D21" i="22"/>
  <c r="C22" i="21"/>
  <c r="C36" i="21"/>
  <c r="E64" i="21"/>
  <c r="E120" i="21"/>
  <c r="H30" i="21"/>
  <c r="H13" i="21"/>
  <c r="D63" i="22"/>
  <c r="H95" i="21"/>
  <c r="Q21" i="22"/>
  <c r="G105" i="22"/>
  <c r="G119" i="22"/>
  <c r="F147" i="22"/>
  <c r="F77" i="22"/>
  <c r="C119" i="22"/>
  <c r="L153" i="24"/>
  <c r="G90" i="26"/>
  <c r="G20" i="26"/>
  <c r="G104" i="26"/>
  <c r="G34" i="26"/>
  <c r="F104" i="27"/>
  <c r="F20" i="27"/>
  <c r="G118" i="27"/>
  <c r="G132" i="27"/>
  <c r="L265" i="24"/>
  <c r="F34" i="26"/>
  <c r="D104" i="26"/>
  <c r="F146" i="26"/>
  <c r="F62" i="26"/>
  <c r="C118" i="26"/>
  <c r="F20" i="26"/>
  <c r="D76" i="26"/>
  <c r="D34" i="26"/>
  <c r="D146" i="26"/>
  <c r="E62" i="27"/>
  <c r="D118" i="28"/>
  <c r="E48" i="28"/>
  <c r="E160" i="28"/>
  <c r="F20" i="28"/>
  <c r="F146" i="28"/>
  <c r="F62" i="28"/>
  <c r="G132" i="28"/>
  <c r="H65" i="30"/>
  <c r="H83" i="30"/>
  <c r="J278" i="30"/>
  <c r="L279" i="30"/>
  <c r="L273" i="30"/>
  <c r="H282" i="30"/>
  <c r="J279" i="30"/>
  <c r="H278" i="30"/>
  <c r="F283" i="30"/>
  <c r="N120" i="30"/>
  <c r="J241" i="30"/>
  <c r="F235" i="30"/>
  <c r="F229" i="30"/>
  <c r="J232" i="30"/>
  <c r="H240" i="30"/>
  <c r="F60" i="31"/>
  <c r="F77" i="31"/>
  <c r="F107" i="31"/>
  <c r="F81" i="30"/>
  <c r="F84" i="30"/>
  <c r="F130" i="30"/>
  <c r="F151" i="30"/>
  <c r="L144" i="30"/>
  <c r="J147" i="30"/>
  <c r="L119" i="30"/>
  <c r="F129" i="30"/>
  <c r="F53" i="30"/>
  <c r="F80" i="30"/>
  <c r="J146" i="30"/>
  <c r="L151" i="30"/>
  <c r="F194" i="30"/>
  <c r="J197" i="30"/>
  <c r="F196" i="30"/>
  <c r="F219" i="30"/>
  <c r="L104" i="31"/>
  <c r="L75" i="31"/>
  <c r="L54" i="31"/>
  <c r="L76" i="31"/>
  <c r="H161" i="22"/>
  <c r="L236" i="24"/>
  <c r="L239" i="24"/>
  <c r="L229" i="24"/>
  <c r="L234" i="24"/>
  <c r="L233" i="24"/>
  <c r="E148" i="21"/>
  <c r="E134" i="21"/>
  <c r="H18" i="21"/>
  <c r="D77" i="22"/>
  <c r="D49" i="22"/>
  <c r="P21" i="22"/>
  <c r="F119" i="22"/>
  <c r="L144" i="24"/>
  <c r="L151" i="24"/>
  <c r="N75" i="24"/>
  <c r="C147" i="22"/>
  <c r="F146" i="27"/>
  <c r="F160" i="27"/>
  <c r="G62" i="27"/>
  <c r="N186" i="24"/>
  <c r="L217" i="24"/>
  <c r="E34" i="26"/>
  <c r="E146" i="26"/>
  <c r="C20" i="27"/>
  <c r="D48" i="26"/>
  <c r="D160" i="26"/>
  <c r="D62" i="27"/>
  <c r="D76" i="27"/>
  <c r="E118" i="27"/>
  <c r="C34" i="27"/>
  <c r="C118" i="28"/>
  <c r="C104" i="28"/>
  <c r="C62" i="28"/>
  <c r="E104" i="28"/>
  <c r="E146" i="28"/>
  <c r="G34" i="28"/>
  <c r="F284" i="30"/>
  <c r="L277" i="30"/>
  <c r="H285" i="30"/>
  <c r="F279" i="30"/>
  <c r="F281" i="30"/>
  <c r="J274" i="30"/>
  <c r="F275" i="30"/>
  <c r="F273" i="30"/>
  <c r="F54" i="30"/>
  <c r="L121" i="30"/>
  <c r="H143" i="30"/>
  <c r="L240" i="30"/>
  <c r="H234" i="30"/>
  <c r="F238" i="30"/>
  <c r="L231" i="30"/>
  <c r="J239" i="30"/>
  <c r="F233" i="30"/>
  <c r="F100" i="31"/>
  <c r="F56" i="31"/>
  <c r="F58" i="31"/>
  <c r="F76" i="31"/>
  <c r="F77" i="30"/>
  <c r="L230" i="30"/>
  <c r="H150" i="30"/>
  <c r="F121" i="30"/>
  <c r="H131" i="30"/>
  <c r="L81" i="30"/>
  <c r="L147" i="30"/>
  <c r="N186" i="30"/>
  <c r="L196" i="30"/>
  <c r="L197" i="30"/>
  <c r="L219" i="30"/>
  <c r="L98" i="31"/>
  <c r="L42" i="31"/>
  <c r="L97" i="31"/>
  <c r="L40" i="31"/>
  <c r="L53" i="31"/>
  <c r="F120" i="21"/>
  <c r="E21" i="22"/>
  <c r="L230" i="24"/>
  <c r="C50" i="21"/>
  <c r="E78" i="21"/>
  <c r="D91" i="22"/>
  <c r="D161" i="22"/>
  <c r="H35" i="21"/>
  <c r="H53" i="21"/>
  <c r="C92" i="21"/>
  <c r="D134" i="21"/>
  <c r="C35" i="22"/>
  <c r="G161" i="22"/>
  <c r="G147" i="22"/>
  <c r="L149" i="24"/>
  <c r="G35" i="22"/>
  <c r="C21" i="22"/>
  <c r="F49" i="22"/>
  <c r="F118" i="27"/>
  <c r="G146" i="27"/>
  <c r="L263" i="24"/>
  <c r="C90" i="26"/>
  <c r="C160" i="27"/>
  <c r="C90" i="27"/>
  <c r="C76" i="27"/>
  <c r="E118" i="26"/>
  <c r="D132" i="27"/>
  <c r="D118" i="27"/>
  <c r="D48" i="27"/>
  <c r="E76" i="26"/>
  <c r="E104" i="27"/>
  <c r="D104" i="28"/>
  <c r="D34" i="28"/>
  <c r="F76" i="28"/>
  <c r="F160" i="28"/>
  <c r="G160" i="28"/>
  <c r="G76" i="28"/>
  <c r="H283" i="30"/>
  <c r="J284" i="30"/>
  <c r="F278" i="30"/>
  <c r="J273" i="30"/>
  <c r="J281" i="30"/>
  <c r="F57" i="30"/>
  <c r="J144" i="30"/>
  <c r="J233" i="30"/>
  <c r="H237" i="30"/>
  <c r="L238" i="30"/>
  <c r="H232" i="30"/>
  <c r="F103" i="31"/>
  <c r="F83" i="31"/>
  <c r="F36" i="31"/>
  <c r="F75" i="30"/>
  <c r="H141" i="30"/>
  <c r="J149" i="30"/>
  <c r="F143" i="30"/>
  <c r="H151" i="30"/>
  <c r="J64" i="30"/>
  <c r="L142" i="30"/>
  <c r="F55" i="30"/>
  <c r="F63" i="30"/>
  <c r="F127" i="30"/>
  <c r="L64" i="30"/>
  <c r="N119" i="30"/>
  <c r="L107" i="31"/>
  <c r="L62" i="31"/>
  <c r="L38" i="31"/>
  <c r="L64" i="31"/>
  <c r="L36" i="31"/>
  <c r="L59" i="31"/>
  <c r="E35" i="22"/>
  <c r="D148" i="21"/>
  <c r="F106" i="21"/>
  <c r="H109" i="21"/>
  <c r="D133" i="22"/>
  <c r="D92" i="21"/>
  <c r="H129" i="21"/>
  <c r="E49" i="22"/>
  <c r="E161" i="22"/>
  <c r="L152" i="24"/>
  <c r="N141" i="24"/>
  <c r="T21" i="22"/>
  <c r="F35" i="22"/>
  <c r="C49" i="22"/>
  <c r="N76" i="24"/>
  <c r="F133" i="22"/>
  <c r="G76" i="26"/>
  <c r="G34" i="27"/>
  <c r="G48" i="27"/>
  <c r="L261" i="24"/>
  <c r="L209" i="24"/>
  <c r="D20" i="26"/>
  <c r="F76" i="26"/>
  <c r="D132" i="26"/>
  <c r="D20" i="27"/>
  <c r="E90" i="26"/>
  <c r="C76" i="26"/>
  <c r="F48" i="26"/>
  <c r="F160" i="26"/>
  <c r="D104" i="27"/>
  <c r="F118" i="26"/>
  <c r="E146" i="27"/>
  <c r="E76" i="27"/>
  <c r="E160" i="27"/>
  <c r="C90" i="28"/>
  <c r="C48" i="28"/>
  <c r="F48" i="28"/>
  <c r="F132" i="28"/>
  <c r="H84" i="30"/>
  <c r="H85" i="30"/>
  <c r="J282" i="30"/>
  <c r="F276" i="30"/>
  <c r="L283" i="30"/>
  <c r="H277" i="30"/>
  <c r="H284" i="30"/>
  <c r="L278" i="30"/>
  <c r="N274" i="30"/>
  <c r="F61" i="30"/>
  <c r="L232" i="30"/>
  <c r="J236" i="30"/>
  <c r="H230" i="30"/>
  <c r="J231" i="30"/>
  <c r="J234" i="30"/>
  <c r="F63" i="31"/>
  <c r="F81" i="31"/>
  <c r="F34" i="31"/>
  <c r="H142" i="30"/>
  <c r="L148" i="30"/>
  <c r="J142" i="30"/>
  <c r="J152" i="30"/>
  <c r="L143" i="30"/>
  <c r="H229" i="30"/>
  <c r="L55" i="30"/>
  <c r="L63" i="30"/>
  <c r="F119" i="30"/>
  <c r="J191" i="30"/>
  <c r="J185" i="30"/>
  <c r="L186" i="30"/>
  <c r="L233" i="30"/>
  <c r="L103" i="31"/>
  <c r="L58" i="31"/>
  <c r="L34" i="31"/>
  <c r="L60" i="31"/>
  <c r="L78" i="31"/>
  <c r="H147" i="22"/>
  <c r="D147" i="22"/>
  <c r="L232" i="24"/>
  <c r="L235" i="24"/>
  <c r="N230" i="24"/>
  <c r="E162" i="21"/>
  <c r="C78" i="21"/>
  <c r="H21" i="22"/>
  <c r="H156" i="21"/>
  <c r="D78" i="21"/>
  <c r="H17" i="21"/>
  <c r="F36" i="21"/>
  <c r="F162" i="21"/>
  <c r="D119" i="22"/>
  <c r="H105" i="22"/>
  <c r="D50" i="21"/>
  <c r="C64" i="21"/>
  <c r="E92" i="21"/>
  <c r="E77" i="22"/>
  <c r="G49" i="22"/>
  <c r="G63" i="22"/>
  <c r="C105" i="22"/>
  <c r="C63" i="22"/>
  <c r="G132" i="26"/>
  <c r="G62" i="26"/>
  <c r="G146" i="26"/>
  <c r="F76" i="27"/>
  <c r="G160" i="27"/>
  <c r="L260" i="24"/>
  <c r="L190" i="24"/>
  <c r="C20" i="26"/>
  <c r="C132" i="26"/>
  <c r="C48" i="26"/>
  <c r="C160" i="26"/>
  <c r="F132" i="26"/>
  <c r="D118" i="26"/>
  <c r="C132" i="27"/>
  <c r="D34" i="27"/>
  <c r="E132" i="27"/>
  <c r="E90" i="27"/>
  <c r="D90" i="28"/>
  <c r="D146" i="28"/>
  <c r="D76" i="28"/>
  <c r="E132" i="28"/>
  <c r="F34" i="28"/>
  <c r="G104" i="28"/>
  <c r="G20" i="28"/>
  <c r="H76" i="30"/>
  <c r="L281" i="30"/>
  <c r="H275" i="30"/>
  <c r="J276" i="30"/>
  <c r="L282" i="30"/>
  <c r="F285" i="30"/>
  <c r="L284" i="30"/>
  <c r="J125" i="30"/>
  <c r="L149" i="30"/>
  <c r="F232" i="30"/>
  <c r="L235" i="30"/>
  <c r="L229" i="30"/>
  <c r="F237" i="30"/>
  <c r="N230" i="30"/>
  <c r="F59" i="31"/>
  <c r="F75" i="31"/>
  <c r="F101" i="31"/>
  <c r="L122" i="30"/>
  <c r="J143" i="30"/>
  <c r="F148" i="30"/>
  <c r="N141" i="30"/>
  <c r="F145" i="30"/>
  <c r="H235" i="30"/>
  <c r="H130" i="30"/>
  <c r="H231" i="30"/>
  <c r="N75" i="30"/>
  <c r="H145" i="30"/>
  <c r="L190" i="30"/>
  <c r="H194" i="30"/>
  <c r="F188" i="30"/>
  <c r="L99" i="31"/>
  <c r="L106" i="31"/>
  <c r="L108" i="31"/>
  <c r="L56" i="31"/>
  <c r="L86" i="31"/>
  <c r="L80" i="31"/>
  <c r="H119" i="22"/>
  <c r="E22" i="21"/>
  <c r="H10" i="21"/>
  <c r="F148" i="21"/>
  <c r="D105" i="22"/>
  <c r="H27" i="21"/>
  <c r="E50" i="21"/>
  <c r="H87" i="21"/>
  <c r="C77" i="22"/>
  <c r="G133" i="22"/>
  <c r="F63" i="22"/>
  <c r="L145" i="24"/>
  <c r="F48" i="27"/>
  <c r="F62" i="27"/>
  <c r="F34" i="27"/>
  <c r="G20" i="27"/>
  <c r="L259" i="24"/>
  <c r="E62" i="26"/>
  <c r="D90" i="26"/>
  <c r="C146" i="27"/>
  <c r="C76" i="28"/>
  <c r="C132" i="28"/>
  <c r="D20" i="28"/>
  <c r="D132" i="28"/>
  <c r="D62" i="28"/>
  <c r="E90" i="28"/>
  <c r="F118" i="28"/>
  <c r="F90" i="28"/>
  <c r="G146" i="28"/>
  <c r="G90" i="28"/>
  <c r="G118" i="28"/>
  <c r="C34" i="28"/>
  <c r="H87" i="30"/>
  <c r="H82" i="30"/>
  <c r="L274" i="30"/>
  <c r="F282" i="30"/>
  <c r="L275" i="30"/>
  <c r="N273" i="30"/>
  <c r="J283" i="30"/>
  <c r="L276" i="30"/>
  <c r="F277" i="30"/>
  <c r="L127" i="30"/>
  <c r="J237" i="30"/>
  <c r="F231" i="30"/>
  <c r="H241" i="30"/>
  <c r="H236" i="30"/>
  <c r="F230" i="30"/>
  <c r="F106" i="31"/>
  <c r="F99" i="31"/>
  <c r="F62" i="31"/>
  <c r="F40" i="31"/>
  <c r="L125" i="30"/>
  <c r="F147" i="30"/>
  <c r="J141" i="30"/>
  <c r="J83" i="30"/>
  <c r="L241" i="30"/>
  <c r="L86" i="30"/>
  <c r="F58" i="30"/>
  <c r="L75" i="30"/>
  <c r="L141" i="30"/>
  <c r="L237" i="30"/>
  <c r="L146" i="30"/>
  <c r="F190" i="30"/>
  <c r="L191" i="30"/>
  <c r="L109" i="31"/>
  <c r="L85" i="31"/>
  <c r="L65" i="31"/>
  <c r="L87" i="31"/>
  <c r="F261" i="30"/>
  <c r="H262" i="30"/>
  <c r="L213" i="30"/>
  <c r="F252" i="30"/>
  <c r="H259" i="30"/>
  <c r="H105" i="31"/>
  <c r="N16" i="35"/>
  <c r="J104" i="31"/>
  <c r="H62" i="31"/>
  <c r="H59" i="31"/>
  <c r="V12" i="35"/>
  <c r="H14" i="35"/>
  <c r="AB14" i="35"/>
  <c r="F12" i="41"/>
  <c r="J55" i="31"/>
  <c r="F10" i="41"/>
  <c r="J262" i="30"/>
  <c r="H101" i="31"/>
  <c r="H108" i="31"/>
  <c r="N12" i="35"/>
  <c r="J65" i="31"/>
  <c r="J62" i="31"/>
  <c r="N97" i="33"/>
  <c r="J86" i="31"/>
  <c r="V13" i="35"/>
  <c r="J59" i="31"/>
  <c r="V18" i="35"/>
  <c r="H16" i="35"/>
  <c r="H15" i="35"/>
  <c r="AB11" i="35"/>
  <c r="F9" i="39"/>
  <c r="F213" i="30"/>
  <c r="H109" i="31"/>
  <c r="L260" i="30"/>
  <c r="F209" i="30"/>
  <c r="L43" i="31"/>
  <c r="N15" i="35"/>
  <c r="J106" i="31"/>
  <c r="H98" i="31"/>
  <c r="H63" i="31"/>
  <c r="V14" i="35"/>
  <c r="V8" i="35"/>
  <c r="H12" i="35"/>
  <c r="AB10" i="35"/>
  <c r="D16" i="41"/>
  <c r="L258" i="30"/>
  <c r="F260" i="30"/>
  <c r="L55" i="31"/>
  <c r="L209" i="30"/>
  <c r="H103" i="31"/>
  <c r="N8" i="35"/>
  <c r="J102" i="31"/>
  <c r="H106" i="31"/>
  <c r="J98" i="31"/>
  <c r="J43" i="31"/>
  <c r="H100" i="31"/>
  <c r="V15" i="35"/>
  <c r="V10" i="35"/>
  <c r="H8" i="35"/>
  <c r="H11" i="35"/>
  <c r="E146" i="43"/>
  <c r="C146" i="43"/>
  <c r="H261" i="30"/>
  <c r="F258" i="30"/>
  <c r="F259" i="30"/>
  <c r="L102" i="31"/>
  <c r="F217" i="30"/>
  <c r="F255" i="30"/>
  <c r="N17" i="35"/>
  <c r="N14" i="35"/>
  <c r="J54" i="31"/>
  <c r="J109" i="31"/>
  <c r="H102" i="31"/>
  <c r="N10" i="33"/>
  <c r="J103" i="31"/>
  <c r="V16" i="35"/>
  <c r="E146" i="41"/>
  <c r="F262" i="30"/>
  <c r="J61" i="31"/>
  <c r="C146" i="41"/>
  <c r="F257" i="30"/>
  <c r="L217" i="30"/>
  <c r="L255" i="30"/>
  <c r="N13" i="35"/>
  <c r="J57" i="31"/>
  <c r="J105" i="31"/>
  <c r="J78" i="31"/>
  <c r="V17" i="35"/>
  <c r="H18" i="35"/>
  <c r="D146" i="42"/>
  <c r="D146" i="43"/>
  <c r="J58" i="31"/>
  <c r="D146" i="41"/>
  <c r="L262" i="30"/>
  <c r="J80" i="31"/>
  <c r="N9" i="35"/>
  <c r="H58" i="31"/>
  <c r="N98" i="33"/>
  <c r="J53" i="31"/>
  <c r="J101" i="31"/>
  <c r="V11" i="35"/>
  <c r="AB18" i="35"/>
  <c r="F14" i="41"/>
  <c r="F207" i="30"/>
  <c r="J108" i="31"/>
  <c r="V9" i="35"/>
  <c r="L194" i="30" l="1"/>
  <c r="L83" i="30"/>
  <c r="L59" i="30"/>
  <c r="L78" i="30"/>
  <c r="J151" i="30"/>
  <c r="F128" i="30"/>
  <c r="F87" i="30"/>
  <c r="F146" i="30"/>
  <c r="F152" i="30"/>
  <c r="J148" i="30"/>
  <c r="F76" i="30"/>
  <c r="F85" i="30"/>
  <c r="F85" i="31"/>
  <c r="F79" i="31"/>
  <c r="F105" i="31"/>
  <c r="F64" i="31"/>
  <c r="F108" i="31"/>
  <c r="L234" i="30"/>
  <c r="F241" i="30"/>
  <c r="H233" i="30"/>
  <c r="L239" i="30"/>
  <c r="N229" i="30"/>
  <c r="F236" i="30"/>
  <c r="F131" i="30"/>
  <c r="F82" i="30"/>
  <c r="H280" i="30"/>
  <c r="L280" i="30"/>
  <c r="H276" i="30"/>
  <c r="H274" i="30"/>
  <c r="J280" i="30"/>
  <c r="H273" i="30"/>
  <c r="H279" i="30"/>
  <c r="L285" i="30"/>
  <c r="H56" i="30"/>
  <c r="C20" i="28"/>
  <c r="F104" i="28"/>
  <c r="E62" i="28"/>
  <c r="D160" i="28"/>
  <c r="E76" i="28"/>
  <c r="C146" i="28"/>
  <c r="E48" i="27"/>
  <c r="C104" i="26"/>
  <c r="D90" i="27"/>
  <c r="C146" i="26"/>
  <c r="C34" i="26"/>
  <c r="C104" i="27"/>
  <c r="F90" i="26"/>
  <c r="C62" i="27"/>
  <c r="E132" i="26"/>
  <c r="E20" i="26"/>
  <c r="E104" i="26"/>
  <c r="C62" i="26"/>
  <c r="L194" i="24"/>
  <c r="L267" i="24"/>
  <c r="G90" i="27"/>
  <c r="G76" i="27"/>
  <c r="G118" i="26"/>
  <c r="C133" i="22"/>
  <c r="F91" i="22"/>
  <c r="F161" i="22"/>
  <c r="R21" i="22"/>
  <c r="F21" i="22"/>
  <c r="E133" i="22"/>
  <c r="E91" i="22"/>
  <c r="E105" i="22"/>
  <c r="E147" i="22"/>
  <c r="H61" i="21"/>
  <c r="E119" i="22"/>
  <c r="E36" i="21"/>
  <c r="L231" i="24"/>
  <c r="D106" i="21"/>
  <c r="D120" i="21"/>
  <c r="D162" i="21"/>
  <c r="L83" i="31"/>
  <c r="L61" i="31"/>
  <c r="L81" i="31"/>
  <c r="L105" i="31"/>
  <c r="F240" i="30"/>
  <c r="N142" i="30"/>
  <c r="F59" i="30"/>
  <c r="L82" i="30"/>
  <c r="F98" i="31"/>
  <c r="F150" i="30"/>
  <c r="J82" i="30"/>
  <c r="H146" i="30"/>
  <c r="L152" i="30"/>
  <c r="H147" i="30"/>
  <c r="L126" i="30"/>
  <c r="F65" i="30"/>
  <c r="F38" i="31"/>
  <c r="F87" i="31"/>
  <c r="F97" i="31"/>
  <c r="F102" i="31"/>
  <c r="J229" i="30"/>
  <c r="J235" i="30"/>
  <c r="F234" i="30"/>
  <c r="J240" i="30"/>
  <c r="J230" i="30"/>
  <c r="L236" i="30"/>
  <c r="H152" i="30"/>
  <c r="L128" i="30"/>
  <c r="F86" i="30"/>
  <c r="F274" i="30"/>
  <c r="J275" i="30"/>
  <c r="J285" i="30"/>
  <c r="J277" i="30"/>
  <c r="H281" i="30"/>
  <c r="F280" i="30"/>
  <c r="H60" i="30"/>
  <c r="G48" i="28"/>
  <c r="E118" i="28"/>
  <c r="D48" i="28"/>
  <c r="C160" i="28"/>
  <c r="E20" i="27"/>
  <c r="D160" i="27"/>
  <c r="D146" i="27"/>
  <c r="C48" i="27"/>
  <c r="C118" i="27"/>
  <c r="E160" i="26"/>
  <c r="E48" i="26"/>
  <c r="E34" i="27"/>
  <c r="F104" i="26"/>
  <c r="D62" i="26"/>
  <c r="L213" i="24"/>
  <c r="G104" i="27"/>
  <c r="F132" i="27"/>
  <c r="F90" i="27"/>
  <c r="F105" i="22"/>
  <c r="C161" i="22"/>
  <c r="G91" i="22"/>
  <c r="G77" i="22"/>
  <c r="L143" i="24"/>
  <c r="L146" i="24"/>
  <c r="L148" i="24"/>
  <c r="G21" i="22"/>
  <c r="C91" i="22"/>
  <c r="D35" i="22"/>
  <c r="C134" i="21"/>
  <c r="H49" i="22"/>
  <c r="H138" i="21"/>
  <c r="F64" i="21"/>
  <c r="D36" i="21"/>
  <c r="L237" i="24"/>
  <c r="L238" i="24"/>
  <c r="N229" i="24"/>
  <c r="L240" i="24"/>
  <c r="E63" i="22"/>
  <c r="E106" i="21"/>
  <c r="O22" i="21"/>
  <c r="H133" i="22"/>
  <c r="H77" i="22"/>
  <c r="C106" i="21"/>
  <c r="C162" i="21"/>
  <c r="F63" i="19"/>
  <c r="F49" i="19"/>
  <c r="V21" i="19"/>
  <c r="P72" i="19"/>
  <c r="N20" i="18"/>
  <c r="D21" i="17"/>
  <c r="F133" i="16"/>
  <c r="E9" i="16"/>
  <c r="G76" i="18"/>
  <c r="E133" i="16"/>
  <c r="F105" i="16"/>
  <c r="F22" i="18"/>
  <c r="O90" i="18"/>
  <c r="Q29" i="18"/>
  <c r="O106" i="18"/>
  <c r="O62" i="18"/>
  <c r="O78" i="18"/>
  <c r="O34" i="18"/>
  <c r="G90" i="18"/>
  <c r="G106" i="18"/>
  <c r="G62" i="18"/>
  <c r="G78" i="18"/>
  <c r="G34" i="18"/>
  <c r="H88" i="19"/>
  <c r="N92" i="18"/>
  <c r="Q16" i="18"/>
  <c r="T20" i="18"/>
  <c r="V36" i="18"/>
  <c r="X42" i="18"/>
  <c r="X128" i="18"/>
  <c r="N64" i="18"/>
  <c r="N118" i="18"/>
  <c r="E79" i="16"/>
  <c r="V91" i="19"/>
  <c r="N145" i="43"/>
  <c r="M145" i="43"/>
  <c r="L145" i="43"/>
  <c r="O145" i="43"/>
  <c r="N134" i="39"/>
  <c r="K134" i="39"/>
  <c r="O134" i="39"/>
  <c r="M134" i="39"/>
  <c r="L134" i="39"/>
  <c r="K136" i="39"/>
  <c r="K137" i="39"/>
  <c r="K138" i="39"/>
  <c r="K135" i="39"/>
  <c r="F263" i="30"/>
  <c r="H263" i="30"/>
  <c r="H143" i="43"/>
  <c r="G143" i="43"/>
  <c r="I143" i="43"/>
  <c r="N141" i="42"/>
  <c r="M141" i="42"/>
  <c r="L141" i="42"/>
  <c r="O141" i="42"/>
  <c r="J146" i="42"/>
  <c r="H137" i="42"/>
  <c r="I137" i="42"/>
  <c r="G137" i="42"/>
  <c r="F146" i="42"/>
  <c r="M137" i="42"/>
  <c r="L137" i="42"/>
  <c r="M142" i="43"/>
  <c r="L142" i="43"/>
  <c r="N142" i="43"/>
  <c r="O142" i="43"/>
  <c r="L142" i="41"/>
  <c r="O142" i="41"/>
  <c r="N142" i="41"/>
  <c r="M142" i="41"/>
  <c r="N145" i="41"/>
  <c r="M145" i="41"/>
  <c r="O145" i="41"/>
  <c r="L145" i="41"/>
  <c r="O144" i="42"/>
  <c r="N144" i="42"/>
  <c r="G145" i="43"/>
  <c r="H145" i="43"/>
  <c r="Q12" i="41"/>
  <c r="S12" i="41"/>
  <c r="R12" i="41"/>
  <c r="P12" i="41"/>
  <c r="T12" i="41"/>
  <c r="H34" i="35"/>
  <c r="I34" i="35"/>
  <c r="S10" i="39"/>
  <c r="AA20" i="39"/>
  <c r="R10" i="39"/>
  <c r="Q10" i="39"/>
  <c r="P10" i="39"/>
  <c r="T10" i="39"/>
  <c r="AS11" i="35"/>
  <c r="AR11" i="35"/>
  <c r="N8" i="41"/>
  <c r="M8" i="41"/>
  <c r="L8" i="41"/>
  <c r="L15" i="41"/>
  <c r="N15" i="41"/>
  <c r="M15" i="41"/>
  <c r="L10" i="40"/>
  <c r="N10" i="40"/>
  <c r="M10" i="40"/>
  <c r="P10" i="40"/>
  <c r="Q10" i="40"/>
  <c r="J6" i="38"/>
  <c r="H6" i="38"/>
  <c r="I6" i="38"/>
  <c r="J9" i="38"/>
  <c r="J7" i="38"/>
  <c r="J12" i="38"/>
  <c r="J11" i="38"/>
  <c r="AK11" i="35"/>
  <c r="AJ11" i="35"/>
  <c r="AL11" i="35"/>
  <c r="G144" i="41"/>
  <c r="I144" i="41"/>
  <c r="H144" i="41"/>
  <c r="H39" i="35"/>
  <c r="I39" i="35"/>
  <c r="AV16" i="35"/>
  <c r="AU16" i="35"/>
  <c r="AT16" i="35"/>
  <c r="AS16" i="35"/>
  <c r="AR16" i="35"/>
  <c r="M124" i="37"/>
  <c r="L124" i="37"/>
  <c r="O124" i="37"/>
  <c r="N124" i="37"/>
  <c r="H79" i="31"/>
  <c r="J79" i="31"/>
  <c r="J32" i="31"/>
  <c r="L32" i="31"/>
  <c r="S7" i="38"/>
  <c r="R7" i="38"/>
  <c r="E129" i="37"/>
  <c r="H127" i="37"/>
  <c r="G127" i="37"/>
  <c r="J33" i="31"/>
  <c r="L33" i="31"/>
  <c r="J256" i="30"/>
  <c r="L256" i="30"/>
  <c r="J218" i="30"/>
  <c r="L218" i="30"/>
  <c r="F212" i="30"/>
  <c r="H212" i="30"/>
  <c r="I7" i="40"/>
  <c r="H7" i="40"/>
  <c r="J7" i="40"/>
  <c r="H257" i="30"/>
  <c r="J257" i="30"/>
  <c r="W37" i="35"/>
  <c r="V37" i="35"/>
  <c r="W36" i="35"/>
  <c r="V36" i="35"/>
  <c r="C146" i="42"/>
  <c r="O136" i="42"/>
  <c r="N136" i="42"/>
  <c r="AK36" i="35"/>
  <c r="AL36" i="35"/>
  <c r="J8" i="39"/>
  <c r="M8" i="39"/>
  <c r="I8" i="39"/>
  <c r="H8" i="39"/>
  <c r="AL9" i="35"/>
  <c r="AJ9" i="35"/>
  <c r="AK9" i="35"/>
  <c r="H34" i="31"/>
  <c r="J34" i="31"/>
  <c r="I145" i="42"/>
  <c r="H145" i="42"/>
  <c r="G145" i="42"/>
  <c r="M145" i="42"/>
  <c r="L145" i="42"/>
  <c r="H142" i="42"/>
  <c r="G142" i="42"/>
  <c r="O138" i="43"/>
  <c r="M138" i="43"/>
  <c r="L138" i="43"/>
  <c r="N138" i="43"/>
  <c r="L139" i="43"/>
  <c r="O139" i="43"/>
  <c r="N139" i="43"/>
  <c r="M139" i="43"/>
  <c r="N141" i="41"/>
  <c r="M141" i="41"/>
  <c r="O141" i="41"/>
  <c r="L141" i="41"/>
  <c r="O142" i="42"/>
  <c r="N142" i="42"/>
  <c r="N138" i="42"/>
  <c r="O138" i="42"/>
  <c r="S11" i="41"/>
  <c r="P11" i="41"/>
  <c r="T11" i="41"/>
  <c r="R11" i="41"/>
  <c r="Q11" i="41"/>
  <c r="AK33" i="35"/>
  <c r="AL33" i="35"/>
  <c r="R10" i="41"/>
  <c r="S10" i="41"/>
  <c r="AL37" i="35"/>
  <c r="AK37" i="35"/>
  <c r="N8" i="40"/>
  <c r="L8" i="40"/>
  <c r="J10" i="38"/>
  <c r="H10" i="38"/>
  <c r="I10" i="38"/>
  <c r="AT17" i="35"/>
  <c r="AU17" i="35"/>
  <c r="H139" i="41"/>
  <c r="G139" i="41"/>
  <c r="I139" i="41"/>
  <c r="I141" i="41"/>
  <c r="H141" i="41"/>
  <c r="G141" i="41"/>
  <c r="I36" i="35"/>
  <c r="H36" i="35"/>
  <c r="AL8" i="35"/>
  <c r="AK8" i="35"/>
  <c r="AJ8" i="35"/>
  <c r="AL13" i="35"/>
  <c r="AL15" i="35"/>
  <c r="P8" i="38"/>
  <c r="T8" i="38"/>
  <c r="S8" i="38"/>
  <c r="Q8" i="38"/>
  <c r="R8" i="38"/>
  <c r="H97" i="31"/>
  <c r="J97" i="31"/>
  <c r="O128" i="37"/>
  <c r="M128" i="37"/>
  <c r="L128" i="37"/>
  <c r="N128" i="37"/>
  <c r="K128" i="37"/>
  <c r="N11" i="35"/>
  <c r="AQ22" i="35"/>
  <c r="H77" i="31"/>
  <c r="J77" i="31"/>
  <c r="J31" i="31"/>
  <c r="L31" i="31"/>
  <c r="H211" i="30"/>
  <c r="J211" i="30"/>
  <c r="J263" i="30"/>
  <c r="L263" i="30"/>
  <c r="W38" i="35"/>
  <c r="V38" i="35"/>
  <c r="G137" i="43"/>
  <c r="H137" i="43"/>
  <c r="N7" i="41"/>
  <c r="L7" i="41"/>
  <c r="M7" i="41"/>
  <c r="G136" i="41"/>
  <c r="I136" i="41"/>
  <c r="F146" i="41"/>
  <c r="H136" i="41"/>
  <c r="K136" i="41" s="1"/>
  <c r="I142" i="41"/>
  <c r="H258" i="30"/>
  <c r="J258" i="30"/>
  <c r="L143" i="42"/>
  <c r="M143" i="42"/>
  <c r="O143" i="42"/>
  <c r="N143" i="42"/>
  <c r="I144" i="43"/>
  <c r="G144" i="43"/>
  <c r="H144" i="43"/>
  <c r="H139" i="42"/>
  <c r="K139" i="42" s="1"/>
  <c r="I139" i="42"/>
  <c r="G139" i="42"/>
  <c r="L139" i="42"/>
  <c r="M139" i="42"/>
  <c r="E146" i="42"/>
  <c r="H136" i="42"/>
  <c r="K136" i="42" s="1"/>
  <c r="G136" i="42"/>
  <c r="O143" i="43"/>
  <c r="N143" i="43"/>
  <c r="L143" i="43"/>
  <c r="M143" i="43"/>
  <c r="O139" i="41"/>
  <c r="M139" i="41"/>
  <c r="L139" i="41"/>
  <c r="N139" i="41"/>
  <c r="O136" i="41"/>
  <c r="N136" i="41"/>
  <c r="J146" i="41"/>
  <c r="M136" i="41"/>
  <c r="L136" i="41"/>
  <c r="H139" i="43"/>
  <c r="G139" i="43"/>
  <c r="H142" i="43"/>
  <c r="G142" i="43"/>
  <c r="S15" i="41"/>
  <c r="P15" i="41"/>
  <c r="T15" i="41"/>
  <c r="Q15" i="41"/>
  <c r="R15" i="41"/>
  <c r="N12" i="41"/>
  <c r="M12" i="41"/>
  <c r="L12" i="41"/>
  <c r="M7" i="39"/>
  <c r="L7" i="39"/>
  <c r="N7" i="39"/>
  <c r="I37" i="35"/>
  <c r="H37" i="35"/>
  <c r="N6" i="39"/>
  <c r="M6" i="39"/>
  <c r="L6" i="39"/>
  <c r="N12" i="39"/>
  <c r="N11" i="39"/>
  <c r="M10" i="41"/>
  <c r="L10" i="41"/>
  <c r="N10" i="41"/>
  <c r="Q10" i="41"/>
  <c r="P10" i="41"/>
  <c r="L9" i="40"/>
  <c r="N9" i="40"/>
  <c r="Q9" i="40"/>
  <c r="P9" i="40"/>
  <c r="AK40" i="35"/>
  <c r="AL40" i="35"/>
  <c r="AV9" i="35"/>
  <c r="AT9" i="35"/>
  <c r="AU9" i="35"/>
  <c r="AS9" i="35"/>
  <c r="AR9" i="35"/>
  <c r="S6" i="40"/>
  <c r="R6" i="40"/>
  <c r="J6" i="39"/>
  <c r="I6" i="39"/>
  <c r="H6" i="39"/>
  <c r="J11" i="39"/>
  <c r="J12" i="39"/>
  <c r="AL12" i="35"/>
  <c r="AK12" i="35"/>
  <c r="AJ12" i="35"/>
  <c r="H33" i="35"/>
  <c r="I33" i="35"/>
  <c r="H64" i="31"/>
  <c r="J64" i="31"/>
  <c r="K126" i="37"/>
  <c r="O126" i="37"/>
  <c r="N126" i="37"/>
  <c r="M126" i="37"/>
  <c r="L126" i="37"/>
  <c r="H76" i="31"/>
  <c r="J76" i="31"/>
  <c r="H75" i="31"/>
  <c r="J75" i="31"/>
  <c r="H99" i="31"/>
  <c r="J99" i="31"/>
  <c r="F42" i="31"/>
  <c r="J210" i="30"/>
  <c r="L210" i="30"/>
  <c r="J10" i="40"/>
  <c r="I10" i="40"/>
  <c r="H10" i="40"/>
  <c r="V35" i="35"/>
  <c r="W35" i="35"/>
  <c r="R14" i="41"/>
  <c r="Q14" i="41"/>
  <c r="P14" i="41"/>
  <c r="S14" i="41"/>
  <c r="T14" i="41"/>
  <c r="AL39" i="35"/>
  <c r="AK39" i="35"/>
  <c r="N6" i="40"/>
  <c r="M6" i="40"/>
  <c r="L6" i="40"/>
  <c r="N11" i="40"/>
  <c r="Q6" i="40"/>
  <c r="P6" i="40"/>
  <c r="N12" i="40"/>
  <c r="J82" i="31"/>
  <c r="L82" i="31"/>
  <c r="G144" i="42"/>
  <c r="H144" i="42"/>
  <c r="K144" i="42" s="1"/>
  <c r="I144" i="42"/>
  <c r="M144" i="42"/>
  <c r="L144" i="42"/>
  <c r="O136" i="43"/>
  <c r="N136" i="43"/>
  <c r="M136" i="43"/>
  <c r="J146" i="43"/>
  <c r="L136" i="43"/>
  <c r="M138" i="41"/>
  <c r="L138" i="41"/>
  <c r="O138" i="41"/>
  <c r="N138" i="41"/>
  <c r="O144" i="41"/>
  <c r="N144" i="41"/>
  <c r="L144" i="41"/>
  <c r="M144" i="41"/>
  <c r="O137" i="42"/>
  <c r="N137" i="42"/>
  <c r="N140" i="42"/>
  <c r="O140" i="42"/>
  <c r="S7" i="41"/>
  <c r="Q7" i="41"/>
  <c r="P7" i="41"/>
  <c r="R7" i="41"/>
  <c r="T7" i="41"/>
  <c r="O16" i="41"/>
  <c r="T9" i="41"/>
  <c r="S9" i="41"/>
  <c r="Q9" i="41"/>
  <c r="P9" i="41"/>
  <c r="R9" i="41"/>
  <c r="N10" i="39"/>
  <c r="M10" i="39"/>
  <c r="L10" i="39"/>
  <c r="AK15" i="35"/>
  <c r="AJ15" i="35"/>
  <c r="H8" i="38"/>
  <c r="M8" i="38"/>
  <c r="J8" i="38"/>
  <c r="I8" i="38"/>
  <c r="H138" i="41"/>
  <c r="I138" i="41"/>
  <c r="G138" i="41"/>
  <c r="I140" i="41"/>
  <c r="H140" i="41"/>
  <c r="K140" i="41" s="1"/>
  <c r="G140" i="41"/>
  <c r="S10" i="40"/>
  <c r="R10" i="40"/>
  <c r="J10" i="39"/>
  <c r="I10" i="39"/>
  <c r="H10" i="39"/>
  <c r="AL16" i="35"/>
  <c r="AJ16" i="35"/>
  <c r="AK16" i="35"/>
  <c r="AU18" i="35"/>
  <c r="AT18" i="35"/>
  <c r="AR18" i="35"/>
  <c r="AS18" i="35"/>
  <c r="AV18" i="35"/>
  <c r="J63" i="31"/>
  <c r="L63" i="31"/>
  <c r="O125" i="37"/>
  <c r="N125" i="37"/>
  <c r="L125" i="37"/>
  <c r="K125" i="37"/>
  <c r="M125" i="37"/>
  <c r="H42" i="31"/>
  <c r="J42" i="31"/>
  <c r="F254" i="30"/>
  <c r="H254" i="30"/>
  <c r="F216" i="30"/>
  <c r="H216" i="30"/>
  <c r="W32" i="35"/>
  <c r="V32" i="35"/>
  <c r="M137" i="41"/>
  <c r="O137" i="41"/>
  <c r="L137" i="41"/>
  <c r="N137" i="41"/>
  <c r="R9" i="40"/>
  <c r="S9" i="40"/>
  <c r="J35" i="31"/>
  <c r="L35" i="31"/>
  <c r="H81" i="31"/>
  <c r="J81" i="31"/>
  <c r="H251" i="30"/>
  <c r="J251" i="30"/>
  <c r="O140" i="43"/>
  <c r="N140" i="43"/>
  <c r="M140" i="43"/>
  <c r="L140" i="43"/>
  <c r="O144" i="43"/>
  <c r="N144" i="43"/>
  <c r="M144" i="43"/>
  <c r="L144" i="43"/>
  <c r="T13" i="41"/>
  <c r="S13" i="41"/>
  <c r="Q13" i="41"/>
  <c r="P13" i="41"/>
  <c r="R13" i="41"/>
  <c r="L9" i="39"/>
  <c r="N9" i="39"/>
  <c r="Q9" i="39"/>
  <c r="P9" i="39"/>
  <c r="S8" i="39"/>
  <c r="R8" i="39"/>
  <c r="T8" i="39"/>
  <c r="Q8" i="39"/>
  <c r="P8" i="39"/>
  <c r="N8" i="39"/>
  <c r="L8" i="39"/>
  <c r="I35" i="35"/>
  <c r="H35" i="35"/>
  <c r="N6" i="41"/>
  <c r="M6" i="41"/>
  <c r="L6" i="41"/>
  <c r="K16" i="41"/>
  <c r="Q6" i="41"/>
  <c r="N14" i="41"/>
  <c r="P6" i="41"/>
  <c r="L7" i="40"/>
  <c r="N7" i="40"/>
  <c r="M7" i="40"/>
  <c r="Q7" i="40"/>
  <c r="P7" i="40"/>
  <c r="G143" i="41"/>
  <c r="I143" i="41"/>
  <c r="H143" i="41"/>
  <c r="K143" i="41" s="1"/>
  <c r="L143" i="41"/>
  <c r="M143" i="41"/>
  <c r="I145" i="41"/>
  <c r="G145" i="41"/>
  <c r="H145" i="41"/>
  <c r="T9" i="38"/>
  <c r="R9" i="38"/>
  <c r="Q9" i="38"/>
  <c r="S9" i="38"/>
  <c r="P9" i="38"/>
  <c r="H32" i="35"/>
  <c r="I32" i="35"/>
  <c r="AL17" i="35"/>
  <c r="AK17" i="35"/>
  <c r="AJ17" i="35"/>
  <c r="AL10" i="35"/>
  <c r="AJ10" i="35"/>
  <c r="AK10" i="35"/>
  <c r="H60" i="31"/>
  <c r="J60" i="31"/>
  <c r="H87" i="31"/>
  <c r="J87" i="31"/>
  <c r="H40" i="31"/>
  <c r="J40" i="31"/>
  <c r="J41" i="31"/>
  <c r="L41" i="31"/>
  <c r="H107" i="31"/>
  <c r="J107" i="31"/>
  <c r="H253" i="30"/>
  <c r="J253" i="30"/>
  <c r="H215" i="30"/>
  <c r="J215" i="30"/>
  <c r="J259" i="30"/>
  <c r="L259" i="30"/>
  <c r="W40" i="35"/>
  <c r="V40" i="35"/>
  <c r="S6" i="39"/>
  <c r="R6" i="39"/>
  <c r="Q6" i="39"/>
  <c r="P6" i="39"/>
  <c r="T6" i="39"/>
  <c r="T12" i="39"/>
  <c r="T11" i="39"/>
  <c r="T9" i="39"/>
  <c r="L11" i="41"/>
  <c r="M11" i="41"/>
  <c r="N11" i="41"/>
  <c r="I31" i="35"/>
  <c r="H31" i="35"/>
  <c r="AV12" i="35"/>
  <c r="AS12" i="35"/>
  <c r="AR12" i="35"/>
  <c r="AT12" i="35"/>
  <c r="AU12" i="35"/>
  <c r="W33" i="35"/>
  <c r="V33" i="35"/>
  <c r="G140" i="43"/>
  <c r="H140" i="43"/>
  <c r="I140" i="43"/>
  <c r="I141" i="43"/>
  <c r="H141" i="43"/>
  <c r="K141" i="43" s="1"/>
  <c r="G141" i="43"/>
  <c r="I136" i="43"/>
  <c r="G136" i="43"/>
  <c r="H136" i="43"/>
  <c r="K136" i="43" s="1"/>
  <c r="F146" i="43"/>
  <c r="I145" i="43"/>
  <c r="I139" i="43"/>
  <c r="I138" i="43"/>
  <c r="I137" i="43"/>
  <c r="I142" i="43"/>
  <c r="G141" i="42"/>
  <c r="I141" i="42"/>
  <c r="H141" i="42"/>
  <c r="K141" i="42" s="1"/>
  <c r="H138" i="42"/>
  <c r="K138" i="42" s="1"/>
  <c r="G138" i="42"/>
  <c r="N141" i="43"/>
  <c r="M141" i="43"/>
  <c r="O141" i="43"/>
  <c r="L141" i="43"/>
  <c r="N140" i="41"/>
  <c r="L140" i="41"/>
  <c r="O140" i="41"/>
  <c r="M140" i="41"/>
  <c r="F9" i="41"/>
  <c r="E16" i="41"/>
  <c r="F16" i="41" s="1"/>
  <c r="N145" i="42"/>
  <c r="O145" i="42"/>
  <c r="H138" i="43"/>
  <c r="K138" i="43" s="1"/>
  <c r="G138" i="43"/>
  <c r="T7" i="39"/>
  <c r="Q7" i="39"/>
  <c r="P7" i="39"/>
  <c r="AA19" i="39"/>
  <c r="R7" i="39"/>
  <c r="S7" i="39"/>
  <c r="F9" i="38"/>
  <c r="I9" i="38"/>
  <c r="H9" i="38"/>
  <c r="C16" i="41"/>
  <c r="S6" i="41"/>
  <c r="R6" i="41"/>
  <c r="H125" i="37"/>
  <c r="G125" i="37"/>
  <c r="I125" i="37"/>
  <c r="N134" i="40"/>
  <c r="O134" i="40"/>
  <c r="AL34" i="35"/>
  <c r="AK34" i="35"/>
  <c r="L9" i="41"/>
  <c r="M9" i="41"/>
  <c r="N9" i="41"/>
  <c r="I137" i="41"/>
  <c r="H137" i="41"/>
  <c r="K137" i="41" s="1"/>
  <c r="G137" i="41"/>
  <c r="R7" i="40"/>
  <c r="S7" i="40"/>
  <c r="I7" i="39"/>
  <c r="H7" i="39"/>
  <c r="J7" i="39"/>
  <c r="H40" i="35"/>
  <c r="I40" i="35"/>
  <c r="T6" i="38"/>
  <c r="S6" i="38"/>
  <c r="R6" i="38"/>
  <c r="P6" i="38"/>
  <c r="Q6" i="38"/>
  <c r="T11" i="38"/>
  <c r="T7" i="38"/>
  <c r="AA19" i="38" s="1"/>
  <c r="T12" i="38"/>
  <c r="J39" i="31"/>
  <c r="L39" i="31"/>
  <c r="G124" i="37"/>
  <c r="H124" i="37"/>
  <c r="J100" i="31"/>
  <c r="L100" i="31"/>
  <c r="H38" i="31"/>
  <c r="J38" i="31"/>
  <c r="F109" i="31"/>
  <c r="L252" i="30"/>
  <c r="N252" i="30"/>
  <c r="J214" i="30"/>
  <c r="L214" i="30"/>
  <c r="H208" i="30"/>
  <c r="J208" i="30"/>
  <c r="J6" i="40"/>
  <c r="H6" i="40"/>
  <c r="I6" i="40"/>
  <c r="J11" i="40"/>
  <c r="J12" i="40"/>
  <c r="J261" i="30"/>
  <c r="L261" i="30"/>
  <c r="H260" i="30"/>
  <c r="J260" i="30"/>
  <c r="H142" i="41"/>
  <c r="K142" i="41" s="1"/>
  <c r="G142" i="41"/>
  <c r="M8" i="40"/>
  <c r="J8" i="40"/>
  <c r="I8" i="40"/>
  <c r="H8" i="40"/>
  <c r="O143" i="41"/>
  <c r="N143" i="41"/>
  <c r="N137" i="43"/>
  <c r="M137" i="43"/>
  <c r="L137" i="43"/>
  <c r="O137" i="43"/>
  <c r="N139" i="42"/>
  <c r="O139" i="42"/>
  <c r="Q8" i="41"/>
  <c r="T8" i="41"/>
  <c r="S8" i="41"/>
  <c r="R8" i="41"/>
  <c r="P8" i="41"/>
  <c r="P8" i="40"/>
  <c r="T8" i="40"/>
  <c r="S8" i="40"/>
  <c r="Q8" i="40"/>
  <c r="R8" i="40"/>
  <c r="AL31" i="35"/>
  <c r="AK31" i="35"/>
  <c r="L13" i="41"/>
  <c r="N13" i="41"/>
  <c r="M13" i="41"/>
  <c r="AU10" i="35"/>
  <c r="AT10" i="35"/>
  <c r="AL14" i="35"/>
  <c r="AJ14" i="35"/>
  <c r="AK14" i="35"/>
  <c r="I9" i="39"/>
  <c r="H9" i="39"/>
  <c r="M9" i="39"/>
  <c r="J9" i="39"/>
  <c r="AS15" i="35"/>
  <c r="AR15" i="35"/>
  <c r="AU15" i="35"/>
  <c r="AT15" i="35"/>
  <c r="AV15" i="35"/>
  <c r="AL18" i="35"/>
  <c r="AJ18" i="35"/>
  <c r="AK18" i="35"/>
  <c r="AU14" i="35"/>
  <c r="AT14" i="35"/>
  <c r="AR14" i="35"/>
  <c r="AV14" i="35"/>
  <c r="AS14" i="35"/>
  <c r="AV8" i="35"/>
  <c r="AT8" i="35"/>
  <c r="AS8" i="35"/>
  <c r="AR8" i="35"/>
  <c r="AU8" i="35"/>
  <c r="AV17" i="35"/>
  <c r="AV11" i="35"/>
  <c r="AV13" i="35"/>
  <c r="AV10" i="35"/>
  <c r="T10" i="38"/>
  <c r="S10" i="38"/>
  <c r="AA20" i="38"/>
  <c r="R10" i="38"/>
  <c r="P10" i="38"/>
  <c r="Q10" i="38"/>
  <c r="H56" i="31"/>
  <c r="J56" i="31"/>
  <c r="N127" i="37"/>
  <c r="M127" i="37"/>
  <c r="J129" i="37"/>
  <c r="L127" i="37"/>
  <c r="K127" i="37"/>
  <c r="O127" i="37"/>
  <c r="H83" i="31"/>
  <c r="J83" i="31"/>
  <c r="H36" i="31"/>
  <c r="J36" i="31"/>
  <c r="G128" i="37"/>
  <c r="H128" i="37"/>
  <c r="H85" i="31"/>
  <c r="J85" i="31"/>
  <c r="J37" i="31"/>
  <c r="L37" i="31"/>
  <c r="L207" i="30"/>
  <c r="N207" i="30"/>
  <c r="M9" i="40"/>
  <c r="H9" i="40"/>
  <c r="J9" i="40"/>
  <c r="I9" i="40"/>
  <c r="W34" i="35"/>
  <c r="V34" i="35"/>
  <c r="W30" i="35"/>
  <c r="V30" i="35"/>
  <c r="V39" i="35"/>
  <c r="W39" i="35"/>
  <c r="I7" i="41"/>
  <c r="H7" i="41"/>
  <c r="J7" i="41"/>
  <c r="J193" i="30"/>
  <c r="L193" i="30"/>
  <c r="H196" i="30"/>
  <c r="J196" i="30"/>
  <c r="F124" i="30"/>
  <c r="H124" i="30"/>
  <c r="F122" i="30"/>
  <c r="H122" i="30"/>
  <c r="N8" i="38"/>
  <c r="L8" i="38"/>
  <c r="J153" i="30"/>
  <c r="L153" i="30"/>
  <c r="F35" i="31"/>
  <c r="H35" i="31"/>
  <c r="F55" i="31"/>
  <c r="H55" i="31"/>
  <c r="F54" i="31"/>
  <c r="H54" i="31"/>
  <c r="H58" i="30"/>
  <c r="J58" i="30"/>
  <c r="K93" i="28"/>
  <c r="I93" i="28"/>
  <c r="K51" i="28"/>
  <c r="J51" i="28"/>
  <c r="I51" i="28"/>
  <c r="L51" i="28"/>
  <c r="M51" i="28"/>
  <c r="M141" i="28"/>
  <c r="K141" i="28"/>
  <c r="J141" i="28"/>
  <c r="L141" i="28"/>
  <c r="I141" i="28"/>
  <c r="M158" i="28"/>
  <c r="K158" i="28"/>
  <c r="J158" i="28"/>
  <c r="L158" i="28"/>
  <c r="I158" i="28"/>
  <c r="M136" i="28"/>
  <c r="L136" i="28"/>
  <c r="J136" i="28"/>
  <c r="I136" i="28"/>
  <c r="K136" i="28"/>
  <c r="M96" i="28"/>
  <c r="L96" i="28"/>
  <c r="K96" i="28"/>
  <c r="I96" i="28"/>
  <c r="H104" i="28"/>
  <c r="J96" i="28"/>
  <c r="L56" i="28"/>
  <c r="K56" i="28"/>
  <c r="J56" i="28"/>
  <c r="M56" i="28"/>
  <c r="I56" i="28"/>
  <c r="L134" i="28"/>
  <c r="K134" i="28"/>
  <c r="J134" i="28"/>
  <c r="M134" i="28"/>
  <c r="I134" i="28"/>
  <c r="J71" i="28"/>
  <c r="I71" i="28"/>
  <c r="M71" i="28"/>
  <c r="L71" i="28"/>
  <c r="K71" i="28"/>
  <c r="J140" i="28"/>
  <c r="I140" i="28"/>
  <c r="M140" i="28"/>
  <c r="K140" i="28"/>
  <c r="L140" i="28"/>
  <c r="I74" i="28"/>
  <c r="M74" i="28"/>
  <c r="L74" i="28"/>
  <c r="K74" i="28"/>
  <c r="J74" i="28"/>
  <c r="I143" i="28"/>
  <c r="M143" i="28"/>
  <c r="L143" i="28"/>
  <c r="K143" i="28"/>
  <c r="J143" i="28"/>
  <c r="L86" i="28"/>
  <c r="K86" i="28"/>
  <c r="M86" i="28"/>
  <c r="J86" i="28"/>
  <c r="I86" i="28"/>
  <c r="K120" i="28"/>
  <c r="I120" i="28"/>
  <c r="L10" i="28"/>
  <c r="J10" i="28"/>
  <c r="L50" i="28"/>
  <c r="J50" i="28"/>
  <c r="I11" i="27"/>
  <c r="J11" i="27"/>
  <c r="K11" i="27"/>
  <c r="K16" i="27"/>
  <c r="J16" i="27"/>
  <c r="I16" i="27"/>
  <c r="K24" i="27"/>
  <c r="J24" i="27"/>
  <c r="I24" i="27"/>
  <c r="I54" i="27"/>
  <c r="H62" i="27"/>
  <c r="K54" i="27"/>
  <c r="J54" i="27"/>
  <c r="K131" i="27"/>
  <c r="J131" i="27"/>
  <c r="I131" i="27"/>
  <c r="K72" i="27"/>
  <c r="I72" i="27"/>
  <c r="J72" i="27"/>
  <c r="K150" i="27"/>
  <c r="J150" i="27"/>
  <c r="I150" i="27"/>
  <c r="K125" i="27"/>
  <c r="J125" i="27"/>
  <c r="I125" i="27"/>
  <c r="J109" i="27"/>
  <c r="I109" i="27"/>
  <c r="K109" i="27"/>
  <c r="I50" i="27"/>
  <c r="K50" i="27"/>
  <c r="J50" i="27"/>
  <c r="I127" i="27"/>
  <c r="K127" i="27"/>
  <c r="J127" i="27"/>
  <c r="H76" i="27"/>
  <c r="K68" i="27"/>
  <c r="J68" i="27"/>
  <c r="I68" i="27"/>
  <c r="K145" i="27"/>
  <c r="J145" i="27"/>
  <c r="I145" i="27"/>
  <c r="K135" i="26"/>
  <c r="J135" i="26"/>
  <c r="I135" i="26"/>
  <c r="L191" i="24"/>
  <c r="K126" i="26"/>
  <c r="J126" i="26"/>
  <c r="I126" i="26"/>
  <c r="J9" i="27"/>
  <c r="I9" i="27"/>
  <c r="J74" i="27"/>
  <c r="I74" i="27"/>
  <c r="I43" i="27"/>
  <c r="J43" i="27"/>
  <c r="K33" i="26"/>
  <c r="J33" i="26"/>
  <c r="I33" i="26"/>
  <c r="K111" i="26"/>
  <c r="J111" i="26"/>
  <c r="I111" i="26"/>
  <c r="K17" i="26"/>
  <c r="J17" i="26"/>
  <c r="I17" i="26"/>
  <c r="K95" i="26"/>
  <c r="J95" i="26"/>
  <c r="I95" i="26"/>
  <c r="K10" i="26"/>
  <c r="J10" i="26"/>
  <c r="I10" i="26"/>
  <c r="K79" i="26"/>
  <c r="J79" i="26"/>
  <c r="I79" i="26"/>
  <c r="K156" i="26"/>
  <c r="J156" i="26"/>
  <c r="I156" i="26"/>
  <c r="J80" i="26"/>
  <c r="I80" i="26"/>
  <c r="K80" i="26"/>
  <c r="J149" i="26"/>
  <c r="I149" i="26"/>
  <c r="K149" i="26"/>
  <c r="I72" i="26"/>
  <c r="K72" i="26"/>
  <c r="J72" i="26"/>
  <c r="I150" i="26"/>
  <c r="J150" i="26"/>
  <c r="K150" i="26"/>
  <c r="K65" i="26"/>
  <c r="J65" i="26"/>
  <c r="I65" i="26"/>
  <c r="K142" i="26"/>
  <c r="I142" i="26"/>
  <c r="J142" i="26"/>
  <c r="I109" i="26"/>
  <c r="J109" i="26"/>
  <c r="K32" i="26"/>
  <c r="J32" i="26"/>
  <c r="I32" i="26"/>
  <c r="K118" i="22"/>
  <c r="J118" i="22"/>
  <c r="L118" i="22"/>
  <c r="J95" i="22"/>
  <c r="L95" i="22"/>
  <c r="K95" i="22"/>
  <c r="J82" i="22"/>
  <c r="L82" i="22"/>
  <c r="K82" i="22"/>
  <c r="J69" i="22"/>
  <c r="I77" i="22"/>
  <c r="L69" i="22"/>
  <c r="K69" i="22"/>
  <c r="J56" i="22"/>
  <c r="L56" i="22"/>
  <c r="K56" i="22"/>
  <c r="I63" i="22"/>
  <c r="K138" i="22"/>
  <c r="L138" i="22"/>
  <c r="J138" i="22"/>
  <c r="J117" i="22"/>
  <c r="L117" i="22"/>
  <c r="K117" i="22"/>
  <c r="L156" i="22"/>
  <c r="K156" i="22"/>
  <c r="J156" i="22"/>
  <c r="L141" i="22"/>
  <c r="K141" i="22"/>
  <c r="J141" i="22"/>
  <c r="I119" i="22"/>
  <c r="L111" i="22"/>
  <c r="K111" i="22"/>
  <c r="J111" i="22"/>
  <c r="L98" i="22"/>
  <c r="K98" i="22"/>
  <c r="J98" i="22"/>
  <c r="X20" i="22"/>
  <c r="W20" i="22"/>
  <c r="V20" i="22"/>
  <c r="X12" i="22"/>
  <c r="W12" i="22"/>
  <c r="V12" i="22"/>
  <c r="L20" i="22"/>
  <c r="J20" i="22"/>
  <c r="K20" i="22"/>
  <c r="L12" i="22"/>
  <c r="J12" i="22"/>
  <c r="K12" i="22"/>
  <c r="I71" i="21"/>
  <c r="H71" i="21"/>
  <c r="G78" i="21"/>
  <c r="I113" i="21"/>
  <c r="H113" i="21"/>
  <c r="H89" i="21"/>
  <c r="I89" i="21"/>
  <c r="H29" i="21"/>
  <c r="I29" i="21"/>
  <c r="Q17" i="21"/>
  <c r="R17" i="21"/>
  <c r="I101" i="21"/>
  <c r="H101" i="21"/>
  <c r="I99" i="21"/>
  <c r="H99" i="21"/>
  <c r="H124" i="21"/>
  <c r="I124" i="21"/>
  <c r="H123" i="21"/>
  <c r="I123" i="21"/>
  <c r="I40" i="21"/>
  <c r="H40" i="21"/>
  <c r="L241" i="24"/>
  <c r="I49" i="21"/>
  <c r="H49" i="21"/>
  <c r="J38" i="22"/>
  <c r="K38" i="22"/>
  <c r="K76" i="22"/>
  <c r="J76" i="22"/>
  <c r="K23" i="22"/>
  <c r="J23" i="22"/>
  <c r="J61" i="22"/>
  <c r="K61" i="22"/>
  <c r="K100" i="22"/>
  <c r="J100" i="22"/>
  <c r="J149" i="22"/>
  <c r="K149" i="22"/>
  <c r="I130" i="21"/>
  <c r="H130" i="21"/>
  <c r="I76" i="21"/>
  <c r="H76" i="21"/>
  <c r="I8" i="41"/>
  <c r="J8" i="41"/>
  <c r="H8" i="41"/>
  <c r="H11" i="41"/>
  <c r="J11" i="41"/>
  <c r="I11" i="41"/>
  <c r="F197" i="30"/>
  <c r="H197" i="30"/>
  <c r="F123" i="30"/>
  <c r="H123" i="30"/>
  <c r="F79" i="30"/>
  <c r="H79" i="30"/>
  <c r="J120" i="30"/>
  <c r="L120" i="30"/>
  <c r="J65" i="30"/>
  <c r="L65" i="30"/>
  <c r="J56" i="30"/>
  <c r="L56" i="30"/>
  <c r="J87" i="30"/>
  <c r="L87" i="30"/>
  <c r="F39" i="31"/>
  <c r="H39" i="31"/>
  <c r="F31" i="31"/>
  <c r="H31" i="31"/>
  <c r="F57" i="31"/>
  <c r="H57" i="31"/>
  <c r="H238" i="30"/>
  <c r="J238" i="30"/>
  <c r="N9" i="33"/>
  <c r="H53" i="30"/>
  <c r="J53" i="30"/>
  <c r="H80" i="30"/>
  <c r="J80" i="30"/>
  <c r="L22" i="28"/>
  <c r="K22" i="28"/>
  <c r="J22" i="28"/>
  <c r="M22" i="28"/>
  <c r="I22" i="28"/>
  <c r="K10" i="28"/>
  <c r="I10" i="28"/>
  <c r="M81" i="28"/>
  <c r="K81" i="28"/>
  <c r="J81" i="28"/>
  <c r="L81" i="28"/>
  <c r="I81" i="28"/>
  <c r="K94" i="28"/>
  <c r="J94" i="28"/>
  <c r="I94" i="28"/>
  <c r="M94" i="28"/>
  <c r="L94" i="28"/>
  <c r="K111" i="28"/>
  <c r="J111" i="28"/>
  <c r="I111" i="28"/>
  <c r="M111" i="28"/>
  <c r="L111" i="28"/>
  <c r="M113" i="28"/>
  <c r="L113" i="28"/>
  <c r="K113" i="28"/>
  <c r="I113" i="28"/>
  <c r="J113" i="28"/>
  <c r="L65" i="28"/>
  <c r="K65" i="28"/>
  <c r="J65" i="28"/>
  <c r="I65" i="28"/>
  <c r="M65" i="28"/>
  <c r="L142" i="28"/>
  <c r="K142" i="28"/>
  <c r="J142" i="28"/>
  <c r="I142" i="28"/>
  <c r="M142" i="28"/>
  <c r="J80" i="28"/>
  <c r="I80" i="28"/>
  <c r="M80" i="28"/>
  <c r="K80" i="28"/>
  <c r="L80" i="28"/>
  <c r="J149" i="28"/>
  <c r="I149" i="28"/>
  <c r="M149" i="28"/>
  <c r="L149" i="28"/>
  <c r="K149" i="28"/>
  <c r="I83" i="28"/>
  <c r="M83" i="28"/>
  <c r="L83" i="28"/>
  <c r="K83" i="28"/>
  <c r="J83" i="28"/>
  <c r="I152" i="28"/>
  <c r="H160" i="28"/>
  <c r="M152" i="28"/>
  <c r="L152" i="28"/>
  <c r="K152" i="28"/>
  <c r="J152" i="28"/>
  <c r="L95" i="28"/>
  <c r="K95" i="28"/>
  <c r="M95" i="28"/>
  <c r="J95" i="28"/>
  <c r="I95" i="28"/>
  <c r="M124" i="28"/>
  <c r="K124" i="28"/>
  <c r="J124" i="28"/>
  <c r="L124" i="28"/>
  <c r="H132" i="28"/>
  <c r="I124" i="28"/>
  <c r="L55" i="28"/>
  <c r="J55" i="28"/>
  <c r="L58" i="28"/>
  <c r="J58" i="28"/>
  <c r="I58" i="28"/>
  <c r="K58" i="28"/>
  <c r="J9" i="28"/>
  <c r="L9" i="28"/>
  <c r="K56" i="27"/>
  <c r="J56" i="27"/>
  <c r="I56" i="27"/>
  <c r="K130" i="27"/>
  <c r="J130" i="27"/>
  <c r="I130" i="27"/>
  <c r="J27" i="27"/>
  <c r="I27" i="27"/>
  <c r="K27" i="27"/>
  <c r="K87" i="27"/>
  <c r="J87" i="27"/>
  <c r="I87" i="27"/>
  <c r="J40" i="27"/>
  <c r="I40" i="27"/>
  <c r="H48" i="27"/>
  <c r="K40" i="27"/>
  <c r="J71" i="27"/>
  <c r="I71" i="27"/>
  <c r="K71" i="27"/>
  <c r="K140" i="27"/>
  <c r="J140" i="27"/>
  <c r="I140" i="27"/>
  <c r="K81" i="27"/>
  <c r="J81" i="27"/>
  <c r="I81" i="27"/>
  <c r="K158" i="27"/>
  <c r="J158" i="27"/>
  <c r="I158" i="27"/>
  <c r="K134" i="27"/>
  <c r="J134" i="27"/>
  <c r="I134" i="27"/>
  <c r="J117" i="27"/>
  <c r="I117" i="27"/>
  <c r="K117" i="27"/>
  <c r="I58" i="27"/>
  <c r="J58" i="27"/>
  <c r="K58" i="27"/>
  <c r="I136" i="27"/>
  <c r="K136" i="27"/>
  <c r="J136" i="27"/>
  <c r="K85" i="27"/>
  <c r="J85" i="27"/>
  <c r="I85" i="27"/>
  <c r="K154" i="27"/>
  <c r="J154" i="27"/>
  <c r="I154" i="27"/>
  <c r="J127" i="26"/>
  <c r="I127" i="26"/>
  <c r="L256" i="24"/>
  <c r="N256" i="24"/>
  <c r="L210" i="24"/>
  <c r="K153" i="26"/>
  <c r="J153" i="26"/>
  <c r="I153" i="26"/>
  <c r="H160" i="26"/>
  <c r="J113" i="27"/>
  <c r="I113" i="27"/>
  <c r="K92" i="26"/>
  <c r="J92" i="26"/>
  <c r="I92" i="26"/>
  <c r="J121" i="27"/>
  <c r="I121" i="27"/>
  <c r="K75" i="26"/>
  <c r="J75" i="26"/>
  <c r="I75" i="26"/>
  <c r="K42" i="26"/>
  <c r="J42" i="26"/>
  <c r="I42" i="26"/>
  <c r="K120" i="26"/>
  <c r="J120" i="26"/>
  <c r="I120" i="26"/>
  <c r="K26" i="26"/>
  <c r="J26" i="26"/>
  <c r="I26" i="26"/>
  <c r="H34" i="26"/>
  <c r="K103" i="26"/>
  <c r="J103" i="26"/>
  <c r="I103" i="26"/>
  <c r="K18" i="26"/>
  <c r="J18" i="26"/>
  <c r="I18" i="26"/>
  <c r="K87" i="26"/>
  <c r="J87" i="26"/>
  <c r="I87" i="26"/>
  <c r="J11" i="26"/>
  <c r="I11" i="26"/>
  <c r="K11" i="26"/>
  <c r="J88" i="26"/>
  <c r="I88" i="26"/>
  <c r="K88" i="26"/>
  <c r="J157" i="26"/>
  <c r="I157" i="26"/>
  <c r="K157" i="26"/>
  <c r="I81" i="26"/>
  <c r="J81" i="26"/>
  <c r="K81" i="26"/>
  <c r="I158" i="26"/>
  <c r="K158" i="26"/>
  <c r="J158" i="26"/>
  <c r="K73" i="26"/>
  <c r="I73" i="26"/>
  <c r="J73" i="26"/>
  <c r="K151" i="26"/>
  <c r="J151" i="26"/>
  <c r="I151" i="26"/>
  <c r="G48" i="26"/>
  <c r="I40" i="26"/>
  <c r="J40" i="26"/>
  <c r="L142" i="24"/>
  <c r="N142" i="24"/>
  <c r="L19" i="22"/>
  <c r="J19" i="22"/>
  <c r="K19" i="22"/>
  <c r="J43" i="22"/>
  <c r="L43" i="22"/>
  <c r="K43" i="22"/>
  <c r="J30" i="22"/>
  <c r="K30" i="22"/>
  <c r="L30" i="22"/>
  <c r="L122" i="22"/>
  <c r="K122" i="22"/>
  <c r="J122" i="22"/>
  <c r="K160" i="22"/>
  <c r="J160" i="22"/>
  <c r="L160" i="22"/>
  <c r="L145" i="22"/>
  <c r="K145" i="22"/>
  <c r="J145" i="22"/>
  <c r="L85" i="22"/>
  <c r="K85" i="22"/>
  <c r="J85" i="22"/>
  <c r="L93" i="22"/>
  <c r="K93" i="22"/>
  <c r="J93" i="22"/>
  <c r="L80" i="22"/>
  <c r="K80" i="22"/>
  <c r="J80" i="22"/>
  <c r="I103" i="21"/>
  <c r="H103" i="21"/>
  <c r="F78" i="21"/>
  <c r="H70" i="21"/>
  <c r="H72" i="21"/>
  <c r="I72" i="21"/>
  <c r="H102" i="21"/>
  <c r="I102" i="21"/>
  <c r="I110" i="21"/>
  <c r="H110" i="21"/>
  <c r="I108" i="21"/>
  <c r="H108" i="21"/>
  <c r="H132" i="21"/>
  <c r="I132" i="21"/>
  <c r="I131" i="21"/>
  <c r="H131" i="21"/>
  <c r="I39" i="21"/>
  <c r="H39" i="21"/>
  <c r="H100" i="21"/>
  <c r="I100" i="21"/>
  <c r="I83" i="21"/>
  <c r="H83" i="21"/>
  <c r="I117" i="21"/>
  <c r="H117" i="21"/>
  <c r="I32" i="21"/>
  <c r="H32" i="21"/>
  <c r="I19" i="21"/>
  <c r="H19" i="21"/>
  <c r="K42" i="22"/>
  <c r="J42" i="22"/>
  <c r="J81" i="22"/>
  <c r="K81" i="22"/>
  <c r="H35" i="22"/>
  <c r="J27" i="22"/>
  <c r="K27" i="22"/>
  <c r="K66" i="22"/>
  <c r="J66" i="22"/>
  <c r="J104" i="22"/>
  <c r="K104" i="22"/>
  <c r="I94" i="21"/>
  <c r="H94" i="21"/>
  <c r="I33" i="21"/>
  <c r="H33" i="21"/>
  <c r="G16" i="41"/>
  <c r="J6" i="41"/>
  <c r="H6" i="41"/>
  <c r="I6" i="41"/>
  <c r="H15" i="41"/>
  <c r="J15" i="41"/>
  <c r="I15" i="41"/>
  <c r="F195" i="30"/>
  <c r="H195" i="30"/>
  <c r="F144" i="30"/>
  <c r="H144" i="30"/>
  <c r="H121" i="30"/>
  <c r="J121" i="30"/>
  <c r="H129" i="30"/>
  <c r="J129" i="30"/>
  <c r="F43" i="31"/>
  <c r="H43" i="31"/>
  <c r="F33" i="31"/>
  <c r="H33" i="31"/>
  <c r="F61" i="31"/>
  <c r="H61" i="31"/>
  <c r="F239" i="30"/>
  <c r="H239" i="30"/>
  <c r="J124" i="30"/>
  <c r="L124" i="30"/>
  <c r="H55" i="30"/>
  <c r="J55" i="30"/>
  <c r="K19" i="28"/>
  <c r="I19" i="28"/>
  <c r="J8" i="28"/>
  <c r="L8" i="28"/>
  <c r="M110" i="28"/>
  <c r="L110" i="28"/>
  <c r="J110" i="28"/>
  <c r="I110" i="28"/>
  <c r="H118" i="28"/>
  <c r="K110" i="28"/>
  <c r="M98" i="28"/>
  <c r="K98" i="28"/>
  <c r="J98" i="28"/>
  <c r="L98" i="28"/>
  <c r="I98" i="28"/>
  <c r="M115" i="28"/>
  <c r="K115" i="28"/>
  <c r="J115" i="28"/>
  <c r="L115" i="28"/>
  <c r="I115" i="28"/>
  <c r="M122" i="28"/>
  <c r="L122" i="28"/>
  <c r="K122" i="28"/>
  <c r="I122" i="28"/>
  <c r="J122" i="28"/>
  <c r="L73" i="28"/>
  <c r="K73" i="28"/>
  <c r="J73" i="28"/>
  <c r="M73" i="28"/>
  <c r="I73" i="28"/>
  <c r="L151" i="28"/>
  <c r="K151" i="28"/>
  <c r="J151" i="28"/>
  <c r="I151" i="28"/>
  <c r="M151" i="28"/>
  <c r="J88" i="28"/>
  <c r="I88" i="28"/>
  <c r="M88" i="28"/>
  <c r="L88" i="28"/>
  <c r="K88" i="28"/>
  <c r="J157" i="28"/>
  <c r="I157" i="28"/>
  <c r="M157" i="28"/>
  <c r="L157" i="28"/>
  <c r="K157" i="28"/>
  <c r="I92" i="28"/>
  <c r="M92" i="28"/>
  <c r="L92" i="28"/>
  <c r="K92" i="28"/>
  <c r="J92" i="28"/>
  <c r="H34" i="28"/>
  <c r="M26" i="28"/>
  <c r="L26" i="28"/>
  <c r="K26" i="28"/>
  <c r="J26" i="28"/>
  <c r="I26" i="28"/>
  <c r="L103" i="28"/>
  <c r="K103" i="28"/>
  <c r="M103" i="28"/>
  <c r="J103" i="28"/>
  <c r="I103" i="28"/>
  <c r="L30" i="28"/>
  <c r="K30" i="28"/>
  <c r="J30" i="28"/>
  <c r="I30" i="28"/>
  <c r="M30" i="28"/>
  <c r="L13" i="28"/>
  <c r="J13" i="28"/>
  <c r="K59" i="28"/>
  <c r="I59" i="28"/>
  <c r="J64" i="28"/>
  <c r="L64" i="28"/>
  <c r="K79" i="27"/>
  <c r="J79" i="27"/>
  <c r="I79" i="27"/>
  <c r="J31" i="27"/>
  <c r="I31" i="27"/>
  <c r="K31" i="27"/>
  <c r="H20" i="27"/>
  <c r="K12" i="27"/>
  <c r="J12" i="27"/>
  <c r="I12" i="27"/>
  <c r="K156" i="27"/>
  <c r="J156" i="27"/>
  <c r="I156" i="27"/>
  <c r="K129" i="27"/>
  <c r="J129" i="27"/>
  <c r="I129" i="27"/>
  <c r="J80" i="27"/>
  <c r="I80" i="27"/>
  <c r="K80" i="27"/>
  <c r="K149" i="27"/>
  <c r="J149" i="27"/>
  <c r="I149" i="27"/>
  <c r="K89" i="27"/>
  <c r="J89" i="27"/>
  <c r="I89" i="27"/>
  <c r="K65" i="27"/>
  <c r="J65" i="27"/>
  <c r="I65" i="27"/>
  <c r="K142" i="27"/>
  <c r="J142" i="27"/>
  <c r="I142" i="27"/>
  <c r="J126" i="27"/>
  <c r="I126" i="27"/>
  <c r="K126" i="27"/>
  <c r="I67" i="27"/>
  <c r="K67" i="27"/>
  <c r="J67" i="27"/>
  <c r="I144" i="27"/>
  <c r="K144" i="27"/>
  <c r="J144" i="27"/>
  <c r="K94" i="27"/>
  <c r="J94" i="27"/>
  <c r="I94" i="27"/>
  <c r="K100" i="26"/>
  <c r="J100" i="26"/>
  <c r="I100" i="26"/>
  <c r="J61" i="27"/>
  <c r="I61" i="27"/>
  <c r="J10" i="27"/>
  <c r="I10" i="27"/>
  <c r="K51" i="26"/>
  <c r="J51" i="26"/>
  <c r="I51" i="26"/>
  <c r="K128" i="26"/>
  <c r="J128" i="26"/>
  <c r="I128" i="26"/>
  <c r="K43" i="26"/>
  <c r="J43" i="26"/>
  <c r="I43" i="26"/>
  <c r="K112" i="26"/>
  <c r="J112" i="26"/>
  <c r="I112" i="26"/>
  <c r="K27" i="26"/>
  <c r="J27" i="26"/>
  <c r="I27" i="26"/>
  <c r="K96" i="26"/>
  <c r="J96" i="26"/>
  <c r="I96" i="26"/>
  <c r="H104" i="26"/>
  <c r="J19" i="26"/>
  <c r="I19" i="26"/>
  <c r="K19" i="26"/>
  <c r="J97" i="26"/>
  <c r="I97" i="26"/>
  <c r="K97" i="26"/>
  <c r="I12" i="26"/>
  <c r="H20" i="26"/>
  <c r="J12" i="26"/>
  <c r="K12" i="26"/>
  <c r="I89" i="26"/>
  <c r="K89" i="26"/>
  <c r="J89" i="26"/>
  <c r="K13" i="26"/>
  <c r="J13" i="26"/>
  <c r="I13" i="26"/>
  <c r="H90" i="26"/>
  <c r="K82" i="26"/>
  <c r="J82" i="26"/>
  <c r="I82" i="26"/>
  <c r="K159" i="26"/>
  <c r="J159" i="26"/>
  <c r="I159" i="26"/>
  <c r="K14" i="26"/>
  <c r="J14" i="26"/>
  <c r="I14" i="26"/>
  <c r="J103" i="22"/>
  <c r="L103" i="22"/>
  <c r="K103" i="22"/>
  <c r="J90" i="22"/>
  <c r="K90" i="22"/>
  <c r="L90" i="22"/>
  <c r="V16" i="22"/>
  <c r="W16" i="22"/>
  <c r="L126" i="22"/>
  <c r="K126" i="22"/>
  <c r="J126" i="22"/>
  <c r="K157" i="22"/>
  <c r="L157" i="22"/>
  <c r="J157" i="22"/>
  <c r="L150" i="22"/>
  <c r="K150" i="22"/>
  <c r="J150" i="22"/>
  <c r="K142" i="22"/>
  <c r="L142" i="22"/>
  <c r="J142" i="22"/>
  <c r="L67" i="22"/>
  <c r="J67" i="22"/>
  <c r="K67" i="22"/>
  <c r="L54" i="22"/>
  <c r="J54" i="22"/>
  <c r="K54" i="22"/>
  <c r="L41" i="22"/>
  <c r="J41" i="22"/>
  <c r="I49" i="22"/>
  <c r="K41" i="22"/>
  <c r="L28" i="22"/>
  <c r="J28" i="22"/>
  <c r="K28" i="22"/>
  <c r="I35" i="22"/>
  <c r="I54" i="21"/>
  <c r="H54" i="21"/>
  <c r="H111" i="21"/>
  <c r="I111" i="21"/>
  <c r="I118" i="21"/>
  <c r="H118" i="21"/>
  <c r="I116" i="21"/>
  <c r="H116" i="21"/>
  <c r="H141" i="21"/>
  <c r="I141" i="21"/>
  <c r="G148" i="21"/>
  <c r="I140" i="21"/>
  <c r="H140" i="21"/>
  <c r="I82" i="21"/>
  <c r="H82" i="21"/>
  <c r="I160" i="21"/>
  <c r="H160" i="21"/>
  <c r="I66" i="21"/>
  <c r="H66" i="21"/>
  <c r="I112" i="21"/>
  <c r="H112" i="21"/>
  <c r="G120" i="21"/>
  <c r="I75" i="21"/>
  <c r="H75" i="21"/>
  <c r="K46" i="22"/>
  <c r="J46" i="22"/>
  <c r="K31" i="22"/>
  <c r="J31" i="22"/>
  <c r="K70" i="22"/>
  <c r="J70" i="22"/>
  <c r="K109" i="22"/>
  <c r="J109" i="22"/>
  <c r="K159" i="22"/>
  <c r="J159" i="22"/>
  <c r="J9" i="41"/>
  <c r="I9" i="41"/>
  <c r="H9" i="41"/>
  <c r="L185" i="30"/>
  <c r="N185" i="30"/>
  <c r="F186" i="30"/>
  <c r="H186" i="30"/>
  <c r="H192" i="30"/>
  <c r="J192" i="30"/>
  <c r="J131" i="30"/>
  <c r="L131" i="30"/>
  <c r="F149" i="30"/>
  <c r="H149" i="30"/>
  <c r="J84" i="30"/>
  <c r="L84" i="30"/>
  <c r="L6" i="38"/>
  <c r="M6" i="38"/>
  <c r="N6" i="38"/>
  <c r="N11" i="38"/>
  <c r="N12" i="38"/>
  <c r="F78" i="31"/>
  <c r="H78" i="31"/>
  <c r="F37" i="31"/>
  <c r="H37" i="31"/>
  <c r="F65" i="31"/>
  <c r="H65" i="31"/>
  <c r="J123" i="30"/>
  <c r="L123" i="30"/>
  <c r="H59" i="30"/>
  <c r="J59" i="30"/>
  <c r="H54" i="30"/>
  <c r="J54" i="30"/>
  <c r="K42" i="28"/>
  <c r="J42" i="28"/>
  <c r="I42" i="28"/>
  <c r="M42" i="28"/>
  <c r="L42" i="28"/>
  <c r="M18" i="28"/>
  <c r="L18" i="28"/>
  <c r="K18" i="28"/>
  <c r="J18" i="28"/>
  <c r="I18" i="28"/>
  <c r="M36" i="28"/>
  <c r="L36" i="28"/>
  <c r="K36" i="28"/>
  <c r="I36" i="28"/>
  <c r="J36" i="28"/>
  <c r="K145" i="28"/>
  <c r="J145" i="28"/>
  <c r="I145" i="28"/>
  <c r="M145" i="28"/>
  <c r="L145" i="28"/>
  <c r="M127" i="28"/>
  <c r="L127" i="28"/>
  <c r="J127" i="28"/>
  <c r="I127" i="28"/>
  <c r="K127" i="28"/>
  <c r="M144" i="28"/>
  <c r="L144" i="28"/>
  <c r="J144" i="28"/>
  <c r="I144" i="28"/>
  <c r="K144" i="28"/>
  <c r="M130" i="28"/>
  <c r="L130" i="28"/>
  <c r="K130" i="28"/>
  <c r="I130" i="28"/>
  <c r="J130" i="28"/>
  <c r="L82" i="28"/>
  <c r="K82" i="28"/>
  <c r="J82" i="28"/>
  <c r="H90" i="28"/>
  <c r="M82" i="28"/>
  <c r="I82" i="28"/>
  <c r="L159" i="28"/>
  <c r="K159" i="28"/>
  <c r="J159" i="28"/>
  <c r="M159" i="28"/>
  <c r="I159" i="28"/>
  <c r="J97" i="28"/>
  <c r="I97" i="28"/>
  <c r="M97" i="28"/>
  <c r="L97" i="28"/>
  <c r="K97" i="28"/>
  <c r="I23" i="28"/>
  <c r="K23" i="28"/>
  <c r="J23" i="28"/>
  <c r="M23" i="28"/>
  <c r="L23" i="28"/>
  <c r="I100" i="28"/>
  <c r="M100" i="28"/>
  <c r="L100" i="28"/>
  <c r="K100" i="28"/>
  <c r="J100" i="28"/>
  <c r="M43" i="28"/>
  <c r="I43" i="28"/>
  <c r="L43" i="28"/>
  <c r="K43" i="28"/>
  <c r="J43" i="28"/>
  <c r="L112" i="28"/>
  <c r="K112" i="28"/>
  <c r="M112" i="28"/>
  <c r="J112" i="28"/>
  <c r="I112" i="28"/>
  <c r="M29" i="28"/>
  <c r="I29" i="28"/>
  <c r="L29" i="28"/>
  <c r="K29" i="28"/>
  <c r="J29" i="28"/>
  <c r="I38" i="28"/>
  <c r="K38" i="28"/>
  <c r="K84" i="28"/>
  <c r="I84" i="28"/>
  <c r="J120" i="28"/>
  <c r="L120" i="28"/>
  <c r="L75" i="28"/>
  <c r="J75" i="28"/>
  <c r="J153" i="28"/>
  <c r="L153" i="28"/>
  <c r="K128" i="28"/>
  <c r="J128" i="28"/>
  <c r="I128" i="28"/>
  <c r="M128" i="28"/>
  <c r="L128" i="28"/>
  <c r="K112" i="27"/>
  <c r="J112" i="27"/>
  <c r="I112" i="27"/>
  <c r="K60" i="27"/>
  <c r="J60" i="27"/>
  <c r="I60" i="27"/>
  <c r="K70" i="27"/>
  <c r="J70" i="27"/>
  <c r="I70" i="27"/>
  <c r="K28" i="27"/>
  <c r="J28" i="27"/>
  <c r="I28" i="27"/>
  <c r="K78" i="27"/>
  <c r="J78" i="27"/>
  <c r="I78" i="27"/>
  <c r="K15" i="27"/>
  <c r="J15" i="27"/>
  <c r="I15" i="27"/>
  <c r="K88" i="27"/>
  <c r="J88" i="27"/>
  <c r="I88" i="27"/>
  <c r="K157" i="27"/>
  <c r="J157" i="27"/>
  <c r="I157" i="27"/>
  <c r="K98" i="27"/>
  <c r="J98" i="27"/>
  <c r="I98" i="27"/>
  <c r="K73" i="27"/>
  <c r="J73" i="27"/>
  <c r="I73" i="27"/>
  <c r="K151" i="27"/>
  <c r="J151" i="27"/>
  <c r="I151" i="27"/>
  <c r="J135" i="27"/>
  <c r="I135" i="27"/>
  <c r="K135" i="27"/>
  <c r="I75" i="27"/>
  <c r="K75" i="27"/>
  <c r="J75" i="27"/>
  <c r="I153" i="27"/>
  <c r="K153" i="27"/>
  <c r="J153" i="27"/>
  <c r="K102" i="27"/>
  <c r="J102" i="27"/>
  <c r="I102" i="27"/>
  <c r="J93" i="26"/>
  <c r="I93" i="26"/>
  <c r="L218" i="24"/>
  <c r="L187" i="24"/>
  <c r="L262" i="24"/>
  <c r="J53" i="27"/>
  <c r="I53" i="27"/>
  <c r="K57" i="26"/>
  <c r="J57" i="26"/>
  <c r="I57" i="26"/>
  <c r="J69" i="27"/>
  <c r="I69" i="27"/>
  <c r="K41" i="26"/>
  <c r="J41" i="26"/>
  <c r="I41" i="26"/>
  <c r="H48" i="26"/>
  <c r="K59" i="26"/>
  <c r="J59" i="26"/>
  <c r="I59" i="26"/>
  <c r="K137" i="26"/>
  <c r="J137" i="26"/>
  <c r="I137" i="26"/>
  <c r="K52" i="26"/>
  <c r="J52" i="26"/>
  <c r="I52" i="26"/>
  <c r="K121" i="26"/>
  <c r="J121" i="26"/>
  <c r="I121" i="26"/>
  <c r="K36" i="26"/>
  <c r="J36" i="26"/>
  <c r="I36" i="26"/>
  <c r="K113" i="26"/>
  <c r="J113" i="26"/>
  <c r="I113" i="26"/>
  <c r="J28" i="26"/>
  <c r="I28" i="26"/>
  <c r="K28" i="26"/>
  <c r="J106" i="26"/>
  <c r="I106" i="26"/>
  <c r="K106" i="26"/>
  <c r="I29" i="26"/>
  <c r="K29" i="26"/>
  <c r="J29" i="26"/>
  <c r="I98" i="26"/>
  <c r="K98" i="26"/>
  <c r="J98" i="26"/>
  <c r="K22" i="26"/>
  <c r="J22" i="26"/>
  <c r="I22" i="26"/>
  <c r="K99" i="26"/>
  <c r="J99" i="26"/>
  <c r="I99" i="26"/>
  <c r="K136" i="26"/>
  <c r="J136" i="26"/>
  <c r="I136" i="26"/>
  <c r="K136" i="22"/>
  <c r="J136" i="22"/>
  <c r="L136" i="22"/>
  <c r="J65" i="22"/>
  <c r="K65" i="22"/>
  <c r="L65" i="22"/>
  <c r="J52" i="22"/>
  <c r="L52" i="22"/>
  <c r="K52" i="22"/>
  <c r="J16" i="22"/>
  <c r="L16" i="22"/>
  <c r="K16" i="22"/>
  <c r="K155" i="22"/>
  <c r="L155" i="22"/>
  <c r="J155" i="22"/>
  <c r="K13" i="22"/>
  <c r="J13" i="22"/>
  <c r="I21" i="22"/>
  <c r="L13" i="22"/>
  <c r="L130" i="22"/>
  <c r="K130" i="22"/>
  <c r="J130" i="22"/>
  <c r="L115" i="22"/>
  <c r="J115" i="22"/>
  <c r="K115" i="22"/>
  <c r="K154" i="22"/>
  <c r="J154" i="22"/>
  <c r="L154" i="22"/>
  <c r="L107" i="22"/>
  <c r="K107" i="22"/>
  <c r="J107" i="22"/>
  <c r="L94" i="22"/>
  <c r="K94" i="22"/>
  <c r="J94" i="22"/>
  <c r="K144" i="22"/>
  <c r="L144" i="22"/>
  <c r="J144" i="22"/>
  <c r="L101" i="22"/>
  <c r="K101" i="22"/>
  <c r="J101" i="22"/>
  <c r="L88" i="22"/>
  <c r="K88" i="22"/>
  <c r="J88" i="22"/>
  <c r="X17" i="22"/>
  <c r="V17" i="22"/>
  <c r="W17" i="22"/>
  <c r="X9" i="22"/>
  <c r="V9" i="22"/>
  <c r="W9" i="22"/>
  <c r="X14" i="22"/>
  <c r="X11" i="22"/>
  <c r="X16" i="22"/>
  <c r="X19" i="22"/>
  <c r="X15" i="22"/>
  <c r="I155" i="21"/>
  <c r="H155" i="21"/>
  <c r="H55" i="21"/>
  <c r="I55" i="21"/>
  <c r="H119" i="21"/>
  <c r="I119" i="21"/>
  <c r="I127" i="21"/>
  <c r="H127" i="21"/>
  <c r="G134" i="21"/>
  <c r="I125" i="21"/>
  <c r="H125" i="21"/>
  <c r="H150" i="21"/>
  <c r="I150" i="21"/>
  <c r="I157" i="21"/>
  <c r="H157" i="21"/>
  <c r="H98" i="21"/>
  <c r="I98" i="21"/>
  <c r="G106" i="21"/>
  <c r="I96" i="21"/>
  <c r="H96" i="21"/>
  <c r="I48" i="21"/>
  <c r="H48" i="21"/>
  <c r="R18" i="21"/>
  <c r="Q18" i="21"/>
  <c r="I58" i="21"/>
  <c r="H58" i="21"/>
  <c r="I11" i="21"/>
  <c r="H11" i="21"/>
  <c r="J10" i="22"/>
  <c r="K10" i="22"/>
  <c r="K51" i="22"/>
  <c r="J51" i="22"/>
  <c r="J140" i="22"/>
  <c r="K140" i="22"/>
  <c r="K40" i="22"/>
  <c r="J40" i="22"/>
  <c r="K74" i="22"/>
  <c r="J74" i="22"/>
  <c r="I25" i="21"/>
  <c r="H25" i="21"/>
  <c r="J10" i="41"/>
  <c r="I10" i="41"/>
  <c r="H10" i="41"/>
  <c r="I13" i="41"/>
  <c r="H13" i="41"/>
  <c r="J13" i="41"/>
  <c r="F193" i="30"/>
  <c r="H193" i="30"/>
  <c r="F153" i="30"/>
  <c r="H153" i="30"/>
  <c r="J130" i="30"/>
  <c r="L130" i="30"/>
  <c r="F126" i="30"/>
  <c r="H126" i="30"/>
  <c r="F62" i="30"/>
  <c r="H62" i="30"/>
  <c r="L53" i="30"/>
  <c r="N53" i="30"/>
  <c r="G134" i="38"/>
  <c r="I134" i="38"/>
  <c r="H134" i="38"/>
  <c r="I138" i="38"/>
  <c r="I135" i="38"/>
  <c r="I137" i="38"/>
  <c r="I136" i="38"/>
  <c r="L10" i="38"/>
  <c r="M10" i="38"/>
  <c r="N10" i="38"/>
  <c r="F82" i="31"/>
  <c r="H82" i="31"/>
  <c r="F41" i="31"/>
  <c r="H41" i="31"/>
  <c r="H63" i="30"/>
  <c r="J63" i="30"/>
  <c r="H57" i="30"/>
  <c r="J57" i="30"/>
  <c r="L39" i="28"/>
  <c r="K39" i="28"/>
  <c r="J39" i="28"/>
  <c r="M39" i="28"/>
  <c r="I39" i="28"/>
  <c r="L16" i="28"/>
  <c r="J16" i="28"/>
  <c r="K68" i="28"/>
  <c r="J68" i="28"/>
  <c r="I68" i="28"/>
  <c r="H76" i="28"/>
  <c r="L68" i="28"/>
  <c r="M68" i="28"/>
  <c r="M150" i="28"/>
  <c r="K150" i="28"/>
  <c r="J150" i="28"/>
  <c r="L150" i="28"/>
  <c r="I150" i="28"/>
  <c r="M46" i="28"/>
  <c r="K46" i="28"/>
  <c r="L46" i="28"/>
  <c r="J46" i="28"/>
  <c r="I46" i="28"/>
  <c r="M61" i="28"/>
  <c r="L61" i="28"/>
  <c r="K61" i="28"/>
  <c r="I61" i="28"/>
  <c r="J61" i="28"/>
  <c r="M139" i="28"/>
  <c r="L139" i="28"/>
  <c r="K139" i="28"/>
  <c r="I139" i="28"/>
  <c r="J139" i="28"/>
  <c r="L99" i="28"/>
  <c r="K99" i="28"/>
  <c r="J99" i="28"/>
  <c r="M99" i="28"/>
  <c r="I99" i="28"/>
  <c r="J28" i="28"/>
  <c r="I28" i="28"/>
  <c r="M28" i="28"/>
  <c r="L28" i="28"/>
  <c r="K28" i="28"/>
  <c r="J106" i="28"/>
  <c r="I106" i="28"/>
  <c r="M106" i="28"/>
  <c r="L106" i="28"/>
  <c r="K106" i="28"/>
  <c r="I31" i="28"/>
  <c r="L31" i="28"/>
  <c r="K31" i="28"/>
  <c r="J31" i="28"/>
  <c r="M31" i="28"/>
  <c r="I109" i="28"/>
  <c r="M109" i="28"/>
  <c r="L109" i="28"/>
  <c r="J109" i="28"/>
  <c r="K109" i="28"/>
  <c r="L52" i="28"/>
  <c r="J52" i="28"/>
  <c r="I52" i="28"/>
  <c r="M52" i="28"/>
  <c r="K52" i="28"/>
  <c r="L121" i="28"/>
  <c r="K121" i="28"/>
  <c r="M121" i="28"/>
  <c r="J121" i="28"/>
  <c r="I121" i="28"/>
  <c r="I153" i="28"/>
  <c r="K153" i="28"/>
  <c r="J59" i="28"/>
  <c r="L59" i="28"/>
  <c r="L84" i="28"/>
  <c r="J84" i="28"/>
  <c r="E34" i="28"/>
  <c r="L27" i="28"/>
  <c r="J27" i="28"/>
  <c r="K139" i="27"/>
  <c r="J139" i="27"/>
  <c r="I139" i="27"/>
  <c r="I19" i="27"/>
  <c r="K19" i="27"/>
  <c r="J19" i="27"/>
  <c r="K138" i="27"/>
  <c r="J138" i="27"/>
  <c r="H146" i="27"/>
  <c r="I138" i="27"/>
  <c r="K26" i="27"/>
  <c r="J26" i="27"/>
  <c r="I26" i="27"/>
  <c r="H34" i="27"/>
  <c r="K29" i="27"/>
  <c r="J29" i="27"/>
  <c r="I29" i="27"/>
  <c r="K8" i="27"/>
  <c r="J8" i="27"/>
  <c r="I8" i="27"/>
  <c r="K148" i="27"/>
  <c r="K9" i="27"/>
  <c r="K13" i="27"/>
  <c r="K36" i="27"/>
  <c r="K155" i="27"/>
  <c r="K14" i="27"/>
  <c r="K86" i="27"/>
  <c r="K53" i="27"/>
  <c r="K43" i="27"/>
  <c r="K61" i="27"/>
  <c r="K10" i="27"/>
  <c r="K74" i="27"/>
  <c r="K121" i="27"/>
  <c r="K69" i="27"/>
  <c r="K113" i="27"/>
  <c r="K23" i="27"/>
  <c r="K22" i="27"/>
  <c r="K30" i="27"/>
  <c r="K47" i="27"/>
  <c r="J47" i="27"/>
  <c r="I47" i="27"/>
  <c r="K97" i="27"/>
  <c r="J97" i="27"/>
  <c r="I97" i="27"/>
  <c r="K38" i="27"/>
  <c r="J38" i="27"/>
  <c r="I38" i="27"/>
  <c r="K107" i="27"/>
  <c r="J107" i="27"/>
  <c r="I107" i="27"/>
  <c r="K82" i="27"/>
  <c r="J82" i="27"/>
  <c r="I82" i="27"/>
  <c r="H90" i="27"/>
  <c r="K159" i="27"/>
  <c r="J159" i="27"/>
  <c r="I159" i="27"/>
  <c r="J143" i="27"/>
  <c r="I143" i="27"/>
  <c r="K143" i="27"/>
  <c r="I84" i="27"/>
  <c r="K84" i="27"/>
  <c r="J84" i="27"/>
  <c r="K33" i="27"/>
  <c r="J33" i="27"/>
  <c r="I33" i="27"/>
  <c r="K111" i="27"/>
  <c r="J111" i="27"/>
  <c r="I111" i="27"/>
  <c r="K66" i="26"/>
  <c r="J66" i="26"/>
  <c r="I66" i="26"/>
  <c r="K84" i="26"/>
  <c r="J84" i="26"/>
  <c r="I84" i="26"/>
  <c r="L264" i="24"/>
  <c r="J155" i="27"/>
  <c r="I155" i="27"/>
  <c r="K68" i="26"/>
  <c r="J68" i="26"/>
  <c r="I68" i="26"/>
  <c r="H76" i="26"/>
  <c r="K145" i="26"/>
  <c r="J145" i="26"/>
  <c r="I145" i="26"/>
  <c r="K60" i="26"/>
  <c r="J60" i="26"/>
  <c r="I60" i="26"/>
  <c r="K129" i="26"/>
  <c r="J129" i="26"/>
  <c r="I129" i="26"/>
  <c r="K44" i="26"/>
  <c r="J44" i="26"/>
  <c r="I44" i="26"/>
  <c r="K122" i="26"/>
  <c r="J122" i="26"/>
  <c r="I122" i="26"/>
  <c r="J37" i="26"/>
  <c r="I37" i="26"/>
  <c r="K37" i="26"/>
  <c r="J114" i="26"/>
  <c r="I114" i="26"/>
  <c r="K114" i="26"/>
  <c r="I38" i="26"/>
  <c r="K38" i="26"/>
  <c r="J38" i="26"/>
  <c r="I107" i="26"/>
  <c r="K107" i="26"/>
  <c r="J107" i="26"/>
  <c r="K30" i="26"/>
  <c r="J30" i="26"/>
  <c r="I30" i="26"/>
  <c r="K108" i="26"/>
  <c r="I108" i="26"/>
  <c r="J108" i="26"/>
  <c r="I74" i="26"/>
  <c r="J74" i="26"/>
  <c r="J143" i="26"/>
  <c r="I143" i="26"/>
  <c r="K101" i="26"/>
  <c r="J101" i="26"/>
  <c r="I101" i="26"/>
  <c r="K116" i="22"/>
  <c r="L116" i="22"/>
  <c r="J116" i="22"/>
  <c r="J112" i="22"/>
  <c r="L112" i="22"/>
  <c r="K112" i="22"/>
  <c r="J39" i="22"/>
  <c r="L39" i="22"/>
  <c r="K39" i="22"/>
  <c r="J26" i="22"/>
  <c r="K26" i="22"/>
  <c r="L26" i="22"/>
  <c r="K121" i="22"/>
  <c r="L121" i="22"/>
  <c r="J121" i="22"/>
  <c r="J135" i="22"/>
  <c r="L135" i="22"/>
  <c r="K135" i="22"/>
  <c r="L124" i="22"/>
  <c r="K124" i="22"/>
  <c r="J124" i="22"/>
  <c r="L158" i="22"/>
  <c r="K158" i="22"/>
  <c r="J158" i="22"/>
  <c r="K123" i="22"/>
  <c r="L123" i="22"/>
  <c r="J123" i="22"/>
  <c r="W15" i="22"/>
  <c r="V15" i="22"/>
  <c r="L75" i="22"/>
  <c r="K75" i="22"/>
  <c r="J75" i="22"/>
  <c r="L62" i="22"/>
  <c r="J62" i="22"/>
  <c r="K62" i="22"/>
  <c r="I152" i="21"/>
  <c r="H152" i="21"/>
  <c r="I80" i="21"/>
  <c r="H80" i="21"/>
  <c r="I21" i="21"/>
  <c r="H21" i="21"/>
  <c r="H38" i="21"/>
  <c r="I38" i="21"/>
  <c r="Q13" i="21"/>
  <c r="R13" i="21"/>
  <c r="H128" i="21"/>
  <c r="I128" i="21"/>
  <c r="I136" i="21"/>
  <c r="H136" i="21"/>
  <c r="I133" i="21"/>
  <c r="H133" i="21"/>
  <c r="H158" i="21"/>
  <c r="I158" i="21"/>
  <c r="K146" i="22"/>
  <c r="J146" i="22"/>
  <c r="I122" i="21"/>
  <c r="H122" i="21"/>
  <c r="I47" i="21"/>
  <c r="H47" i="21"/>
  <c r="F134" i="21"/>
  <c r="H126" i="21"/>
  <c r="I147" i="21"/>
  <c r="H147" i="21"/>
  <c r="I91" i="21"/>
  <c r="H91" i="21"/>
  <c r="I31" i="21"/>
  <c r="H31" i="21"/>
  <c r="K18" i="22"/>
  <c r="J18" i="22"/>
  <c r="H63" i="22"/>
  <c r="K55" i="22"/>
  <c r="J55" i="22"/>
  <c r="K44" i="22"/>
  <c r="J44" i="22"/>
  <c r="K79" i="22"/>
  <c r="J79" i="22"/>
  <c r="K114" i="22"/>
  <c r="J114" i="22"/>
  <c r="I146" i="21"/>
  <c r="H146" i="21"/>
  <c r="I85" i="21"/>
  <c r="H85" i="21"/>
  <c r="I12" i="41"/>
  <c r="J12" i="41"/>
  <c r="H12" i="41"/>
  <c r="J187" i="30"/>
  <c r="L187" i="30"/>
  <c r="H128" i="30"/>
  <c r="J128" i="30"/>
  <c r="J85" i="30"/>
  <c r="L85" i="30"/>
  <c r="J60" i="30"/>
  <c r="L60" i="30"/>
  <c r="F86" i="31"/>
  <c r="H86" i="31"/>
  <c r="F80" i="31"/>
  <c r="H80" i="31"/>
  <c r="F104" i="31"/>
  <c r="H104" i="31"/>
  <c r="H75" i="30"/>
  <c r="J75" i="30"/>
  <c r="H61" i="30"/>
  <c r="J61" i="30"/>
  <c r="M15" i="28"/>
  <c r="L15" i="28"/>
  <c r="K15" i="28"/>
  <c r="J15" i="28"/>
  <c r="I15" i="28"/>
  <c r="H20" i="28"/>
  <c r="M72" i="28"/>
  <c r="K72" i="28"/>
  <c r="J72" i="28"/>
  <c r="L72" i="28"/>
  <c r="I72" i="28"/>
  <c r="K85" i="28"/>
  <c r="J85" i="28"/>
  <c r="I85" i="28"/>
  <c r="M85" i="28"/>
  <c r="L85" i="28"/>
  <c r="M67" i="28"/>
  <c r="L67" i="28"/>
  <c r="J67" i="28"/>
  <c r="I67" i="28"/>
  <c r="K67" i="28"/>
  <c r="M70" i="28"/>
  <c r="L70" i="28"/>
  <c r="K70" i="28"/>
  <c r="I70" i="28"/>
  <c r="J70" i="28"/>
  <c r="M148" i="28"/>
  <c r="L148" i="28"/>
  <c r="K148" i="28"/>
  <c r="I148" i="28"/>
  <c r="J148" i="28"/>
  <c r="L108" i="28"/>
  <c r="K108" i="28"/>
  <c r="J108" i="28"/>
  <c r="M108" i="28"/>
  <c r="I108" i="28"/>
  <c r="J37" i="28"/>
  <c r="I37" i="28"/>
  <c r="K37" i="28"/>
  <c r="M37" i="28"/>
  <c r="L37" i="28"/>
  <c r="J114" i="28"/>
  <c r="I114" i="28"/>
  <c r="M114" i="28"/>
  <c r="L114" i="28"/>
  <c r="K114" i="28"/>
  <c r="I40" i="28"/>
  <c r="H48" i="28"/>
  <c r="J40" i="28"/>
  <c r="M40" i="28"/>
  <c r="L40" i="28"/>
  <c r="K40" i="28"/>
  <c r="I117" i="28"/>
  <c r="M117" i="28"/>
  <c r="L117" i="28"/>
  <c r="J117" i="28"/>
  <c r="K117" i="28"/>
  <c r="L60" i="28"/>
  <c r="K60" i="28"/>
  <c r="J60" i="28"/>
  <c r="M60" i="28"/>
  <c r="I60" i="28"/>
  <c r="L129" i="28"/>
  <c r="K129" i="28"/>
  <c r="M129" i="28"/>
  <c r="J129" i="28"/>
  <c r="I129" i="28"/>
  <c r="M53" i="28"/>
  <c r="L53" i="28"/>
  <c r="K53" i="28"/>
  <c r="I53" i="28"/>
  <c r="J53" i="28"/>
  <c r="K50" i="28"/>
  <c r="I50" i="28"/>
  <c r="G62" i="28"/>
  <c r="I55" i="28"/>
  <c r="K55" i="28"/>
  <c r="L19" i="28"/>
  <c r="J19" i="28"/>
  <c r="L24" i="28"/>
  <c r="J24" i="28"/>
  <c r="L93" i="28"/>
  <c r="J93" i="28"/>
  <c r="L17" i="28"/>
  <c r="J17" i="28"/>
  <c r="K39" i="27"/>
  <c r="J39" i="27"/>
  <c r="I39" i="27"/>
  <c r="K96" i="27"/>
  <c r="J96" i="27"/>
  <c r="I96" i="27"/>
  <c r="H104" i="27"/>
  <c r="J18" i="27"/>
  <c r="I18" i="27"/>
  <c r="K18" i="27"/>
  <c r="J57" i="27"/>
  <c r="I57" i="27"/>
  <c r="K57" i="27"/>
  <c r="K25" i="27"/>
  <c r="J25" i="27"/>
  <c r="I25" i="27"/>
  <c r="K106" i="27"/>
  <c r="J106" i="27"/>
  <c r="I106" i="27"/>
  <c r="K46" i="27"/>
  <c r="J46" i="27"/>
  <c r="I46" i="27"/>
  <c r="K115" i="27"/>
  <c r="J115" i="27"/>
  <c r="I115" i="27"/>
  <c r="K99" i="27"/>
  <c r="J99" i="27"/>
  <c r="I99" i="27"/>
  <c r="J83" i="27"/>
  <c r="I83" i="27"/>
  <c r="K83" i="27"/>
  <c r="J152" i="27"/>
  <c r="I152" i="27"/>
  <c r="H160" i="27"/>
  <c r="K152" i="27"/>
  <c r="I93" i="27"/>
  <c r="K93" i="27"/>
  <c r="J93" i="27"/>
  <c r="K42" i="27"/>
  <c r="J42" i="27"/>
  <c r="I42" i="27"/>
  <c r="K120" i="27"/>
  <c r="J120" i="27"/>
  <c r="I120" i="27"/>
  <c r="J148" i="27"/>
  <c r="I148" i="27"/>
  <c r="J58" i="26"/>
  <c r="I58" i="26"/>
  <c r="L195" i="24"/>
  <c r="L185" i="24"/>
  <c r="K50" i="26"/>
  <c r="J50" i="26"/>
  <c r="I50" i="26"/>
  <c r="I30" i="27"/>
  <c r="J30" i="27"/>
  <c r="J13" i="27"/>
  <c r="I13" i="27"/>
  <c r="J86" i="27"/>
  <c r="I86" i="27"/>
  <c r="K144" i="26"/>
  <c r="J144" i="26"/>
  <c r="I144" i="26"/>
  <c r="K8" i="26"/>
  <c r="J8" i="26"/>
  <c r="I8" i="26"/>
  <c r="K127" i="26"/>
  <c r="K58" i="26"/>
  <c r="K24" i="26"/>
  <c r="K93" i="26"/>
  <c r="K152" i="26"/>
  <c r="K109" i="26"/>
  <c r="K40" i="26"/>
  <c r="K74" i="26"/>
  <c r="K143" i="26"/>
  <c r="K23" i="26"/>
  <c r="K85" i="26"/>
  <c r="J85" i="26"/>
  <c r="I85" i="26"/>
  <c r="K154" i="26"/>
  <c r="J154" i="26"/>
  <c r="I154" i="26"/>
  <c r="K69" i="26"/>
  <c r="J69" i="26"/>
  <c r="I69" i="26"/>
  <c r="K138" i="26"/>
  <c r="J138" i="26"/>
  <c r="I138" i="26"/>
  <c r="H146" i="26"/>
  <c r="K53" i="26"/>
  <c r="J53" i="26"/>
  <c r="I53" i="26"/>
  <c r="K130" i="26"/>
  <c r="J130" i="26"/>
  <c r="I130" i="26"/>
  <c r="J45" i="26"/>
  <c r="I45" i="26"/>
  <c r="K45" i="26"/>
  <c r="J123" i="26"/>
  <c r="I123" i="26"/>
  <c r="K123" i="26"/>
  <c r="I46" i="26"/>
  <c r="J46" i="26"/>
  <c r="K46" i="26"/>
  <c r="I115" i="26"/>
  <c r="J115" i="26"/>
  <c r="K115" i="26"/>
  <c r="K39" i="26"/>
  <c r="I39" i="26"/>
  <c r="J39" i="26"/>
  <c r="K116" i="26"/>
  <c r="J116" i="26"/>
  <c r="I116" i="26"/>
  <c r="K117" i="26"/>
  <c r="J117" i="26"/>
  <c r="I117" i="26"/>
  <c r="G160" i="26"/>
  <c r="J152" i="26"/>
  <c r="I152" i="26"/>
  <c r="K151" i="22"/>
  <c r="L151" i="22"/>
  <c r="J151" i="22"/>
  <c r="J99" i="22"/>
  <c r="L99" i="22"/>
  <c r="K99" i="22"/>
  <c r="J86" i="22"/>
  <c r="L86" i="22"/>
  <c r="K86" i="22"/>
  <c r="J73" i="22"/>
  <c r="K73" i="22"/>
  <c r="L73" i="22"/>
  <c r="J60" i="22"/>
  <c r="L60" i="22"/>
  <c r="K60" i="22"/>
  <c r="I147" i="22"/>
  <c r="L139" i="22"/>
  <c r="K139" i="22"/>
  <c r="J139" i="22"/>
  <c r="L128" i="22"/>
  <c r="K128" i="22"/>
  <c r="J128" i="22"/>
  <c r="L102" i="22"/>
  <c r="K102" i="22"/>
  <c r="J102" i="22"/>
  <c r="L15" i="22"/>
  <c r="K15" i="22"/>
  <c r="J15" i="22"/>
  <c r="L37" i="22"/>
  <c r="J37" i="22"/>
  <c r="K37" i="22"/>
  <c r="L24" i="22"/>
  <c r="J24" i="22"/>
  <c r="K24" i="22"/>
  <c r="K129" i="22"/>
  <c r="J129" i="22"/>
  <c r="I62" i="21"/>
  <c r="H62" i="21"/>
  <c r="H81" i="21"/>
  <c r="I81" i="21"/>
  <c r="Q21" i="21"/>
  <c r="R21" i="21"/>
  <c r="H137" i="21"/>
  <c r="I137" i="21"/>
  <c r="I144" i="21"/>
  <c r="H144" i="21"/>
  <c r="I142" i="21"/>
  <c r="H142" i="21"/>
  <c r="I97" i="21"/>
  <c r="H97" i="21"/>
  <c r="I90" i="21"/>
  <c r="H90" i="21"/>
  <c r="I74" i="21"/>
  <c r="H74" i="21"/>
  <c r="R14" i="21"/>
  <c r="Q14" i="21"/>
  <c r="P22" i="21"/>
  <c r="I84" i="21"/>
  <c r="H84" i="21"/>
  <c r="G92" i="21"/>
  <c r="I41" i="21"/>
  <c r="H41" i="21"/>
  <c r="K25" i="22"/>
  <c r="J25" i="22"/>
  <c r="K59" i="22"/>
  <c r="J59" i="22"/>
  <c r="K48" i="22"/>
  <c r="J48" i="22"/>
  <c r="H91" i="22"/>
  <c r="K83" i="22"/>
  <c r="J83" i="22"/>
  <c r="I143" i="21"/>
  <c r="H143" i="21"/>
  <c r="I104" i="21"/>
  <c r="H104" i="21"/>
  <c r="F218" i="30"/>
  <c r="H218" i="30"/>
  <c r="H188" i="30"/>
  <c r="J188" i="30"/>
  <c r="J150" i="30"/>
  <c r="L150" i="30"/>
  <c r="H127" i="30"/>
  <c r="J127" i="30"/>
  <c r="K134" i="38"/>
  <c r="O134" i="38"/>
  <c r="M134" i="38"/>
  <c r="L134" i="38"/>
  <c r="N134" i="38"/>
  <c r="K136" i="38"/>
  <c r="K138" i="38"/>
  <c r="K135" i="38"/>
  <c r="K137" i="38"/>
  <c r="J76" i="30"/>
  <c r="L76" i="30"/>
  <c r="N9" i="38"/>
  <c r="L9" i="38"/>
  <c r="M9" i="38"/>
  <c r="J145" i="30"/>
  <c r="L145" i="30"/>
  <c r="F84" i="31"/>
  <c r="H84" i="31"/>
  <c r="H81" i="30"/>
  <c r="J81" i="30"/>
  <c r="H86" i="30"/>
  <c r="J86" i="30"/>
  <c r="M101" i="28"/>
  <c r="L101" i="28"/>
  <c r="J101" i="28"/>
  <c r="I101" i="28"/>
  <c r="K101" i="28"/>
  <c r="M89" i="28"/>
  <c r="K89" i="28"/>
  <c r="J89" i="28"/>
  <c r="L89" i="28"/>
  <c r="I89" i="28"/>
  <c r="K102" i="28"/>
  <c r="J102" i="28"/>
  <c r="I102" i="28"/>
  <c r="L102" i="28"/>
  <c r="M102" i="28"/>
  <c r="M79" i="28"/>
  <c r="L79" i="28"/>
  <c r="K79" i="28"/>
  <c r="I79" i="28"/>
  <c r="J79" i="28"/>
  <c r="M156" i="28"/>
  <c r="L156" i="28"/>
  <c r="K156" i="28"/>
  <c r="I156" i="28"/>
  <c r="J156" i="28"/>
  <c r="L116" i="28"/>
  <c r="K116" i="28"/>
  <c r="J116" i="28"/>
  <c r="M116" i="28"/>
  <c r="I116" i="28"/>
  <c r="J45" i="28"/>
  <c r="I45" i="28"/>
  <c r="M45" i="28"/>
  <c r="L45" i="28"/>
  <c r="K45" i="28"/>
  <c r="J123" i="28"/>
  <c r="I123" i="28"/>
  <c r="M123" i="28"/>
  <c r="L123" i="28"/>
  <c r="K123" i="28"/>
  <c r="I57" i="28"/>
  <c r="M57" i="28"/>
  <c r="L57" i="28"/>
  <c r="K57" i="28"/>
  <c r="J57" i="28"/>
  <c r="I126" i="28"/>
  <c r="M126" i="28"/>
  <c r="L126" i="28"/>
  <c r="K126" i="28"/>
  <c r="J126" i="28"/>
  <c r="L69" i="28"/>
  <c r="K69" i="28"/>
  <c r="I69" i="28"/>
  <c r="M69" i="28"/>
  <c r="J69" i="28"/>
  <c r="H146" i="28"/>
  <c r="L138" i="28"/>
  <c r="K138" i="28"/>
  <c r="J138" i="28"/>
  <c r="I138" i="28"/>
  <c r="M138" i="28"/>
  <c r="K64" i="28"/>
  <c r="I64" i="28"/>
  <c r="J32" i="28"/>
  <c r="L32" i="28"/>
  <c r="L44" i="28"/>
  <c r="J44" i="28"/>
  <c r="E20" i="28"/>
  <c r="L12" i="28"/>
  <c r="J12" i="28"/>
  <c r="J44" i="27"/>
  <c r="I44" i="27"/>
  <c r="K44" i="27"/>
  <c r="K122" i="27"/>
  <c r="J122" i="27"/>
  <c r="I122" i="27"/>
  <c r="K95" i="27"/>
  <c r="J95" i="27"/>
  <c r="I95" i="27"/>
  <c r="I37" i="27"/>
  <c r="K37" i="27"/>
  <c r="J37" i="27"/>
  <c r="K114" i="27"/>
  <c r="J114" i="27"/>
  <c r="I114" i="27"/>
  <c r="K55" i="27"/>
  <c r="J55" i="27"/>
  <c r="I55" i="27"/>
  <c r="K124" i="27"/>
  <c r="J124" i="27"/>
  <c r="I124" i="27"/>
  <c r="H132" i="27"/>
  <c r="K108" i="27"/>
  <c r="J108" i="27"/>
  <c r="I108" i="27"/>
  <c r="J92" i="27"/>
  <c r="I92" i="27"/>
  <c r="K92" i="27"/>
  <c r="I32" i="27"/>
  <c r="K32" i="27"/>
  <c r="J32" i="27"/>
  <c r="I101" i="27"/>
  <c r="J101" i="27"/>
  <c r="K101" i="27"/>
  <c r="K51" i="27"/>
  <c r="J51" i="27"/>
  <c r="I51" i="27"/>
  <c r="K128" i="27"/>
  <c r="J128" i="27"/>
  <c r="I128" i="27"/>
  <c r="J23" i="27"/>
  <c r="I23" i="27"/>
  <c r="K31" i="26"/>
  <c r="J31" i="26"/>
  <c r="I31" i="26"/>
  <c r="L214" i="24"/>
  <c r="L266" i="24"/>
  <c r="J14" i="27"/>
  <c r="I14" i="27"/>
  <c r="I22" i="27"/>
  <c r="J22" i="27"/>
  <c r="K16" i="26"/>
  <c r="J16" i="26"/>
  <c r="I16" i="26"/>
  <c r="K94" i="26"/>
  <c r="J94" i="26"/>
  <c r="I94" i="26"/>
  <c r="K78" i="26"/>
  <c r="J78" i="26"/>
  <c r="I78" i="26"/>
  <c r="K155" i="26"/>
  <c r="J155" i="26"/>
  <c r="I155" i="26"/>
  <c r="K61" i="26"/>
  <c r="J61" i="26"/>
  <c r="I61" i="26"/>
  <c r="K139" i="26"/>
  <c r="J139" i="26"/>
  <c r="I139" i="26"/>
  <c r="J54" i="26"/>
  <c r="I54" i="26"/>
  <c r="H62" i="26"/>
  <c r="K54" i="26"/>
  <c r="J131" i="26"/>
  <c r="I131" i="26"/>
  <c r="K131" i="26"/>
  <c r="I55" i="26"/>
  <c r="K55" i="26"/>
  <c r="J55" i="26"/>
  <c r="I124" i="26"/>
  <c r="H132" i="26"/>
  <c r="K124" i="26"/>
  <c r="J124" i="26"/>
  <c r="K47" i="26"/>
  <c r="J47" i="26"/>
  <c r="I47" i="26"/>
  <c r="K125" i="26"/>
  <c r="J125" i="26"/>
  <c r="I125" i="26"/>
  <c r="K67" i="26"/>
  <c r="J67" i="26"/>
  <c r="I67" i="26"/>
  <c r="L150" i="24"/>
  <c r="W11" i="22"/>
  <c r="V11" i="22"/>
  <c r="J47" i="22"/>
  <c r="L47" i="22"/>
  <c r="K47" i="22"/>
  <c r="J34" i="22"/>
  <c r="L34" i="22"/>
  <c r="K34" i="22"/>
  <c r="V13" i="22"/>
  <c r="U21" i="22"/>
  <c r="X13" i="22"/>
  <c r="W13" i="22"/>
  <c r="W18" i="22"/>
  <c r="V18" i="22"/>
  <c r="X18" i="22"/>
  <c r="W10" i="22"/>
  <c r="V10" i="22"/>
  <c r="X10" i="22"/>
  <c r="L143" i="22"/>
  <c r="K143" i="22"/>
  <c r="J143" i="22"/>
  <c r="L132" i="22"/>
  <c r="K132" i="22"/>
  <c r="J132" i="22"/>
  <c r="L89" i="22"/>
  <c r="K89" i="22"/>
  <c r="J89" i="22"/>
  <c r="L110" i="22"/>
  <c r="K110" i="22"/>
  <c r="J110" i="22"/>
  <c r="L97" i="22"/>
  <c r="K97" i="22"/>
  <c r="J97" i="22"/>
  <c r="I105" i="22"/>
  <c r="L84" i="22"/>
  <c r="K84" i="22"/>
  <c r="J84" i="22"/>
  <c r="I91" i="22"/>
  <c r="I45" i="21"/>
  <c r="H45" i="21"/>
  <c r="H63" i="21"/>
  <c r="I63" i="21"/>
  <c r="H145" i="21"/>
  <c r="I145" i="21"/>
  <c r="I153" i="21"/>
  <c r="H153" i="21"/>
  <c r="I151" i="21"/>
  <c r="H151" i="21"/>
  <c r="I105" i="21"/>
  <c r="H105" i="21"/>
  <c r="H115" i="21"/>
  <c r="I115" i="21"/>
  <c r="I73" i="21"/>
  <c r="H73" i="21"/>
  <c r="I57" i="21"/>
  <c r="H57" i="21"/>
  <c r="F22" i="21"/>
  <c r="H14" i="21"/>
  <c r="I24" i="21"/>
  <c r="H24" i="21"/>
  <c r="I15" i="21"/>
  <c r="H15" i="21"/>
  <c r="G22" i="21"/>
  <c r="K29" i="22"/>
  <c r="J29" i="22"/>
  <c r="J68" i="22"/>
  <c r="K68" i="22"/>
  <c r="J53" i="22"/>
  <c r="K53" i="22"/>
  <c r="K87" i="22"/>
  <c r="J87" i="22"/>
  <c r="J131" i="22"/>
  <c r="K131" i="22"/>
  <c r="V31" i="35"/>
  <c r="W31" i="35"/>
  <c r="H217" i="30"/>
  <c r="J217" i="30"/>
  <c r="J14" i="41"/>
  <c r="I14" i="41"/>
  <c r="H14" i="41"/>
  <c r="M14" i="41"/>
  <c r="L14" i="41"/>
  <c r="F189" i="30"/>
  <c r="H189" i="30"/>
  <c r="J195" i="30"/>
  <c r="L195" i="30"/>
  <c r="F125" i="30"/>
  <c r="H125" i="30"/>
  <c r="F78" i="30"/>
  <c r="H78" i="30"/>
  <c r="J79" i="30"/>
  <c r="L79" i="30"/>
  <c r="N7" i="38"/>
  <c r="M7" i="38"/>
  <c r="L7" i="38"/>
  <c r="P7" i="38"/>
  <c r="Q7" i="38"/>
  <c r="F32" i="31"/>
  <c r="H32" i="31"/>
  <c r="F53" i="31"/>
  <c r="H53" i="31"/>
  <c r="H119" i="30"/>
  <c r="J119" i="30"/>
  <c r="H77" i="30"/>
  <c r="J77" i="30"/>
  <c r="K137" i="28"/>
  <c r="J137" i="28"/>
  <c r="I137" i="28"/>
  <c r="M137" i="28"/>
  <c r="L137" i="28"/>
  <c r="K154" i="28"/>
  <c r="J154" i="28"/>
  <c r="I154" i="28"/>
  <c r="M154" i="28"/>
  <c r="L154" i="28"/>
  <c r="M107" i="28"/>
  <c r="K107" i="28"/>
  <c r="J107" i="28"/>
  <c r="I107" i="28"/>
  <c r="L107" i="28"/>
  <c r="M87" i="28"/>
  <c r="L87" i="28"/>
  <c r="K87" i="28"/>
  <c r="I87" i="28"/>
  <c r="J87" i="28"/>
  <c r="L47" i="28"/>
  <c r="K47" i="28"/>
  <c r="J47" i="28"/>
  <c r="M47" i="28"/>
  <c r="I47" i="28"/>
  <c r="L125" i="28"/>
  <c r="K125" i="28"/>
  <c r="J125" i="28"/>
  <c r="M125" i="28"/>
  <c r="I125" i="28"/>
  <c r="J54" i="28"/>
  <c r="I54" i="28"/>
  <c r="H62" i="28"/>
  <c r="M54" i="28"/>
  <c r="L54" i="28"/>
  <c r="K54" i="28"/>
  <c r="J131" i="28"/>
  <c r="I131" i="28"/>
  <c r="M131" i="28"/>
  <c r="L131" i="28"/>
  <c r="K131" i="28"/>
  <c r="I66" i="28"/>
  <c r="M66" i="28"/>
  <c r="L66" i="28"/>
  <c r="K66" i="28"/>
  <c r="J66" i="28"/>
  <c r="I135" i="28"/>
  <c r="M135" i="28"/>
  <c r="L135" i="28"/>
  <c r="K135" i="28"/>
  <c r="J135" i="28"/>
  <c r="L78" i="28"/>
  <c r="K78" i="28"/>
  <c r="M78" i="28"/>
  <c r="J78" i="28"/>
  <c r="I78" i="28"/>
  <c r="L155" i="28"/>
  <c r="K155" i="28"/>
  <c r="M155" i="28"/>
  <c r="J155" i="28"/>
  <c r="I155" i="28"/>
  <c r="K75" i="28"/>
  <c r="I75" i="28"/>
  <c r="L38" i="28"/>
  <c r="J38" i="28"/>
  <c r="J41" i="28"/>
  <c r="L41" i="28"/>
  <c r="J66" i="27"/>
  <c r="I66" i="27"/>
  <c r="K66" i="27"/>
  <c r="K103" i="27"/>
  <c r="J103" i="27"/>
  <c r="I103" i="27"/>
  <c r="K52" i="27"/>
  <c r="J52" i="27"/>
  <c r="I52" i="27"/>
  <c r="K17" i="27"/>
  <c r="J17" i="27"/>
  <c r="I17" i="27"/>
  <c r="I45" i="27"/>
  <c r="K45" i="27"/>
  <c r="J45" i="27"/>
  <c r="K123" i="27"/>
  <c r="J123" i="27"/>
  <c r="I123" i="27"/>
  <c r="K64" i="27"/>
  <c r="I64" i="27"/>
  <c r="J64" i="27"/>
  <c r="K141" i="27"/>
  <c r="J141" i="27"/>
  <c r="I141" i="27"/>
  <c r="K116" i="27"/>
  <c r="J116" i="27"/>
  <c r="I116" i="27"/>
  <c r="J100" i="27"/>
  <c r="I100" i="27"/>
  <c r="K100" i="27"/>
  <c r="I41" i="27"/>
  <c r="K41" i="27"/>
  <c r="J41" i="27"/>
  <c r="I110" i="27"/>
  <c r="H118" i="27"/>
  <c r="K110" i="27"/>
  <c r="J110" i="27"/>
  <c r="K59" i="27"/>
  <c r="J59" i="27"/>
  <c r="I59" i="27"/>
  <c r="K137" i="27"/>
  <c r="J137" i="27"/>
  <c r="I137" i="27"/>
  <c r="J24" i="26"/>
  <c r="I24" i="26"/>
  <c r="K15" i="26"/>
  <c r="J15" i="26"/>
  <c r="I15" i="26"/>
  <c r="K110" i="26"/>
  <c r="J110" i="26"/>
  <c r="I110" i="26"/>
  <c r="H118" i="26"/>
  <c r="K25" i="26"/>
  <c r="J25" i="26"/>
  <c r="I25" i="26"/>
  <c r="K102" i="26"/>
  <c r="J102" i="26"/>
  <c r="I102" i="26"/>
  <c r="K9" i="26"/>
  <c r="J9" i="26"/>
  <c r="I9" i="26"/>
  <c r="K86" i="26"/>
  <c r="J86" i="26"/>
  <c r="I86" i="26"/>
  <c r="K70" i="26"/>
  <c r="J70" i="26"/>
  <c r="I70" i="26"/>
  <c r="K148" i="26"/>
  <c r="J148" i="26"/>
  <c r="I148" i="26"/>
  <c r="J71" i="26"/>
  <c r="I71" i="26"/>
  <c r="K71" i="26"/>
  <c r="J140" i="26"/>
  <c r="I140" i="26"/>
  <c r="K140" i="26"/>
  <c r="I64" i="26"/>
  <c r="K64" i="26"/>
  <c r="J64" i="26"/>
  <c r="I141" i="26"/>
  <c r="K141" i="26"/>
  <c r="J141" i="26"/>
  <c r="K56" i="26"/>
  <c r="J56" i="26"/>
  <c r="I56" i="26"/>
  <c r="K134" i="26"/>
  <c r="J134" i="26"/>
  <c r="I134" i="26"/>
  <c r="K83" i="26"/>
  <c r="J83" i="26"/>
  <c r="I83" i="26"/>
  <c r="J23" i="26"/>
  <c r="I23" i="26"/>
  <c r="L11" i="22"/>
  <c r="K11" i="22"/>
  <c r="J11" i="22"/>
  <c r="K153" i="22"/>
  <c r="I161" i="22"/>
  <c r="J153" i="22"/>
  <c r="L153" i="22"/>
  <c r="J108" i="22"/>
  <c r="K108" i="22"/>
  <c r="L108" i="22"/>
  <c r="L113" i="22"/>
  <c r="K113" i="22"/>
  <c r="J113" i="22"/>
  <c r="J152" i="22"/>
  <c r="K152" i="22"/>
  <c r="L152" i="22"/>
  <c r="K137" i="22"/>
  <c r="J137" i="22"/>
  <c r="L137" i="22"/>
  <c r="K125" i="22"/>
  <c r="I133" i="22"/>
  <c r="L125" i="22"/>
  <c r="J125" i="22"/>
  <c r="K127" i="22"/>
  <c r="L127" i="22"/>
  <c r="J127" i="22"/>
  <c r="L71" i="22"/>
  <c r="K71" i="22"/>
  <c r="J71" i="22"/>
  <c r="L58" i="22"/>
  <c r="J58" i="22"/>
  <c r="K58" i="22"/>
  <c r="L45" i="22"/>
  <c r="J45" i="22"/>
  <c r="K45" i="22"/>
  <c r="L32" i="22"/>
  <c r="J32" i="22"/>
  <c r="K32" i="22"/>
  <c r="I139" i="21"/>
  <c r="H139" i="21"/>
  <c r="H88" i="21"/>
  <c r="I88" i="21"/>
  <c r="H44" i="21"/>
  <c r="F50" i="21"/>
  <c r="G36" i="21"/>
  <c r="I28" i="21"/>
  <c r="H28" i="21"/>
  <c r="H46" i="21"/>
  <c r="I46" i="21"/>
  <c r="H154" i="21"/>
  <c r="G162" i="21"/>
  <c r="I154" i="21"/>
  <c r="I161" i="21"/>
  <c r="H161" i="21"/>
  <c r="I159" i="21"/>
  <c r="H159" i="21"/>
  <c r="I114" i="21"/>
  <c r="H114" i="21"/>
  <c r="I56" i="21"/>
  <c r="H56" i="21"/>
  <c r="G64" i="21"/>
  <c r="R10" i="21"/>
  <c r="Q10" i="21"/>
  <c r="I67" i="21"/>
  <c r="H67" i="21"/>
  <c r="K33" i="22"/>
  <c r="J33" i="22"/>
  <c r="K72" i="22"/>
  <c r="J72" i="22"/>
  <c r="K14" i="22"/>
  <c r="J14" i="22"/>
  <c r="J57" i="22"/>
  <c r="K57" i="22"/>
  <c r="K96" i="22"/>
  <c r="J96" i="22"/>
  <c r="I42" i="21"/>
  <c r="H42" i="21"/>
  <c r="G50" i="21"/>
  <c r="R15" i="21"/>
  <c r="Q15" i="21"/>
  <c r="Q99" i="19"/>
  <c r="P99" i="19"/>
  <c r="I87" i="19"/>
  <c r="H87" i="19"/>
  <c r="I74" i="19"/>
  <c r="H74" i="19"/>
  <c r="Y100" i="19"/>
  <c r="X100" i="19"/>
  <c r="Y88" i="19"/>
  <c r="X88" i="19"/>
  <c r="Q74" i="19"/>
  <c r="P74" i="19"/>
  <c r="Q100" i="19"/>
  <c r="P100" i="19"/>
  <c r="I94" i="19"/>
  <c r="H94" i="19"/>
  <c r="G93" i="19"/>
  <c r="I81" i="19"/>
  <c r="H81" i="19"/>
  <c r="Y66" i="19"/>
  <c r="X66" i="19"/>
  <c r="W65" i="19"/>
  <c r="Q60" i="19"/>
  <c r="P60" i="19"/>
  <c r="Y57" i="19"/>
  <c r="X57" i="19"/>
  <c r="I55" i="19"/>
  <c r="H55" i="19"/>
  <c r="G63" i="19"/>
  <c r="Q52" i="19"/>
  <c r="P52" i="19"/>
  <c r="O51" i="19"/>
  <c r="Y46" i="19"/>
  <c r="X46" i="19"/>
  <c r="I44" i="19"/>
  <c r="H44" i="19"/>
  <c r="Q41" i="19"/>
  <c r="P41" i="19"/>
  <c r="O49" i="19"/>
  <c r="Y38" i="19"/>
  <c r="X38" i="19"/>
  <c r="W37" i="19"/>
  <c r="I33" i="19"/>
  <c r="H33" i="19"/>
  <c r="Q30" i="19"/>
  <c r="P30" i="19"/>
  <c r="Y27" i="19"/>
  <c r="X27" i="19"/>
  <c r="W35" i="19"/>
  <c r="I25" i="19"/>
  <c r="H25" i="19"/>
  <c r="Q19" i="19"/>
  <c r="P19" i="19"/>
  <c r="Y16" i="19"/>
  <c r="X16" i="19"/>
  <c r="I14" i="19"/>
  <c r="H14" i="19"/>
  <c r="Q11" i="19"/>
  <c r="P11" i="19"/>
  <c r="Y109" i="19"/>
  <c r="X109" i="19"/>
  <c r="Y117" i="19"/>
  <c r="X117" i="19"/>
  <c r="Y128" i="19"/>
  <c r="X128" i="19"/>
  <c r="Y139" i="19"/>
  <c r="X139" i="19"/>
  <c r="W147" i="19"/>
  <c r="Y150" i="19"/>
  <c r="X150" i="19"/>
  <c r="W149" i="19"/>
  <c r="Y158" i="19"/>
  <c r="X158" i="19"/>
  <c r="Q111" i="19"/>
  <c r="P111" i="19"/>
  <c r="O119" i="19"/>
  <c r="Q122" i="19"/>
  <c r="P122" i="19"/>
  <c r="O121" i="19"/>
  <c r="Q130" i="19"/>
  <c r="P130" i="19"/>
  <c r="Q141" i="19"/>
  <c r="P141" i="19"/>
  <c r="Q152" i="19"/>
  <c r="P152" i="19"/>
  <c r="Q160" i="19"/>
  <c r="P160" i="19"/>
  <c r="I114" i="19"/>
  <c r="H114" i="19"/>
  <c r="I125" i="19"/>
  <c r="H125" i="19"/>
  <c r="G133" i="19"/>
  <c r="I136" i="19"/>
  <c r="H136" i="19"/>
  <c r="G135" i="19"/>
  <c r="I144" i="19"/>
  <c r="H144" i="19"/>
  <c r="I155" i="19"/>
  <c r="H155" i="19"/>
  <c r="J68" i="18"/>
  <c r="I68" i="18"/>
  <c r="H76" i="18"/>
  <c r="I45" i="17"/>
  <c r="J45" i="17"/>
  <c r="J28" i="17"/>
  <c r="I28" i="17"/>
  <c r="J46" i="16"/>
  <c r="I46" i="16"/>
  <c r="J95" i="18"/>
  <c r="I95" i="18"/>
  <c r="R25" i="18"/>
  <c r="Q25" i="18"/>
  <c r="I15" i="18"/>
  <c r="J15" i="18"/>
  <c r="M20" i="18"/>
  <c r="M8" i="18"/>
  <c r="R41" i="18"/>
  <c r="Q41" i="18"/>
  <c r="R127" i="18"/>
  <c r="Q127" i="18"/>
  <c r="R74" i="18"/>
  <c r="Q74" i="18"/>
  <c r="R152" i="18"/>
  <c r="Q152" i="18"/>
  <c r="P160" i="18"/>
  <c r="R99" i="18"/>
  <c r="Q99" i="18"/>
  <c r="R46" i="18"/>
  <c r="Q46" i="18"/>
  <c r="R124" i="18"/>
  <c r="Q124" i="18"/>
  <c r="P132" i="18"/>
  <c r="Q71" i="18"/>
  <c r="R71" i="18"/>
  <c r="Q149" i="18"/>
  <c r="P148" i="18"/>
  <c r="R149" i="18"/>
  <c r="R87" i="18"/>
  <c r="Q87" i="18"/>
  <c r="J32" i="18"/>
  <c r="I32" i="18"/>
  <c r="J110" i="18"/>
  <c r="I110" i="18"/>
  <c r="H118" i="18"/>
  <c r="J66" i="18"/>
  <c r="I66" i="18"/>
  <c r="J143" i="18"/>
  <c r="I143" i="18"/>
  <c r="J82" i="18"/>
  <c r="I82" i="18"/>
  <c r="H90" i="18"/>
  <c r="J38" i="18"/>
  <c r="I38" i="18"/>
  <c r="J115" i="18"/>
  <c r="I115" i="18"/>
  <c r="I54" i="18"/>
  <c r="H62" i="18"/>
  <c r="J54" i="18"/>
  <c r="I140" i="18"/>
  <c r="J140" i="18"/>
  <c r="H78" i="18"/>
  <c r="I79" i="18"/>
  <c r="J79" i="18"/>
  <c r="I129" i="17"/>
  <c r="J129" i="17"/>
  <c r="U15" i="17"/>
  <c r="V15" i="17"/>
  <c r="Q21" i="16"/>
  <c r="Q9" i="16"/>
  <c r="R51" i="18"/>
  <c r="Q51" i="18"/>
  <c r="P50" i="18"/>
  <c r="Y66" i="18"/>
  <c r="X66" i="18"/>
  <c r="X143" i="18"/>
  <c r="Y82" i="18"/>
  <c r="X82" i="18"/>
  <c r="W90" i="18"/>
  <c r="Y29" i="18"/>
  <c r="X29" i="18"/>
  <c r="X107" i="18"/>
  <c r="W106" i="18"/>
  <c r="Y54" i="18"/>
  <c r="X54" i="18"/>
  <c r="W62" i="18"/>
  <c r="Y140" i="18"/>
  <c r="X140" i="18"/>
  <c r="X79" i="18"/>
  <c r="W78" i="18"/>
  <c r="Y79" i="18"/>
  <c r="W34" i="18"/>
  <c r="X26" i="18"/>
  <c r="Y112" i="18"/>
  <c r="X112" i="18"/>
  <c r="J59" i="17"/>
  <c r="I59" i="17"/>
  <c r="J42" i="17"/>
  <c r="I42" i="17"/>
  <c r="J25" i="17"/>
  <c r="I25" i="17"/>
  <c r="W10" i="17"/>
  <c r="V10" i="17"/>
  <c r="U10" i="17"/>
  <c r="T9" i="17"/>
  <c r="W15" i="17" s="1"/>
  <c r="J26" i="16"/>
  <c r="I26" i="16"/>
  <c r="V63" i="19"/>
  <c r="V51" i="19"/>
  <c r="N49" i="19"/>
  <c r="N37" i="19"/>
  <c r="F35" i="19"/>
  <c r="F23" i="19"/>
  <c r="L132" i="18"/>
  <c r="D22" i="18"/>
  <c r="J10" i="18"/>
  <c r="I10" i="18"/>
  <c r="U34" i="18"/>
  <c r="U118" i="18"/>
  <c r="M104" i="18"/>
  <c r="M146" i="18"/>
  <c r="E132" i="18"/>
  <c r="E148" i="18"/>
  <c r="E76" i="18"/>
  <c r="D147" i="17"/>
  <c r="D135" i="17"/>
  <c r="J126" i="17"/>
  <c r="I126" i="17"/>
  <c r="J109" i="17"/>
  <c r="I109" i="17"/>
  <c r="F93" i="17"/>
  <c r="J74" i="17"/>
  <c r="I74" i="17"/>
  <c r="J18" i="17"/>
  <c r="I18" i="17"/>
  <c r="E121" i="16"/>
  <c r="V79" i="19"/>
  <c r="R121" i="18"/>
  <c r="P120" i="18"/>
  <c r="Q121" i="18"/>
  <c r="X33" i="18"/>
  <c r="J11" i="18"/>
  <c r="I11" i="18"/>
  <c r="T36" i="18"/>
  <c r="L50" i="18"/>
  <c r="D62" i="18"/>
  <c r="D78" i="18"/>
  <c r="D34" i="18"/>
  <c r="D92" i="18"/>
  <c r="D48" i="18"/>
  <c r="F161" i="17"/>
  <c r="J73" i="17"/>
  <c r="I73" i="17"/>
  <c r="G63" i="17"/>
  <c r="G91" i="16"/>
  <c r="D105" i="16"/>
  <c r="D93" i="16"/>
  <c r="D91" i="16"/>
  <c r="D23" i="16"/>
  <c r="F119" i="15"/>
  <c r="F91" i="15"/>
  <c r="C148" i="18"/>
  <c r="C104" i="18"/>
  <c r="C76" i="18"/>
  <c r="C134" i="18"/>
  <c r="C121" i="17"/>
  <c r="C91" i="17"/>
  <c r="C23" i="17"/>
  <c r="E35" i="15"/>
  <c r="N23" i="14"/>
  <c r="K22" i="18"/>
  <c r="K20" i="18"/>
  <c r="K120" i="18"/>
  <c r="K92" i="18"/>
  <c r="K48" i="18"/>
  <c r="K36" i="18"/>
  <c r="K64" i="18"/>
  <c r="C62" i="13"/>
  <c r="R12" i="21"/>
  <c r="Q12" i="21"/>
  <c r="U35" i="19"/>
  <c r="S146" i="18"/>
  <c r="Y98" i="19"/>
  <c r="X98" i="19"/>
  <c r="Y85" i="19"/>
  <c r="X85" i="19"/>
  <c r="Y72" i="19"/>
  <c r="X72" i="19"/>
  <c r="I96" i="19"/>
  <c r="H96" i="19"/>
  <c r="Q87" i="19"/>
  <c r="P87" i="19"/>
  <c r="I73" i="19"/>
  <c r="H73" i="19"/>
  <c r="Y99" i="19"/>
  <c r="X99" i="19"/>
  <c r="Q90" i="19"/>
  <c r="P90" i="19"/>
  <c r="I76" i="19"/>
  <c r="H76" i="19"/>
  <c r="Y62" i="19"/>
  <c r="X62" i="19"/>
  <c r="I60" i="19"/>
  <c r="H60" i="19"/>
  <c r="Q57" i="19"/>
  <c r="P57" i="19"/>
  <c r="Y54" i="19"/>
  <c r="X54" i="19"/>
  <c r="I52" i="19"/>
  <c r="H52" i="19"/>
  <c r="G51" i="19"/>
  <c r="Q46" i="19"/>
  <c r="P46" i="19"/>
  <c r="Y43" i="19"/>
  <c r="X43" i="19"/>
  <c r="I41" i="19"/>
  <c r="H41" i="19"/>
  <c r="G49" i="19"/>
  <c r="Q38" i="19"/>
  <c r="P38" i="19"/>
  <c r="O37" i="19"/>
  <c r="Y32" i="19"/>
  <c r="X32" i="19"/>
  <c r="I30" i="19"/>
  <c r="H30" i="19"/>
  <c r="Q27" i="19"/>
  <c r="P27" i="19"/>
  <c r="O35" i="19"/>
  <c r="Y24" i="19"/>
  <c r="X24" i="19"/>
  <c r="W23" i="19"/>
  <c r="I19" i="19"/>
  <c r="H19" i="19"/>
  <c r="Q16" i="19"/>
  <c r="P16" i="19"/>
  <c r="Y13" i="19"/>
  <c r="X13" i="19"/>
  <c r="W21" i="19"/>
  <c r="I11" i="19"/>
  <c r="H11" i="19"/>
  <c r="Y110" i="19"/>
  <c r="X110" i="19"/>
  <c r="Y118" i="19"/>
  <c r="X118" i="19"/>
  <c r="Y129" i="19"/>
  <c r="X129" i="19"/>
  <c r="Y140" i="19"/>
  <c r="X140" i="19"/>
  <c r="Y151" i="19"/>
  <c r="X151" i="19"/>
  <c r="Y159" i="19"/>
  <c r="X159" i="19"/>
  <c r="Q112" i="19"/>
  <c r="P112" i="19"/>
  <c r="Q123" i="19"/>
  <c r="P123" i="19"/>
  <c r="Q131" i="19"/>
  <c r="P131" i="19"/>
  <c r="Q142" i="19"/>
  <c r="P142" i="19"/>
  <c r="Q153" i="19"/>
  <c r="P153" i="19"/>
  <c r="O161" i="19"/>
  <c r="I104" i="19"/>
  <c r="H104" i="19"/>
  <c r="I115" i="19"/>
  <c r="H115" i="19"/>
  <c r="I126" i="19"/>
  <c r="H126" i="19"/>
  <c r="I137" i="19"/>
  <c r="H137" i="19"/>
  <c r="I145" i="19"/>
  <c r="H145" i="19"/>
  <c r="I156" i="19"/>
  <c r="H156" i="19"/>
  <c r="V35" i="19"/>
  <c r="N21" i="19"/>
  <c r="N9" i="19"/>
  <c r="P76" i="19"/>
  <c r="N119" i="19"/>
  <c r="N121" i="19"/>
  <c r="R111" i="18"/>
  <c r="Q111" i="18"/>
  <c r="Y93" i="18"/>
  <c r="X93" i="18"/>
  <c r="W92" i="18"/>
  <c r="X24" i="18"/>
  <c r="Y24" i="18"/>
  <c r="F20" i="18"/>
  <c r="J140" i="17"/>
  <c r="I140" i="17"/>
  <c r="J123" i="17"/>
  <c r="I123" i="17"/>
  <c r="E107" i="17"/>
  <c r="I44" i="17"/>
  <c r="J44" i="17"/>
  <c r="H35" i="17"/>
  <c r="J27" i="17"/>
  <c r="I27" i="17"/>
  <c r="Q21" i="17"/>
  <c r="Q9" i="17"/>
  <c r="J72" i="16"/>
  <c r="I72" i="16"/>
  <c r="W16" i="16"/>
  <c r="V16" i="16"/>
  <c r="U16" i="16"/>
  <c r="R138" i="18"/>
  <c r="Q138" i="18"/>
  <c r="P146" i="18"/>
  <c r="O118" i="18"/>
  <c r="V92" i="18"/>
  <c r="F48" i="18"/>
  <c r="X14" i="18"/>
  <c r="Y14" i="18"/>
  <c r="E20" i="18"/>
  <c r="E8" i="18"/>
  <c r="R58" i="18"/>
  <c r="Q58" i="18"/>
  <c r="R136" i="18"/>
  <c r="Q136" i="18"/>
  <c r="R83" i="18"/>
  <c r="Q83" i="18"/>
  <c r="R30" i="18"/>
  <c r="Q30" i="18"/>
  <c r="R108" i="18"/>
  <c r="Q108" i="18"/>
  <c r="R55" i="18"/>
  <c r="Q55" i="18"/>
  <c r="R141" i="18"/>
  <c r="Q141" i="18"/>
  <c r="Q80" i="18"/>
  <c r="R80" i="18"/>
  <c r="Q157" i="18"/>
  <c r="R157" i="18"/>
  <c r="P104" i="18"/>
  <c r="R96" i="18"/>
  <c r="Q96" i="18"/>
  <c r="J41" i="18"/>
  <c r="I41" i="18"/>
  <c r="J127" i="18"/>
  <c r="I127" i="18"/>
  <c r="J74" i="18"/>
  <c r="I74" i="18"/>
  <c r="J152" i="18"/>
  <c r="I152" i="18"/>
  <c r="H160" i="18"/>
  <c r="J99" i="18"/>
  <c r="I99" i="18"/>
  <c r="J46" i="18"/>
  <c r="I46" i="18"/>
  <c r="J124" i="18"/>
  <c r="I124" i="18"/>
  <c r="H132" i="18"/>
  <c r="H120" i="18"/>
  <c r="I71" i="18"/>
  <c r="J71" i="18"/>
  <c r="I149" i="18"/>
  <c r="H148" i="18"/>
  <c r="J149" i="18"/>
  <c r="J87" i="18"/>
  <c r="I87" i="18"/>
  <c r="D133" i="17"/>
  <c r="I112" i="17"/>
  <c r="J112" i="17"/>
  <c r="I95" i="17"/>
  <c r="J95" i="17"/>
  <c r="F79" i="17"/>
  <c r="I60" i="17"/>
  <c r="J60" i="17"/>
  <c r="F35" i="17"/>
  <c r="P21" i="17"/>
  <c r="P9" i="17"/>
  <c r="G105" i="16"/>
  <c r="F21" i="16"/>
  <c r="F9" i="16"/>
  <c r="O92" i="18"/>
  <c r="Y15" i="18"/>
  <c r="X15" i="18"/>
  <c r="Y74" i="18"/>
  <c r="X74" i="18"/>
  <c r="Y152" i="18"/>
  <c r="X152" i="18"/>
  <c r="W160" i="18"/>
  <c r="Y99" i="18"/>
  <c r="X99" i="18"/>
  <c r="X38" i="18"/>
  <c r="Y115" i="18"/>
  <c r="X115" i="18"/>
  <c r="Y71" i="18"/>
  <c r="X71" i="18"/>
  <c r="Y149" i="18"/>
  <c r="X149" i="18"/>
  <c r="W148" i="18"/>
  <c r="X87" i="18"/>
  <c r="Y87" i="18"/>
  <c r="Y43" i="18"/>
  <c r="X43" i="18"/>
  <c r="W120" i="18"/>
  <c r="Y121" i="18"/>
  <c r="X121" i="18"/>
  <c r="O160" i="18"/>
  <c r="O148" i="18"/>
  <c r="O120" i="18"/>
  <c r="G160" i="18"/>
  <c r="G148" i="18"/>
  <c r="G120" i="18"/>
  <c r="I121" i="18"/>
  <c r="J154" i="17"/>
  <c r="I154" i="17"/>
  <c r="J137" i="17"/>
  <c r="I137" i="17"/>
  <c r="F121" i="17"/>
  <c r="J102" i="17"/>
  <c r="I102" i="17"/>
  <c r="F91" i="19"/>
  <c r="F105" i="19"/>
  <c r="F107" i="19"/>
  <c r="J138" i="18"/>
  <c r="I138" i="18"/>
  <c r="H146" i="18"/>
  <c r="D64" i="18"/>
  <c r="U48" i="18"/>
  <c r="I16" i="18"/>
  <c r="L20" i="18"/>
  <c r="V90" i="18"/>
  <c r="V106" i="18"/>
  <c r="V78" i="18"/>
  <c r="V34" i="18"/>
  <c r="V50" i="18"/>
  <c r="N36" i="18"/>
  <c r="F64" i="18"/>
  <c r="E121" i="17"/>
  <c r="J58" i="17"/>
  <c r="I58" i="17"/>
  <c r="J41" i="17"/>
  <c r="I41" i="17"/>
  <c r="H49" i="17"/>
  <c r="H37" i="17"/>
  <c r="J24" i="17"/>
  <c r="I24" i="17"/>
  <c r="H23" i="17"/>
  <c r="G51" i="16"/>
  <c r="J52" i="16"/>
  <c r="I52" i="16"/>
  <c r="Y75" i="18"/>
  <c r="X75" i="18"/>
  <c r="R18" i="18"/>
  <c r="Q18" i="18"/>
  <c r="Y9" i="18"/>
  <c r="X9" i="18"/>
  <c r="W8" i="18"/>
  <c r="Y143" i="18" s="1"/>
  <c r="M118" i="18"/>
  <c r="E104" i="18"/>
  <c r="E146" i="18"/>
  <c r="E134" i="18"/>
  <c r="E118" i="18"/>
  <c r="D121" i="17"/>
  <c r="G49" i="17"/>
  <c r="G37" i="17"/>
  <c r="G93" i="16"/>
  <c r="V93" i="19"/>
  <c r="V105" i="19"/>
  <c r="V107" i="19"/>
  <c r="R52" i="18"/>
  <c r="Q52" i="18"/>
  <c r="R19" i="18"/>
  <c r="Q19" i="18"/>
  <c r="Y10" i="18"/>
  <c r="X10" i="18"/>
  <c r="T50" i="18"/>
  <c r="L62" i="18"/>
  <c r="L78" i="18"/>
  <c r="L34" i="18"/>
  <c r="L92" i="18"/>
  <c r="L48" i="18"/>
  <c r="D148" i="18"/>
  <c r="D120" i="18"/>
  <c r="D76" i="18"/>
  <c r="D134" i="18"/>
  <c r="E91" i="17"/>
  <c r="D77" i="17"/>
  <c r="J56" i="17"/>
  <c r="I56" i="17"/>
  <c r="H63" i="17"/>
  <c r="J39" i="17"/>
  <c r="I39" i="17"/>
  <c r="F23" i="17"/>
  <c r="R21" i="17"/>
  <c r="E161" i="16"/>
  <c r="G135" i="16"/>
  <c r="E51" i="16"/>
  <c r="J159" i="16"/>
  <c r="I159" i="16"/>
  <c r="D37" i="16"/>
  <c r="D107" i="16"/>
  <c r="E161" i="15"/>
  <c r="F35" i="15"/>
  <c r="E21" i="15"/>
  <c r="F105" i="15"/>
  <c r="C106" i="18"/>
  <c r="C146" i="18"/>
  <c r="C118" i="18"/>
  <c r="C90" i="18"/>
  <c r="C79" i="17"/>
  <c r="C21" i="17"/>
  <c r="C107" i="17"/>
  <c r="J98" i="16"/>
  <c r="I98" i="16"/>
  <c r="H37" i="16"/>
  <c r="J38" i="16"/>
  <c r="I38" i="16"/>
  <c r="C79" i="16"/>
  <c r="C21" i="16"/>
  <c r="C9" i="16"/>
  <c r="C107" i="16"/>
  <c r="C49" i="16"/>
  <c r="C119" i="16"/>
  <c r="C49" i="15"/>
  <c r="C23" i="14"/>
  <c r="K106" i="18"/>
  <c r="K148" i="18"/>
  <c r="K104" i="18"/>
  <c r="K76" i="18"/>
  <c r="K134" i="18"/>
  <c r="J82" i="16"/>
  <c r="I82" i="16"/>
  <c r="D147" i="15"/>
  <c r="X16" i="15"/>
  <c r="W16" i="15"/>
  <c r="Y16" i="15"/>
  <c r="C132" i="13"/>
  <c r="D62" i="13"/>
  <c r="U37" i="19"/>
  <c r="N22" i="21"/>
  <c r="I98" i="19"/>
  <c r="H98" i="19"/>
  <c r="Q84" i="19"/>
  <c r="P84" i="19"/>
  <c r="Q71" i="19"/>
  <c r="P71" i="19"/>
  <c r="I86" i="19"/>
  <c r="H86" i="19"/>
  <c r="Y71" i="19"/>
  <c r="X71" i="19"/>
  <c r="I99" i="19"/>
  <c r="H99" i="19"/>
  <c r="I89" i="19"/>
  <c r="H89" i="19"/>
  <c r="Y74" i="19"/>
  <c r="X74" i="19"/>
  <c r="Q62" i="19"/>
  <c r="P62" i="19"/>
  <c r="Y59" i="19"/>
  <c r="X59" i="19"/>
  <c r="I57" i="19"/>
  <c r="H57" i="19"/>
  <c r="Q54" i="19"/>
  <c r="P54" i="19"/>
  <c r="Y48" i="19"/>
  <c r="X48" i="19"/>
  <c r="I46" i="19"/>
  <c r="H46" i="19"/>
  <c r="Q43" i="19"/>
  <c r="P43" i="19"/>
  <c r="Y40" i="19"/>
  <c r="X40" i="19"/>
  <c r="I38" i="19"/>
  <c r="H38" i="19"/>
  <c r="G37" i="19"/>
  <c r="Q32" i="19"/>
  <c r="P32" i="19"/>
  <c r="Y29" i="19"/>
  <c r="X29" i="19"/>
  <c r="J27" i="19"/>
  <c r="I27" i="19"/>
  <c r="H27" i="19"/>
  <c r="G35" i="19"/>
  <c r="Q24" i="19"/>
  <c r="P24" i="19"/>
  <c r="O23" i="19"/>
  <c r="Y18" i="19"/>
  <c r="X18" i="19"/>
  <c r="I16" i="19"/>
  <c r="H16" i="19"/>
  <c r="Q13" i="19"/>
  <c r="P13" i="19"/>
  <c r="O21" i="19"/>
  <c r="Y10" i="19"/>
  <c r="X10" i="19"/>
  <c r="W9" i="19"/>
  <c r="Y111" i="19"/>
  <c r="X111" i="19"/>
  <c r="W119" i="19"/>
  <c r="Y122" i="19"/>
  <c r="X122" i="19"/>
  <c r="W121" i="19"/>
  <c r="Y130" i="19"/>
  <c r="X130" i="19"/>
  <c r="Y141" i="19"/>
  <c r="X141" i="19"/>
  <c r="Y152" i="19"/>
  <c r="X152" i="19"/>
  <c r="Y160" i="19"/>
  <c r="X160" i="19"/>
  <c r="Q113" i="19"/>
  <c r="P113" i="19"/>
  <c r="Q124" i="19"/>
  <c r="P124" i="19"/>
  <c r="Q132" i="19"/>
  <c r="P132" i="19"/>
  <c r="Q143" i="19"/>
  <c r="P143" i="19"/>
  <c r="Q154" i="19"/>
  <c r="P154" i="19"/>
  <c r="I108" i="19"/>
  <c r="H108" i="19"/>
  <c r="G107" i="19"/>
  <c r="I116" i="19"/>
  <c r="H116" i="19"/>
  <c r="J127" i="19"/>
  <c r="I127" i="19"/>
  <c r="H127" i="19"/>
  <c r="I138" i="19"/>
  <c r="H138" i="19"/>
  <c r="I146" i="19"/>
  <c r="H146" i="19"/>
  <c r="I157" i="19"/>
  <c r="H157" i="19"/>
  <c r="N77" i="19"/>
  <c r="N51" i="19"/>
  <c r="P81" i="19"/>
  <c r="N161" i="19"/>
  <c r="J137" i="18"/>
  <c r="I137" i="18"/>
  <c r="G118" i="18"/>
  <c r="M64" i="18"/>
  <c r="P22" i="18"/>
  <c r="R23" i="18"/>
  <c r="Q23" i="18"/>
  <c r="Q14" i="18"/>
  <c r="R14" i="18"/>
  <c r="P20" i="18"/>
  <c r="H147" i="17"/>
  <c r="J139" i="17"/>
  <c r="I139" i="17"/>
  <c r="H121" i="17"/>
  <c r="J122" i="17"/>
  <c r="I122" i="17"/>
  <c r="J104" i="17"/>
  <c r="I104" i="17"/>
  <c r="J88" i="17"/>
  <c r="I88" i="17"/>
  <c r="F63" i="17"/>
  <c r="J20" i="17"/>
  <c r="I20" i="17"/>
  <c r="F21" i="17"/>
  <c r="F9" i="17"/>
  <c r="G149" i="16"/>
  <c r="J150" i="16"/>
  <c r="I150" i="16"/>
  <c r="E65" i="16"/>
  <c r="P21" i="16"/>
  <c r="F118" i="18"/>
  <c r="Y85" i="18"/>
  <c r="X85" i="18"/>
  <c r="L64" i="18"/>
  <c r="O22" i="18"/>
  <c r="R67" i="18"/>
  <c r="Q67" i="18"/>
  <c r="R144" i="18"/>
  <c r="Q144" i="18"/>
  <c r="R100" i="18"/>
  <c r="Q100" i="18"/>
  <c r="R39" i="18"/>
  <c r="Q39" i="18"/>
  <c r="R116" i="18"/>
  <c r="Q116" i="18"/>
  <c r="R72" i="18"/>
  <c r="Q72" i="18"/>
  <c r="R150" i="18"/>
  <c r="Q150" i="18"/>
  <c r="Q88" i="18"/>
  <c r="R88" i="18"/>
  <c r="Q27" i="18"/>
  <c r="R27" i="18"/>
  <c r="R113" i="18"/>
  <c r="Q113" i="18"/>
  <c r="J58" i="18"/>
  <c r="I58" i="18"/>
  <c r="J136" i="18"/>
  <c r="I136" i="18"/>
  <c r="J83" i="18"/>
  <c r="I83" i="18"/>
  <c r="J30" i="18"/>
  <c r="I30" i="18"/>
  <c r="J108" i="18"/>
  <c r="I108" i="18"/>
  <c r="J55" i="18"/>
  <c r="I55" i="18"/>
  <c r="J141" i="18"/>
  <c r="I141" i="18"/>
  <c r="I80" i="18"/>
  <c r="J80" i="18"/>
  <c r="I157" i="18"/>
  <c r="J157" i="18"/>
  <c r="H104" i="18"/>
  <c r="J96" i="18"/>
  <c r="I96" i="18"/>
  <c r="D107" i="17"/>
  <c r="D63" i="17"/>
  <c r="G35" i="17"/>
  <c r="E21" i="17"/>
  <c r="E9" i="17"/>
  <c r="F149" i="16"/>
  <c r="F93" i="19"/>
  <c r="J111" i="18"/>
  <c r="I111" i="18"/>
  <c r="Y67" i="18"/>
  <c r="X67" i="18"/>
  <c r="J29" i="18"/>
  <c r="I29" i="18"/>
  <c r="Y83" i="18"/>
  <c r="X83" i="18"/>
  <c r="Y30" i="18"/>
  <c r="X30" i="18"/>
  <c r="Y108" i="18"/>
  <c r="X108" i="18"/>
  <c r="Y46" i="18"/>
  <c r="X46" i="18"/>
  <c r="Y124" i="18"/>
  <c r="X124" i="18"/>
  <c r="W132" i="18"/>
  <c r="Y80" i="18"/>
  <c r="X80" i="18"/>
  <c r="Y157" i="18"/>
  <c r="X157" i="18"/>
  <c r="X96" i="18"/>
  <c r="W104" i="18"/>
  <c r="Y96" i="18"/>
  <c r="Y52" i="18"/>
  <c r="X52" i="18"/>
  <c r="Y129" i="18"/>
  <c r="X129" i="18"/>
  <c r="O132" i="18"/>
  <c r="O104" i="18"/>
  <c r="Q129" i="18"/>
  <c r="G132" i="18"/>
  <c r="G104" i="18"/>
  <c r="I52" i="18"/>
  <c r="D149" i="17"/>
  <c r="G77" i="17"/>
  <c r="F147" i="19"/>
  <c r="F149" i="19"/>
  <c r="Y59" i="18"/>
  <c r="X59" i="18"/>
  <c r="U22" i="18"/>
  <c r="D20" i="18"/>
  <c r="V62" i="18"/>
  <c r="V120" i="18"/>
  <c r="X145" i="18"/>
  <c r="N90" i="18"/>
  <c r="N106" i="18"/>
  <c r="N78" i="18"/>
  <c r="N34" i="18"/>
  <c r="N50" i="18"/>
  <c r="F36" i="18"/>
  <c r="J153" i="17"/>
  <c r="I153" i="17"/>
  <c r="H161" i="17"/>
  <c r="H149" i="17"/>
  <c r="J136" i="17"/>
  <c r="I136" i="17"/>
  <c r="H135" i="17"/>
  <c r="J118" i="17"/>
  <c r="I118" i="17"/>
  <c r="F77" i="17"/>
  <c r="F65" i="17"/>
  <c r="J15" i="17"/>
  <c r="I15" i="17"/>
  <c r="E105" i="16"/>
  <c r="E93" i="16"/>
  <c r="V65" i="19"/>
  <c r="V37" i="19"/>
  <c r="N23" i="19"/>
  <c r="Y144" i="18"/>
  <c r="X144" i="18"/>
  <c r="R94" i="18"/>
  <c r="Q94" i="18"/>
  <c r="J51" i="18"/>
  <c r="I51" i="18"/>
  <c r="H50" i="18"/>
  <c r="J18" i="18"/>
  <c r="I18" i="18"/>
  <c r="O8" i="18"/>
  <c r="Q9" i="18"/>
  <c r="E48" i="18"/>
  <c r="G161" i="17"/>
  <c r="G149" i="17"/>
  <c r="E77" i="17"/>
  <c r="E65" i="17"/>
  <c r="J57" i="17"/>
  <c r="I57" i="17"/>
  <c r="J40" i="17"/>
  <c r="I40" i="17"/>
  <c r="G23" i="17"/>
  <c r="E147" i="16"/>
  <c r="E135" i="16"/>
  <c r="W18" i="16"/>
  <c r="U18" i="16"/>
  <c r="V18" i="16"/>
  <c r="V77" i="19"/>
  <c r="X69" i="19"/>
  <c r="V147" i="19"/>
  <c r="V149" i="19"/>
  <c r="G50" i="18"/>
  <c r="J19" i="18"/>
  <c r="I19" i="18"/>
  <c r="T62" i="18"/>
  <c r="T78" i="18"/>
  <c r="T34" i="18"/>
  <c r="T92" i="18"/>
  <c r="T48" i="18"/>
  <c r="L148" i="18"/>
  <c r="L120" i="18"/>
  <c r="L76" i="18"/>
  <c r="L134" i="18"/>
  <c r="D104" i="18"/>
  <c r="D118" i="18"/>
  <c r="J151" i="17"/>
  <c r="I151" i="17"/>
  <c r="F135" i="17"/>
  <c r="J116" i="17"/>
  <c r="I116" i="17"/>
  <c r="F91" i="17"/>
  <c r="D51" i="17"/>
  <c r="G21" i="17"/>
  <c r="F161" i="16"/>
  <c r="E49" i="16"/>
  <c r="G23" i="16"/>
  <c r="D77" i="16"/>
  <c r="D49" i="16"/>
  <c r="J87" i="15"/>
  <c r="L87" i="15"/>
  <c r="D49" i="15"/>
  <c r="T21" i="15"/>
  <c r="F161" i="15"/>
  <c r="F147" i="15"/>
  <c r="C22" i="18"/>
  <c r="C62" i="18"/>
  <c r="C160" i="18"/>
  <c r="C147" i="17"/>
  <c r="C49" i="17"/>
  <c r="C135" i="16"/>
  <c r="D91" i="15"/>
  <c r="F49" i="15"/>
  <c r="K146" i="18"/>
  <c r="K118" i="18"/>
  <c r="K90" i="18"/>
  <c r="C93" i="17"/>
  <c r="J60" i="16"/>
  <c r="I60" i="16"/>
  <c r="D35" i="15"/>
  <c r="D133" i="15"/>
  <c r="D119" i="15"/>
  <c r="D132" i="13"/>
  <c r="C90" i="13"/>
  <c r="C20" i="13"/>
  <c r="U119" i="19"/>
  <c r="U121" i="19"/>
  <c r="I68" i="21"/>
  <c r="H68" i="21"/>
  <c r="D22" i="21"/>
  <c r="S21" i="22"/>
  <c r="Y102" i="19"/>
  <c r="X102" i="19"/>
  <c r="Q97" i="19"/>
  <c r="O105" i="19"/>
  <c r="P97" i="19"/>
  <c r="O93" i="19"/>
  <c r="J83" i="19"/>
  <c r="I83" i="19"/>
  <c r="H83" i="19"/>
  <c r="G91" i="19"/>
  <c r="G79" i="19"/>
  <c r="I70" i="19"/>
  <c r="H70" i="19"/>
  <c r="Y84" i="19"/>
  <c r="X84" i="19"/>
  <c r="Q70" i="19"/>
  <c r="P70" i="19"/>
  <c r="Q101" i="19"/>
  <c r="P101" i="19"/>
  <c r="Q98" i="19"/>
  <c r="P98" i="19"/>
  <c r="Y87" i="19"/>
  <c r="X87" i="19"/>
  <c r="Q73" i="19"/>
  <c r="P73" i="19"/>
  <c r="J62" i="19"/>
  <c r="I62" i="19"/>
  <c r="H62" i="19"/>
  <c r="Q59" i="19"/>
  <c r="P59" i="19"/>
  <c r="Y56" i="19"/>
  <c r="X56" i="19"/>
  <c r="J54" i="19"/>
  <c r="I54" i="19"/>
  <c r="H54" i="19"/>
  <c r="Q48" i="19"/>
  <c r="P48" i="19"/>
  <c r="Y45" i="19"/>
  <c r="X45" i="19"/>
  <c r="J43" i="19"/>
  <c r="I43" i="19"/>
  <c r="H43" i="19"/>
  <c r="Q40" i="19"/>
  <c r="P40" i="19"/>
  <c r="Y34" i="19"/>
  <c r="X34" i="19"/>
  <c r="J32" i="19"/>
  <c r="I32" i="19"/>
  <c r="H32" i="19"/>
  <c r="Q29" i="19"/>
  <c r="P29" i="19"/>
  <c r="Y26" i="19"/>
  <c r="X26" i="19"/>
  <c r="J24" i="19"/>
  <c r="I24" i="19"/>
  <c r="H24" i="19"/>
  <c r="G23" i="19"/>
  <c r="Q18" i="19"/>
  <c r="P18" i="19"/>
  <c r="Y15" i="19"/>
  <c r="X15" i="19"/>
  <c r="I13" i="19"/>
  <c r="H13" i="19"/>
  <c r="G21" i="19"/>
  <c r="Q10" i="19"/>
  <c r="P10" i="19"/>
  <c r="O9" i="19"/>
  <c r="R74" i="19" s="1"/>
  <c r="Y112" i="19"/>
  <c r="X112" i="19"/>
  <c r="Y123" i="19"/>
  <c r="X123" i="19"/>
  <c r="Y131" i="19"/>
  <c r="X131" i="19"/>
  <c r="Y142" i="19"/>
  <c r="X142" i="19"/>
  <c r="Y153" i="19"/>
  <c r="X153" i="19"/>
  <c r="W161" i="19"/>
  <c r="Q103" i="19"/>
  <c r="P103" i="19"/>
  <c r="Q114" i="19"/>
  <c r="P114" i="19"/>
  <c r="Q125" i="19"/>
  <c r="P125" i="19"/>
  <c r="O133" i="19"/>
  <c r="Q136" i="19"/>
  <c r="P136" i="19"/>
  <c r="O135" i="19"/>
  <c r="Q144" i="19"/>
  <c r="P144" i="19"/>
  <c r="Q155" i="19"/>
  <c r="P155" i="19"/>
  <c r="J109" i="19"/>
  <c r="I109" i="19"/>
  <c r="H109" i="19"/>
  <c r="I117" i="19"/>
  <c r="H117" i="19"/>
  <c r="I128" i="19"/>
  <c r="H128" i="19"/>
  <c r="I139" i="19"/>
  <c r="H139" i="19"/>
  <c r="G147" i="19"/>
  <c r="I150" i="19"/>
  <c r="H150" i="19"/>
  <c r="G149" i="19"/>
  <c r="I158" i="19"/>
  <c r="H158" i="19"/>
  <c r="F37" i="19"/>
  <c r="V9" i="19"/>
  <c r="P85" i="19"/>
  <c r="V134" i="18"/>
  <c r="Y58" i="18"/>
  <c r="X58" i="18"/>
  <c r="J33" i="18"/>
  <c r="I33" i="18"/>
  <c r="H22" i="18"/>
  <c r="J23" i="18"/>
  <c r="I23" i="18"/>
  <c r="J14" i="18"/>
  <c r="I14" i="18"/>
  <c r="H20" i="18"/>
  <c r="J87" i="17"/>
  <c r="I87" i="17"/>
  <c r="J71" i="17"/>
  <c r="I71" i="17"/>
  <c r="I54" i="17"/>
  <c r="J54" i="17"/>
  <c r="U12" i="17"/>
  <c r="V12" i="17"/>
  <c r="G37" i="16"/>
  <c r="E21" i="16"/>
  <c r="Y154" i="18"/>
  <c r="X154" i="18"/>
  <c r="U134" i="18"/>
  <c r="J60" i="18"/>
  <c r="I60" i="18"/>
  <c r="G22" i="18"/>
  <c r="R75" i="18"/>
  <c r="Q75" i="18"/>
  <c r="R153" i="18"/>
  <c r="Q153" i="18"/>
  <c r="R109" i="18"/>
  <c r="Q109" i="18"/>
  <c r="R47" i="18"/>
  <c r="Q47" i="18"/>
  <c r="R125" i="18"/>
  <c r="Q125" i="18"/>
  <c r="R81" i="18"/>
  <c r="Q81" i="18"/>
  <c r="R158" i="18"/>
  <c r="Q158" i="18"/>
  <c r="Q97" i="18"/>
  <c r="R97" i="18"/>
  <c r="R44" i="18"/>
  <c r="Q44" i="18"/>
  <c r="R122" i="18"/>
  <c r="Q122" i="18"/>
  <c r="J67" i="18"/>
  <c r="I67" i="18"/>
  <c r="J144" i="18"/>
  <c r="I144" i="18"/>
  <c r="J100" i="18"/>
  <c r="I100" i="18"/>
  <c r="J39" i="18"/>
  <c r="I39" i="18"/>
  <c r="J116" i="18"/>
  <c r="I116" i="18"/>
  <c r="J72" i="18"/>
  <c r="I72" i="18"/>
  <c r="J150" i="18"/>
  <c r="I150" i="18"/>
  <c r="I88" i="18"/>
  <c r="J88" i="18"/>
  <c r="J27" i="18"/>
  <c r="I27" i="18"/>
  <c r="J113" i="18"/>
  <c r="I113" i="18"/>
  <c r="J156" i="17"/>
  <c r="I156" i="17"/>
  <c r="G147" i="17"/>
  <c r="E63" i="17"/>
  <c r="I43" i="17"/>
  <c r="K43" i="17"/>
  <c r="J43" i="17"/>
  <c r="I26" i="17"/>
  <c r="J26" i="17"/>
  <c r="F37" i="16"/>
  <c r="F21" i="19"/>
  <c r="Y136" i="18"/>
  <c r="X136" i="18"/>
  <c r="R85" i="18"/>
  <c r="Q85" i="18"/>
  <c r="J42" i="18"/>
  <c r="I42" i="18"/>
  <c r="M34" i="18"/>
  <c r="Y100" i="18"/>
  <c r="X100" i="18"/>
  <c r="Y39" i="18"/>
  <c r="X39" i="18"/>
  <c r="Y116" i="18"/>
  <c r="X116" i="18"/>
  <c r="Y55" i="18"/>
  <c r="X55" i="18"/>
  <c r="Y141" i="18"/>
  <c r="X141" i="18"/>
  <c r="Y88" i="18"/>
  <c r="X88" i="18"/>
  <c r="X27" i="18"/>
  <c r="Y27" i="18"/>
  <c r="X113" i="18"/>
  <c r="Y113" i="18"/>
  <c r="Y60" i="18"/>
  <c r="X60" i="18"/>
  <c r="W146" i="18"/>
  <c r="X138" i="18"/>
  <c r="Y138" i="18"/>
  <c r="Q60" i="18"/>
  <c r="O146" i="18"/>
  <c r="G146" i="18"/>
  <c r="E105" i="17"/>
  <c r="J85" i="17"/>
  <c r="I85" i="17"/>
  <c r="J68" i="17"/>
  <c r="I68" i="17"/>
  <c r="H67" i="19"/>
  <c r="M134" i="18"/>
  <c r="J103" i="18"/>
  <c r="I103" i="18"/>
  <c r="T90" i="18"/>
  <c r="M22" i="18"/>
  <c r="V132" i="18"/>
  <c r="V148" i="18"/>
  <c r="V104" i="18"/>
  <c r="V76" i="18"/>
  <c r="V160" i="18"/>
  <c r="N62" i="18"/>
  <c r="N120" i="18"/>
  <c r="F90" i="18"/>
  <c r="F106" i="18"/>
  <c r="F78" i="18"/>
  <c r="F34" i="18"/>
  <c r="F50" i="18"/>
  <c r="J101" i="17"/>
  <c r="I101" i="17"/>
  <c r="J33" i="17"/>
  <c r="I33" i="17"/>
  <c r="W14" i="17"/>
  <c r="V14" i="17"/>
  <c r="U14" i="17"/>
  <c r="G77" i="16"/>
  <c r="J69" i="16"/>
  <c r="I69" i="16"/>
  <c r="G65" i="16"/>
  <c r="F9" i="19"/>
  <c r="G92" i="18"/>
  <c r="J26" i="18"/>
  <c r="H34" i="18"/>
  <c r="I26" i="18"/>
  <c r="Y17" i="18"/>
  <c r="X17" i="18"/>
  <c r="G8" i="18"/>
  <c r="I9" i="18"/>
  <c r="U36" i="18"/>
  <c r="J152" i="17"/>
  <c r="I152" i="17"/>
  <c r="G135" i="17"/>
  <c r="J117" i="17"/>
  <c r="I117" i="17"/>
  <c r="S9" i="17"/>
  <c r="G119" i="16"/>
  <c r="G107" i="16"/>
  <c r="E35" i="16"/>
  <c r="E23" i="16"/>
  <c r="X73" i="19"/>
  <c r="Y137" i="18"/>
  <c r="X137" i="18"/>
  <c r="J112" i="18"/>
  <c r="I112" i="18"/>
  <c r="F92" i="18"/>
  <c r="Y68" i="18"/>
  <c r="X68" i="18"/>
  <c r="W76" i="18"/>
  <c r="Y18" i="18"/>
  <c r="X18" i="18"/>
  <c r="T148" i="18"/>
  <c r="T120" i="18"/>
  <c r="T76" i="18"/>
  <c r="T64" i="18"/>
  <c r="T134" i="18"/>
  <c r="L104" i="18"/>
  <c r="L118" i="18"/>
  <c r="D146" i="18"/>
  <c r="D160" i="18"/>
  <c r="D119" i="17"/>
  <c r="G91" i="17"/>
  <c r="W13" i="17"/>
  <c r="V13" i="17"/>
  <c r="U13" i="17"/>
  <c r="T21" i="17"/>
  <c r="G161" i="16"/>
  <c r="E77" i="16"/>
  <c r="F49" i="16"/>
  <c r="M63" i="19"/>
  <c r="D63" i="16"/>
  <c r="D51" i="16"/>
  <c r="D133" i="16"/>
  <c r="D135" i="16"/>
  <c r="E63" i="15"/>
  <c r="C51" i="17"/>
  <c r="C77" i="17"/>
  <c r="C105" i="17"/>
  <c r="C133" i="17"/>
  <c r="C135" i="17"/>
  <c r="C105" i="16"/>
  <c r="C133" i="16"/>
  <c r="D63" i="15"/>
  <c r="K132" i="18"/>
  <c r="K8" i="18"/>
  <c r="K160" i="18"/>
  <c r="J47" i="16"/>
  <c r="I47" i="16"/>
  <c r="O21" i="16"/>
  <c r="E49" i="15"/>
  <c r="X14" i="15"/>
  <c r="W14" i="15"/>
  <c r="Y14" i="15"/>
  <c r="V21" i="15"/>
  <c r="C160" i="13"/>
  <c r="D90" i="13"/>
  <c r="C48" i="13"/>
  <c r="U23" i="19"/>
  <c r="S118" i="18"/>
  <c r="R19" i="21"/>
  <c r="Q19" i="21"/>
  <c r="R11" i="21"/>
  <c r="Q11" i="21"/>
  <c r="C148" i="21"/>
  <c r="Y96" i="19"/>
  <c r="X96" i="19"/>
  <c r="Y81" i="19"/>
  <c r="X81" i="19"/>
  <c r="Y68" i="19"/>
  <c r="X68" i="19"/>
  <c r="Q83" i="19"/>
  <c r="P83" i="19"/>
  <c r="O91" i="19"/>
  <c r="I69" i="19"/>
  <c r="H69" i="19"/>
  <c r="G77" i="19"/>
  <c r="Y97" i="19"/>
  <c r="W105" i="19"/>
  <c r="X97" i="19"/>
  <c r="R86" i="19"/>
  <c r="Q86" i="19"/>
  <c r="P86" i="19"/>
  <c r="I72" i="19"/>
  <c r="H72" i="19"/>
  <c r="Y61" i="19"/>
  <c r="X61" i="19"/>
  <c r="J59" i="19"/>
  <c r="I59" i="19"/>
  <c r="H59" i="19"/>
  <c r="Q56" i="19"/>
  <c r="P56" i="19"/>
  <c r="Y53" i="19"/>
  <c r="X53" i="19"/>
  <c r="J48" i="19"/>
  <c r="I48" i="19"/>
  <c r="H48" i="19"/>
  <c r="Q45" i="19"/>
  <c r="P45" i="19"/>
  <c r="Y42" i="19"/>
  <c r="X42" i="19"/>
  <c r="J40" i="19"/>
  <c r="I40" i="19"/>
  <c r="H40" i="19"/>
  <c r="Q34" i="19"/>
  <c r="P34" i="19"/>
  <c r="Y31" i="19"/>
  <c r="X31" i="19"/>
  <c r="J29" i="19"/>
  <c r="I29" i="19"/>
  <c r="H29" i="19"/>
  <c r="Q26" i="19"/>
  <c r="P26" i="19"/>
  <c r="Y20" i="19"/>
  <c r="X20" i="19"/>
  <c r="J18" i="19"/>
  <c r="I18" i="19"/>
  <c r="H18" i="19"/>
  <c r="Q15" i="19"/>
  <c r="P15" i="19"/>
  <c r="Y12" i="19"/>
  <c r="X12" i="19"/>
  <c r="J10" i="19"/>
  <c r="I10" i="19"/>
  <c r="H10" i="19"/>
  <c r="G9" i="19"/>
  <c r="J155" i="19" s="1"/>
  <c r="Y113" i="19"/>
  <c r="X113" i="19"/>
  <c r="Y124" i="19"/>
  <c r="X124" i="19"/>
  <c r="Y132" i="19"/>
  <c r="X132" i="19"/>
  <c r="Y143" i="19"/>
  <c r="X143" i="19"/>
  <c r="Y154" i="19"/>
  <c r="X154" i="19"/>
  <c r="Q104" i="19"/>
  <c r="P104" i="19"/>
  <c r="Q115" i="19"/>
  <c r="P115" i="19"/>
  <c r="Q126" i="19"/>
  <c r="P126" i="19"/>
  <c r="Q137" i="19"/>
  <c r="P137" i="19"/>
  <c r="Q145" i="19"/>
  <c r="P145" i="19"/>
  <c r="Q156" i="19"/>
  <c r="P156" i="19"/>
  <c r="J110" i="19"/>
  <c r="I110" i="19"/>
  <c r="H110" i="19"/>
  <c r="J118" i="19"/>
  <c r="I118" i="19"/>
  <c r="H118" i="19"/>
  <c r="J129" i="19"/>
  <c r="I129" i="19"/>
  <c r="H129" i="19"/>
  <c r="I140" i="19"/>
  <c r="H140" i="19"/>
  <c r="I151" i="19"/>
  <c r="H151" i="19"/>
  <c r="I159" i="19"/>
  <c r="H159" i="19"/>
  <c r="N65" i="19"/>
  <c r="N79" i="19"/>
  <c r="P89" i="19"/>
  <c r="N133" i="19"/>
  <c r="N135" i="19"/>
  <c r="F160" i="18"/>
  <c r="Y127" i="18"/>
  <c r="X127" i="18"/>
  <c r="L106" i="18"/>
  <c r="Y13" i="18"/>
  <c r="X13" i="18"/>
  <c r="W20" i="18"/>
  <c r="J131" i="17"/>
  <c r="I131" i="17"/>
  <c r="D91" i="17"/>
  <c r="J70" i="17"/>
  <c r="I70" i="17"/>
  <c r="J53" i="17"/>
  <c r="I53" i="17"/>
  <c r="F37" i="17"/>
  <c r="K12" i="17"/>
  <c r="J12" i="17"/>
  <c r="I12" i="17"/>
  <c r="I115" i="16"/>
  <c r="J115" i="16"/>
  <c r="E91" i="16"/>
  <c r="R21" i="16"/>
  <c r="R9" i="16"/>
  <c r="N160" i="18"/>
  <c r="J129" i="18"/>
  <c r="I129" i="18"/>
  <c r="R103" i="18"/>
  <c r="Q103" i="18"/>
  <c r="E90" i="18"/>
  <c r="R84" i="18"/>
  <c r="Q84" i="18"/>
  <c r="R31" i="18"/>
  <c r="Q31" i="18"/>
  <c r="R117" i="18"/>
  <c r="Q117" i="18"/>
  <c r="R56" i="18"/>
  <c r="Q56" i="18"/>
  <c r="R142" i="18"/>
  <c r="Q142" i="18"/>
  <c r="R89" i="18"/>
  <c r="Q89" i="18"/>
  <c r="Q28" i="18"/>
  <c r="R28" i="18"/>
  <c r="Q114" i="18"/>
  <c r="R114" i="18"/>
  <c r="R53" i="18"/>
  <c r="Q53" i="18"/>
  <c r="R130" i="18"/>
  <c r="Q130" i="18"/>
  <c r="J75" i="18"/>
  <c r="I75" i="18"/>
  <c r="J153" i="18"/>
  <c r="I153" i="18"/>
  <c r="J109" i="18"/>
  <c r="I109" i="18"/>
  <c r="J47" i="18"/>
  <c r="I47" i="18"/>
  <c r="J125" i="18"/>
  <c r="I125" i="18"/>
  <c r="J81" i="18"/>
  <c r="I81" i="18"/>
  <c r="J158" i="18"/>
  <c r="I158" i="18"/>
  <c r="I97" i="18"/>
  <c r="J97" i="18"/>
  <c r="J44" i="18"/>
  <c r="I44" i="18"/>
  <c r="J122" i="18"/>
  <c r="I122" i="18"/>
  <c r="I155" i="17"/>
  <c r="J155" i="17"/>
  <c r="K155" i="17"/>
  <c r="I138" i="17"/>
  <c r="J138" i="17"/>
  <c r="G121" i="17"/>
  <c r="I103" i="17"/>
  <c r="J103" i="17"/>
  <c r="E63" i="16"/>
  <c r="N134" i="18"/>
  <c r="E64" i="18"/>
  <c r="V48" i="18"/>
  <c r="Y23" i="18"/>
  <c r="W22" i="18"/>
  <c r="X23" i="18"/>
  <c r="Y109" i="18"/>
  <c r="X109" i="18"/>
  <c r="Y47" i="18"/>
  <c r="X47" i="18"/>
  <c r="Y125" i="18"/>
  <c r="X125" i="18"/>
  <c r="Y72" i="18"/>
  <c r="X72" i="18"/>
  <c r="Y150" i="18"/>
  <c r="X150" i="18"/>
  <c r="Y97" i="18"/>
  <c r="X97" i="18"/>
  <c r="X44" i="18"/>
  <c r="Y44" i="18"/>
  <c r="X122" i="18"/>
  <c r="Y122" i="18"/>
  <c r="Y69" i="18"/>
  <c r="X69" i="18"/>
  <c r="Y155" i="18"/>
  <c r="X155" i="18"/>
  <c r="O76" i="18"/>
  <c r="I155" i="18"/>
  <c r="J145" i="17"/>
  <c r="I145" i="17"/>
  <c r="E149" i="16"/>
  <c r="H71" i="19"/>
  <c r="F119" i="19"/>
  <c r="F121" i="19"/>
  <c r="E22" i="18"/>
  <c r="V146" i="18"/>
  <c r="N132" i="18"/>
  <c r="N148" i="18"/>
  <c r="N104" i="18"/>
  <c r="N76" i="18"/>
  <c r="F62" i="18"/>
  <c r="F120" i="18"/>
  <c r="D105" i="17"/>
  <c r="D93" i="17"/>
  <c r="J84" i="17"/>
  <c r="I84" i="17"/>
  <c r="J67" i="17"/>
  <c r="I67" i="17"/>
  <c r="F51" i="17"/>
  <c r="J32" i="17"/>
  <c r="I32" i="17"/>
  <c r="F121" i="16"/>
  <c r="Y110" i="18"/>
  <c r="X110" i="18"/>
  <c r="W118" i="18"/>
  <c r="J25" i="18"/>
  <c r="I25" i="18"/>
  <c r="U106" i="18"/>
  <c r="U50" i="18"/>
  <c r="U160" i="18"/>
  <c r="M36" i="18"/>
  <c r="E51" i="17"/>
  <c r="J10" i="17"/>
  <c r="I10" i="17"/>
  <c r="H9" i="17"/>
  <c r="K18" i="17" s="1"/>
  <c r="W10" i="16"/>
  <c r="U10" i="16"/>
  <c r="T9" i="16"/>
  <c r="V10" i="16"/>
  <c r="X82" i="19"/>
  <c r="V119" i="19"/>
  <c r="V121" i="19"/>
  <c r="V118" i="18"/>
  <c r="R86" i="18"/>
  <c r="Q86" i="18"/>
  <c r="J43" i="18"/>
  <c r="I43" i="18"/>
  <c r="Y28" i="18"/>
  <c r="X28" i="18"/>
  <c r="V8" i="18"/>
  <c r="T104" i="18"/>
  <c r="T118" i="18"/>
  <c r="T106" i="18"/>
  <c r="L146" i="18"/>
  <c r="L160" i="18"/>
  <c r="D90" i="18"/>
  <c r="E119" i="17"/>
  <c r="J99" i="17"/>
  <c r="I99" i="17"/>
  <c r="H105" i="17"/>
  <c r="J82" i="17"/>
  <c r="I82" i="17"/>
  <c r="G65" i="17"/>
  <c r="J47" i="17"/>
  <c r="I47" i="17"/>
  <c r="G133" i="16"/>
  <c r="G49" i="16"/>
  <c r="J125" i="16"/>
  <c r="I125" i="16"/>
  <c r="H133" i="16"/>
  <c r="J43" i="16"/>
  <c r="I43" i="16"/>
  <c r="D35" i="16"/>
  <c r="D119" i="16"/>
  <c r="D149" i="16"/>
  <c r="C63" i="15"/>
  <c r="F133" i="15"/>
  <c r="S148" i="18"/>
  <c r="C8" i="18"/>
  <c r="C37" i="17"/>
  <c r="J73" i="16"/>
  <c r="I73" i="16"/>
  <c r="C35" i="16"/>
  <c r="C37" i="16"/>
  <c r="C161" i="16"/>
  <c r="J113" i="15"/>
  <c r="L113" i="15"/>
  <c r="E77" i="15"/>
  <c r="E91" i="15"/>
  <c r="E133" i="15"/>
  <c r="D20" i="13"/>
  <c r="C21" i="15"/>
  <c r="D161" i="15"/>
  <c r="D160" i="13"/>
  <c r="C118" i="13"/>
  <c r="D48" i="13"/>
  <c r="L22" i="21"/>
  <c r="U63" i="19"/>
  <c r="U51" i="19"/>
  <c r="U79" i="19"/>
  <c r="Y94" i="19"/>
  <c r="X94" i="19"/>
  <c r="W93" i="19"/>
  <c r="Q80" i="19"/>
  <c r="P80" i="19"/>
  <c r="O79" i="19"/>
  <c r="Q67" i="19"/>
  <c r="P67" i="19"/>
  <c r="Q102" i="19"/>
  <c r="P102" i="19"/>
  <c r="J82" i="19"/>
  <c r="I82" i="19"/>
  <c r="H82" i="19"/>
  <c r="Y67" i="19"/>
  <c r="X67" i="19"/>
  <c r="I97" i="19"/>
  <c r="G105" i="19"/>
  <c r="H97" i="19"/>
  <c r="I85" i="19"/>
  <c r="H85" i="19"/>
  <c r="Y70" i="19"/>
  <c r="X70" i="19"/>
  <c r="W77" i="19"/>
  <c r="Q61" i="19"/>
  <c r="P61" i="19"/>
  <c r="Y58" i="19"/>
  <c r="X58" i="19"/>
  <c r="I56" i="19"/>
  <c r="H56" i="19"/>
  <c r="Q53" i="19"/>
  <c r="P53" i="19"/>
  <c r="Y47" i="19"/>
  <c r="X47" i="19"/>
  <c r="I45" i="19"/>
  <c r="H45" i="19"/>
  <c r="Q42" i="19"/>
  <c r="P42" i="19"/>
  <c r="Y39" i="19"/>
  <c r="X39" i="19"/>
  <c r="I34" i="19"/>
  <c r="H34" i="19"/>
  <c r="Q31" i="19"/>
  <c r="P31" i="19"/>
  <c r="Y28" i="19"/>
  <c r="X28" i="19"/>
  <c r="I26" i="19"/>
  <c r="H26" i="19"/>
  <c r="Q20" i="19"/>
  <c r="P20" i="19"/>
  <c r="Y17" i="19"/>
  <c r="X17" i="19"/>
  <c r="I15" i="19"/>
  <c r="H15" i="19"/>
  <c r="Q12" i="19"/>
  <c r="P12" i="19"/>
  <c r="Y103" i="19"/>
  <c r="X103" i="19"/>
  <c r="Y114" i="19"/>
  <c r="X114" i="19"/>
  <c r="Y125" i="19"/>
  <c r="X125" i="19"/>
  <c r="W133" i="19"/>
  <c r="Y136" i="19"/>
  <c r="X136" i="19"/>
  <c r="W135" i="19"/>
  <c r="Y144" i="19"/>
  <c r="X144" i="19"/>
  <c r="Y155" i="19"/>
  <c r="X155" i="19"/>
  <c r="R108" i="19"/>
  <c r="Q108" i="19"/>
  <c r="P108" i="19"/>
  <c r="O107" i="19"/>
  <c r="Q116" i="19"/>
  <c r="P116" i="19"/>
  <c r="Q127" i="19"/>
  <c r="P127" i="19"/>
  <c r="Q138" i="19"/>
  <c r="P138" i="19"/>
  <c r="Q146" i="19"/>
  <c r="P146" i="19"/>
  <c r="R157" i="19"/>
  <c r="Q157" i="19"/>
  <c r="P157" i="19"/>
  <c r="J111" i="19"/>
  <c r="I111" i="19"/>
  <c r="H111" i="19"/>
  <c r="G119" i="19"/>
  <c r="I122" i="19"/>
  <c r="H122" i="19"/>
  <c r="G121" i="19"/>
  <c r="J130" i="19"/>
  <c r="I130" i="19"/>
  <c r="H130" i="19"/>
  <c r="J141" i="19"/>
  <c r="I141" i="19"/>
  <c r="H141" i="19"/>
  <c r="I152" i="19"/>
  <c r="H152" i="19"/>
  <c r="I160" i="19"/>
  <c r="H160" i="19"/>
  <c r="N93" i="19"/>
  <c r="P94" i="19"/>
  <c r="J102" i="18"/>
  <c r="I102" i="18"/>
  <c r="O20" i="18"/>
  <c r="Q13" i="18"/>
  <c r="F149" i="17"/>
  <c r="K130" i="17"/>
  <c r="J130" i="17"/>
  <c r="I130" i="17"/>
  <c r="D65" i="17"/>
  <c r="V16" i="17"/>
  <c r="U16" i="17"/>
  <c r="O9" i="17"/>
  <c r="J141" i="16"/>
  <c r="I141" i="16"/>
  <c r="G63" i="16"/>
  <c r="G21" i="16"/>
  <c r="J13" i="16"/>
  <c r="G9" i="16"/>
  <c r="I13" i="16"/>
  <c r="E160" i="18"/>
  <c r="R93" i="18"/>
  <c r="Q93" i="18"/>
  <c r="P92" i="18"/>
  <c r="R40" i="18"/>
  <c r="Q40" i="18"/>
  <c r="P48" i="18"/>
  <c r="R126" i="18"/>
  <c r="Q126" i="18"/>
  <c r="R65" i="18"/>
  <c r="Q65" i="18"/>
  <c r="P64" i="18"/>
  <c r="R151" i="18"/>
  <c r="Q151" i="18"/>
  <c r="R98" i="18"/>
  <c r="Q98" i="18"/>
  <c r="Q37" i="18"/>
  <c r="P36" i="18"/>
  <c r="R37" i="18"/>
  <c r="Q123" i="18"/>
  <c r="R123" i="18"/>
  <c r="R61" i="18"/>
  <c r="Q61" i="18"/>
  <c r="R139" i="18"/>
  <c r="Q139" i="18"/>
  <c r="J84" i="18"/>
  <c r="I84" i="18"/>
  <c r="J31" i="18"/>
  <c r="I31" i="18"/>
  <c r="J117" i="18"/>
  <c r="I117" i="18"/>
  <c r="J56" i="18"/>
  <c r="I56" i="18"/>
  <c r="J142" i="18"/>
  <c r="I142" i="18"/>
  <c r="J89" i="18"/>
  <c r="I89" i="18"/>
  <c r="I28" i="18"/>
  <c r="J28" i="18"/>
  <c r="I114" i="18"/>
  <c r="J114" i="18"/>
  <c r="J53" i="18"/>
  <c r="I53" i="18"/>
  <c r="J130" i="18"/>
  <c r="I130" i="18"/>
  <c r="E37" i="17"/>
  <c r="U11" i="17"/>
  <c r="W11" i="17"/>
  <c r="V11" i="17"/>
  <c r="G147" i="16"/>
  <c r="F63" i="16"/>
  <c r="V49" i="19"/>
  <c r="N35" i="19"/>
  <c r="D106" i="18"/>
  <c r="U90" i="18"/>
  <c r="Y31" i="18"/>
  <c r="X31" i="18"/>
  <c r="Y117" i="18"/>
  <c r="X117" i="18"/>
  <c r="Y56" i="18"/>
  <c r="X56" i="18"/>
  <c r="Y142" i="18"/>
  <c r="X142" i="18"/>
  <c r="Y81" i="18"/>
  <c r="X81" i="18"/>
  <c r="Y158" i="18"/>
  <c r="X158" i="18"/>
  <c r="Y114" i="18"/>
  <c r="X114" i="18"/>
  <c r="X53" i="18"/>
  <c r="Y53" i="18"/>
  <c r="X130" i="18"/>
  <c r="Y130" i="18"/>
  <c r="Y86" i="18"/>
  <c r="X86" i="18"/>
  <c r="I86" i="18"/>
  <c r="E79" i="17"/>
  <c r="G51" i="17"/>
  <c r="H75" i="19"/>
  <c r="H101" i="19"/>
  <c r="F161" i="19"/>
  <c r="O50" i="18"/>
  <c r="R17" i="18"/>
  <c r="Q17" i="18"/>
  <c r="N146" i="18"/>
  <c r="F132" i="18"/>
  <c r="F148" i="18"/>
  <c r="F104" i="18"/>
  <c r="F76" i="18"/>
  <c r="J144" i="17"/>
  <c r="I144" i="17"/>
  <c r="D79" i="17"/>
  <c r="I19" i="17"/>
  <c r="J19" i="17"/>
  <c r="R128" i="18"/>
  <c r="Q128" i="18"/>
  <c r="J85" i="18"/>
  <c r="I85" i="18"/>
  <c r="Y41" i="18"/>
  <c r="X41" i="18"/>
  <c r="U62" i="18"/>
  <c r="U78" i="18"/>
  <c r="U120" i="18"/>
  <c r="M106" i="18"/>
  <c r="M50" i="18"/>
  <c r="M160" i="18"/>
  <c r="E36" i="18"/>
  <c r="K100" i="17"/>
  <c r="J100" i="17"/>
  <c r="I100" i="17"/>
  <c r="J83" i="17"/>
  <c r="I83" i="17"/>
  <c r="H91" i="17"/>
  <c r="H79" i="17"/>
  <c r="K66" i="17"/>
  <c r="J66" i="17"/>
  <c r="I66" i="17"/>
  <c r="H65" i="17"/>
  <c r="J48" i="17"/>
  <c r="I48" i="17"/>
  <c r="S21" i="17"/>
  <c r="F51" i="16"/>
  <c r="X86" i="19"/>
  <c r="V161" i="19"/>
  <c r="E34" i="18"/>
  <c r="N8" i="18"/>
  <c r="T146" i="18"/>
  <c r="T160" i="18"/>
  <c r="J159" i="17"/>
  <c r="I159" i="17"/>
  <c r="F133" i="17"/>
  <c r="D49" i="17"/>
  <c r="F93" i="16"/>
  <c r="M37" i="19"/>
  <c r="C121" i="16"/>
  <c r="D121" i="16"/>
  <c r="D161" i="16"/>
  <c r="C132" i="18"/>
  <c r="C161" i="17"/>
  <c r="C77" i="16"/>
  <c r="C65" i="16"/>
  <c r="E119" i="15"/>
  <c r="C77" i="15"/>
  <c r="E147" i="15"/>
  <c r="U21" i="19"/>
  <c r="O9" i="16"/>
  <c r="F63" i="15"/>
  <c r="X20" i="15"/>
  <c r="W20" i="15"/>
  <c r="Y20" i="15"/>
  <c r="X12" i="15"/>
  <c r="W12" i="15"/>
  <c r="Y12" i="15"/>
  <c r="D105" i="15"/>
  <c r="M22" i="21"/>
  <c r="U9" i="19"/>
  <c r="Z72" i="19" s="1"/>
  <c r="U93" i="19"/>
  <c r="U133" i="19"/>
  <c r="Z133" i="19" s="1"/>
  <c r="U147" i="19"/>
  <c r="Y101" i="19"/>
  <c r="X101" i="19"/>
  <c r="Y89" i="19"/>
  <c r="X89" i="19"/>
  <c r="Y76" i="19"/>
  <c r="X76" i="19"/>
  <c r="J66" i="19"/>
  <c r="I66" i="19"/>
  <c r="H66" i="19"/>
  <c r="G65" i="19"/>
  <c r="I95" i="19"/>
  <c r="H95" i="19"/>
  <c r="Y80" i="19"/>
  <c r="X80" i="19"/>
  <c r="W79" i="19"/>
  <c r="Q66" i="19"/>
  <c r="P66" i="19"/>
  <c r="O65" i="19"/>
  <c r="Q96" i="19"/>
  <c r="P96" i="19"/>
  <c r="Y83" i="19"/>
  <c r="X83" i="19"/>
  <c r="W91" i="19"/>
  <c r="Q69" i="19"/>
  <c r="P69" i="19"/>
  <c r="O77" i="19"/>
  <c r="J61" i="19"/>
  <c r="I61" i="19"/>
  <c r="H61" i="19"/>
  <c r="Q58" i="19"/>
  <c r="P58" i="19"/>
  <c r="W63" i="19"/>
  <c r="Y55" i="19"/>
  <c r="X55" i="19"/>
  <c r="J53" i="19"/>
  <c r="I53" i="19"/>
  <c r="H53" i="19"/>
  <c r="Q47" i="19"/>
  <c r="P47" i="19"/>
  <c r="Y44" i="19"/>
  <c r="X44" i="19"/>
  <c r="J42" i="19"/>
  <c r="I42" i="19"/>
  <c r="H42" i="19"/>
  <c r="Q39" i="19"/>
  <c r="P39" i="19"/>
  <c r="Y33" i="19"/>
  <c r="X33" i="19"/>
  <c r="J31" i="19"/>
  <c r="I31" i="19"/>
  <c r="H31" i="19"/>
  <c r="Q28" i="19"/>
  <c r="P28" i="19"/>
  <c r="Y25" i="19"/>
  <c r="X25" i="19"/>
  <c r="J20" i="19"/>
  <c r="I20" i="19"/>
  <c r="H20" i="19"/>
  <c r="Q17" i="19"/>
  <c r="P17" i="19"/>
  <c r="Y14" i="19"/>
  <c r="X14" i="19"/>
  <c r="J12" i="19"/>
  <c r="I12" i="19"/>
  <c r="H12" i="19"/>
  <c r="Y104" i="19"/>
  <c r="X104" i="19"/>
  <c r="Y115" i="19"/>
  <c r="X115" i="19"/>
  <c r="Y126" i="19"/>
  <c r="X126" i="19"/>
  <c r="Y137" i="19"/>
  <c r="X137" i="19"/>
  <c r="Y145" i="19"/>
  <c r="X145" i="19"/>
  <c r="Y156" i="19"/>
  <c r="X156" i="19"/>
  <c r="Q109" i="19"/>
  <c r="P109" i="19"/>
  <c r="Q117" i="19"/>
  <c r="P117" i="19"/>
  <c r="Q128" i="19"/>
  <c r="P128" i="19"/>
  <c r="Q139" i="19"/>
  <c r="P139" i="19"/>
  <c r="O147" i="19"/>
  <c r="R150" i="19"/>
  <c r="Q150" i="19"/>
  <c r="P150" i="19"/>
  <c r="O149" i="19"/>
  <c r="Q158" i="19"/>
  <c r="P158" i="19"/>
  <c r="I112" i="19"/>
  <c r="H112" i="19"/>
  <c r="J123" i="19"/>
  <c r="I123" i="19"/>
  <c r="H123" i="19"/>
  <c r="J131" i="19"/>
  <c r="I131" i="19"/>
  <c r="H131" i="19"/>
  <c r="J142" i="19"/>
  <c r="I142" i="19"/>
  <c r="H142" i="19"/>
  <c r="J153" i="19"/>
  <c r="I153" i="19"/>
  <c r="H153" i="19"/>
  <c r="G161" i="19"/>
  <c r="N105" i="19"/>
  <c r="N107" i="19"/>
  <c r="R145" i="18"/>
  <c r="Q145" i="18"/>
  <c r="G20" i="18"/>
  <c r="I13" i="18"/>
  <c r="J114" i="17"/>
  <c r="I114" i="17"/>
  <c r="G105" i="17"/>
  <c r="I97" i="17"/>
  <c r="J97" i="17"/>
  <c r="J62" i="17"/>
  <c r="I62" i="17"/>
  <c r="K16" i="17"/>
  <c r="I16" i="17"/>
  <c r="J16" i="17"/>
  <c r="D9" i="17"/>
  <c r="F107" i="16"/>
  <c r="J81" i="16"/>
  <c r="I81" i="16"/>
  <c r="W12" i="16"/>
  <c r="U12" i="16"/>
  <c r="V12" i="16"/>
  <c r="R24" i="18"/>
  <c r="Q24" i="18"/>
  <c r="R101" i="18"/>
  <c r="Q101" i="18"/>
  <c r="R57" i="18"/>
  <c r="Q57" i="18"/>
  <c r="R135" i="18"/>
  <c r="Q135" i="18"/>
  <c r="P134" i="18"/>
  <c r="R73" i="18"/>
  <c r="Q73" i="18"/>
  <c r="R159" i="18"/>
  <c r="Q159" i="18"/>
  <c r="R107" i="18"/>
  <c r="Q107" i="18"/>
  <c r="P106" i="18"/>
  <c r="Q45" i="18"/>
  <c r="R45" i="18"/>
  <c r="Q131" i="18"/>
  <c r="R131" i="18"/>
  <c r="R70" i="18"/>
  <c r="Q70" i="18"/>
  <c r="Q156" i="18"/>
  <c r="R156" i="18"/>
  <c r="J93" i="18"/>
  <c r="I93" i="18"/>
  <c r="H92" i="18"/>
  <c r="J40" i="18"/>
  <c r="I40" i="18"/>
  <c r="H48" i="18"/>
  <c r="J126" i="18"/>
  <c r="I126" i="18"/>
  <c r="J65" i="18"/>
  <c r="I65" i="18"/>
  <c r="H64" i="18"/>
  <c r="J151" i="18"/>
  <c r="I151" i="18"/>
  <c r="J98" i="18"/>
  <c r="I98" i="18"/>
  <c r="I37" i="18"/>
  <c r="H36" i="18"/>
  <c r="J37" i="18"/>
  <c r="I123" i="18"/>
  <c r="J123" i="18"/>
  <c r="J61" i="18"/>
  <c r="I61" i="18"/>
  <c r="J139" i="18"/>
  <c r="I139" i="18"/>
  <c r="E149" i="17"/>
  <c r="I86" i="17"/>
  <c r="J86" i="17"/>
  <c r="I69" i="17"/>
  <c r="H77" i="17"/>
  <c r="K69" i="17"/>
  <c r="J69" i="17"/>
  <c r="I52" i="17"/>
  <c r="H51" i="17"/>
  <c r="J52" i="17"/>
  <c r="I34" i="17"/>
  <c r="J34" i="17"/>
  <c r="E107" i="16"/>
  <c r="G35" i="16"/>
  <c r="Y101" i="18"/>
  <c r="X101" i="18"/>
  <c r="V22" i="18"/>
  <c r="Y40" i="18"/>
  <c r="X40" i="18"/>
  <c r="W48" i="18"/>
  <c r="Y126" i="18"/>
  <c r="X126" i="18"/>
  <c r="Y65" i="18"/>
  <c r="X65" i="18"/>
  <c r="W64" i="18"/>
  <c r="Y151" i="18"/>
  <c r="X151" i="18"/>
  <c r="Y89" i="18"/>
  <c r="X89" i="18"/>
  <c r="Y37" i="18"/>
  <c r="X37" i="18"/>
  <c r="W36" i="18"/>
  <c r="Y123" i="18"/>
  <c r="X123" i="18"/>
  <c r="X61" i="18"/>
  <c r="Y61" i="18"/>
  <c r="X139" i="18"/>
  <c r="Y139" i="18"/>
  <c r="Y95" i="18"/>
  <c r="X95" i="18"/>
  <c r="O48" i="18"/>
  <c r="O64" i="18"/>
  <c r="O36" i="18"/>
  <c r="Q95" i="18"/>
  <c r="G48" i="18"/>
  <c r="G64" i="18"/>
  <c r="G36" i="18"/>
  <c r="J128" i="17"/>
  <c r="I128" i="17"/>
  <c r="K128" i="17"/>
  <c r="J111" i="17"/>
  <c r="I111" i="17"/>
  <c r="H119" i="17"/>
  <c r="J94" i="17"/>
  <c r="I94" i="17"/>
  <c r="H93" i="17"/>
  <c r="K94" i="17"/>
  <c r="J76" i="17"/>
  <c r="I76" i="17"/>
  <c r="K76" i="17"/>
  <c r="F65" i="19"/>
  <c r="F79" i="19"/>
  <c r="H80" i="19"/>
  <c r="H102" i="19"/>
  <c r="J69" i="18"/>
  <c r="I69" i="18"/>
  <c r="J17" i="18"/>
  <c r="I17" i="18"/>
  <c r="X25" i="18"/>
  <c r="F146" i="18"/>
  <c r="F134" i="18"/>
  <c r="G119" i="17"/>
  <c r="G107" i="17"/>
  <c r="E35" i="17"/>
  <c r="E23" i="17"/>
  <c r="W18" i="17"/>
  <c r="V18" i="17"/>
  <c r="U18" i="17"/>
  <c r="F147" i="16"/>
  <c r="F135" i="16"/>
  <c r="R59" i="18"/>
  <c r="Q59" i="18"/>
  <c r="N48" i="18"/>
  <c r="T22" i="18"/>
  <c r="U132" i="18"/>
  <c r="U148" i="18"/>
  <c r="U76" i="18"/>
  <c r="U64" i="18"/>
  <c r="U92" i="18"/>
  <c r="M62" i="18"/>
  <c r="M78" i="18"/>
  <c r="M120" i="18"/>
  <c r="E106" i="18"/>
  <c r="E50" i="18"/>
  <c r="K160" i="17"/>
  <c r="J160" i="17"/>
  <c r="I160" i="17"/>
  <c r="F119" i="17"/>
  <c r="F107" i="17"/>
  <c r="K31" i="17"/>
  <c r="J31" i="17"/>
  <c r="I31" i="17"/>
  <c r="K14" i="17"/>
  <c r="J14" i="17"/>
  <c r="I14" i="17"/>
  <c r="H21" i="17"/>
  <c r="X90" i="19"/>
  <c r="R155" i="18"/>
  <c r="Q155" i="18"/>
  <c r="M48" i="18"/>
  <c r="F8" i="18"/>
  <c r="D36" i="18"/>
  <c r="D161" i="17"/>
  <c r="G133" i="17"/>
  <c r="E93" i="17"/>
  <c r="E49" i="17"/>
  <c r="J30" i="17"/>
  <c r="I30" i="17"/>
  <c r="W17" i="17"/>
  <c r="V17" i="17"/>
  <c r="U17" i="17"/>
  <c r="R9" i="17"/>
  <c r="E119" i="16"/>
  <c r="J30" i="16"/>
  <c r="I30" i="16"/>
  <c r="D79" i="16"/>
  <c r="D21" i="16"/>
  <c r="D65" i="16"/>
  <c r="F77" i="15"/>
  <c r="C20" i="18"/>
  <c r="C36" i="18"/>
  <c r="C78" i="18"/>
  <c r="C34" i="18"/>
  <c r="C50" i="18"/>
  <c r="C63" i="17"/>
  <c r="C65" i="17"/>
  <c r="J132" i="16"/>
  <c r="I132" i="16"/>
  <c r="C63" i="16"/>
  <c r="C51" i="16"/>
  <c r="E105" i="15"/>
  <c r="D118" i="13"/>
  <c r="C76" i="13"/>
  <c r="S106" i="18"/>
  <c r="J151" i="16"/>
  <c r="I151" i="16"/>
  <c r="J17" i="16"/>
  <c r="I17" i="16"/>
  <c r="L71" i="15"/>
  <c r="J71" i="15"/>
  <c r="L37" i="15"/>
  <c r="J37" i="15"/>
  <c r="D146" i="13"/>
  <c r="C104" i="13"/>
  <c r="D34" i="13"/>
  <c r="R16" i="21"/>
  <c r="Q16" i="21"/>
  <c r="U65" i="19"/>
  <c r="U49" i="19"/>
  <c r="Z14" i="19"/>
  <c r="S90" i="18"/>
  <c r="I59" i="21"/>
  <c r="H59" i="21"/>
  <c r="C120" i="21"/>
  <c r="J100" i="19"/>
  <c r="I100" i="19"/>
  <c r="H100" i="19"/>
  <c r="Q88" i="19"/>
  <c r="P88" i="19"/>
  <c r="R75" i="19"/>
  <c r="Q75" i="19"/>
  <c r="P75" i="19"/>
  <c r="I90" i="19"/>
  <c r="H90" i="19"/>
  <c r="Y75" i="19"/>
  <c r="X75" i="19"/>
  <c r="J103" i="19"/>
  <c r="I103" i="19"/>
  <c r="H103" i="19"/>
  <c r="Q95" i="19"/>
  <c r="P95" i="19"/>
  <c r="R82" i="19"/>
  <c r="Q82" i="19"/>
  <c r="P82" i="19"/>
  <c r="J68" i="19"/>
  <c r="I68" i="19"/>
  <c r="H68" i="19"/>
  <c r="Y60" i="19"/>
  <c r="X60" i="19"/>
  <c r="J58" i="19"/>
  <c r="I58" i="19"/>
  <c r="H58" i="19"/>
  <c r="R55" i="19"/>
  <c r="Q55" i="19"/>
  <c r="P55" i="19"/>
  <c r="O63" i="19"/>
  <c r="Y52" i="19"/>
  <c r="X52" i="19"/>
  <c r="W51" i="19"/>
  <c r="J47" i="19"/>
  <c r="I47" i="19"/>
  <c r="H47" i="19"/>
  <c r="Q44" i="19"/>
  <c r="P44" i="19"/>
  <c r="Y41" i="19"/>
  <c r="X41" i="19"/>
  <c r="W49" i="19"/>
  <c r="J39" i="19"/>
  <c r="I39" i="19"/>
  <c r="H39" i="19"/>
  <c r="R33" i="19"/>
  <c r="Q33" i="19"/>
  <c r="P33" i="19"/>
  <c r="Y30" i="19"/>
  <c r="X30" i="19"/>
  <c r="J28" i="19"/>
  <c r="I28" i="19"/>
  <c r="H28" i="19"/>
  <c r="R25" i="19"/>
  <c r="Q25" i="19"/>
  <c r="P25" i="19"/>
  <c r="Y19" i="19"/>
  <c r="X19" i="19"/>
  <c r="J17" i="19"/>
  <c r="I17" i="19"/>
  <c r="H17" i="19"/>
  <c r="R14" i="19"/>
  <c r="Q14" i="19"/>
  <c r="P14" i="19"/>
  <c r="Y11" i="19"/>
  <c r="X11" i="19"/>
  <c r="Y108" i="19"/>
  <c r="X108" i="19"/>
  <c r="W107" i="19"/>
  <c r="Y116" i="19"/>
  <c r="X116" i="19"/>
  <c r="Y127" i="19"/>
  <c r="X127" i="19"/>
  <c r="Y138" i="19"/>
  <c r="X138" i="19"/>
  <c r="Y146" i="19"/>
  <c r="X146" i="19"/>
  <c r="Y157" i="19"/>
  <c r="X157" i="19"/>
  <c r="R110" i="19"/>
  <c r="Q110" i="19"/>
  <c r="P110" i="19"/>
  <c r="R118" i="19"/>
  <c r="Q118" i="19"/>
  <c r="P118" i="19"/>
  <c r="R129" i="19"/>
  <c r="Q129" i="19"/>
  <c r="P129" i="19"/>
  <c r="Q140" i="19"/>
  <c r="P140" i="19"/>
  <c r="Q151" i="19"/>
  <c r="P151" i="19"/>
  <c r="Q159" i="19"/>
  <c r="P159" i="19"/>
  <c r="J113" i="19"/>
  <c r="I113" i="19"/>
  <c r="H113" i="19"/>
  <c r="I124" i="19"/>
  <c r="H124" i="19"/>
  <c r="J132" i="19"/>
  <c r="I132" i="19"/>
  <c r="H132" i="19"/>
  <c r="J143" i="19"/>
  <c r="I143" i="19"/>
  <c r="H143" i="19"/>
  <c r="J154" i="19"/>
  <c r="I154" i="19"/>
  <c r="H154" i="19"/>
  <c r="N63" i="19"/>
  <c r="N91" i="19"/>
  <c r="P68" i="19"/>
  <c r="N147" i="19"/>
  <c r="N149" i="19"/>
  <c r="R42" i="18"/>
  <c r="Q42" i="18"/>
  <c r="V20" i="18"/>
  <c r="X12" i="18"/>
  <c r="E133" i="17"/>
  <c r="K113" i="17"/>
  <c r="I113" i="17"/>
  <c r="J113" i="17"/>
  <c r="K96" i="17"/>
  <c r="J96" i="17"/>
  <c r="I96" i="17"/>
  <c r="G79" i="17"/>
  <c r="J80" i="17"/>
  <c r="I80" i="17"/>
  <c r="J61" i="17"/>
  <c r="I61" i="17"/>
  <c r="O21" i="17"/>
  <c r="P9" i="16"/>
  <c r="D132" i="18"/>
  <c r="R69" i="18"/>
  <c r="Q69" i="18"/>
  <c r="P76" i="18"/>
  <c r="Y51" i="18"/>
  <c r="X51" i="18"/>
  <c r="W50" i="18"/>
  <c r="R26" i="18"/>
  <c r="Q26" i="18"/>
  <c r="P34" i="18"/>
  <c r="Q15" i="18"/>
  <c r="R15" i="18"/>
  <c r="U20" i="18"/>
  <c r="U8" i="18"/>
  <c r="R32" i="18"/>
  <c r="Q32" i="18"/>
  <c r="R110" i="18"/>
  <c r="Q110" i="18"/>
  <c r="P118" i="18"/>
  <c r="R66" i="18"/>
  <c r="Q66" i="18"/>
  <c r="R143" i="18"/>
  <c r="Q143" i="18"/>
  <c r="R82" i="18"/>
  <c r="Q82" i="18"/>
  <c r="P90" i="18"/>
  <c r="R38" i="18"/>
  <c r="Q38" i="18"/>
  <c r="R115" i="18"/>
  <c r="Q115" i="18"/>
  <c r="Q54" i="18"/>
  <c r="P62" i="18"/>
  <c r="R54" i="18"/>
  <c r="Q140" i="18"/>
  <c r="R140" i="18"/>
  <c r="P78" i="18"/>
  <c r="R79" i="18"/>
  <c r="Q79" i="18"/>
  <c r="J24" i="18"/>
  <c r="I24" i="18"/>
  <c r="J101" i="18"/>
  <c r="I101" i="18"/>
  <c r="J57" i="18"/>
  <c r="I57" i="18"/>
  <c r="J135" i="18"/>
  <c r="I135" i="18"/>
  <c r="H134" i="18"/>
  <c r="J73" i="18"/>
  <c r="I73" i="18"/>
  <c r="J159" i="18"/>
  <c r="I159" i="18"/>
  <c r="J107" i="18"/>
  <c r="I107" i="18"/>
  <c r="H106" i="18"/>
  <c r="I45" i="18"/>
  <c r="J45" i="18"/>
  <c r="I131" i="18"/>
  <c r="J131" i="18"/>
  <c r="J70" i="18"/>
  <c r="I70" i="18"/>
  <c r="J156" i="18"/>
  <c r="I156" i="18"/>
  <c r="I146" i="17"/>
  <c r="K146" i="17"/>
  <c r="J146" i="17"/>
  <c r="F105" i="17"/>
  <c r="G79" i="16"/>
  <c r="F51" i="19"/>
  <c r="V23" i="19"/>
  <c r="T132" i="18"/>
  <c r="Y32" i="18"/>
  <c r="X32" i="18"/>
  <c r="N22" i="18"/>
  <c r="Y57" i="18"/>
  <c r="X57" i="18"/>
  <c r="Y135" i="18"/>
  <c r="X135" i="18"/>
  <c r="W134" i="18"/>
  <c r="Y73" i="18"/>
  <c r="X73" i="18"/>
  <c r="Y159" i="18"/>
  <c r="X159" i="18"/>
  <c r="Y98" i="18"/>
  <c r="X98" i="18"/>
  <c r="Y45" i="18"/>
  <c r="X45" i="18"/>
  <c r="Y131" i="18"/>
  <c r="X131" i="18"/>
  <c r="X70" i="18"/>
  <c r="Y70" i="18"/>
  <c r="X156" i="18"/>
  <c r="Y156" i="18"/>
  <c r="Y103" i="18"/>
  <c r="X103" i="18"/>
  <c r="O134" i="18"/>
  <c r="G134" i="18"/>
  <c r="F147" i="17"/>
  <c r="F77" i="19"/>
  <c r="H84" i="19"/>
  <c r="F133" i="19"/>
  <c r="F135" i="19"/>
  <c r="R112" i="18"/>
  <c r="Q112" i="18"/>
  <c r="Y94" i="18"/>
  <c r="X94" i="18"/>
  <c r="R43" i="18"/>
  <c r="Q43" i="18"/>
  <c r="Y16" i="18"/>
  <c r="X16" i="18"/>
  <c r="V64" i="18"/>
  <c r="X111" i="18"/>
  <c r="E147" i="17"/>
  <c r="E135" i="17"/>
  <c r="K127" i="17"/>
  <c r="J127" i="17"/>
  <c r="I127" i="17"/>
  <c r="J110" i="17"/>
  <c r="I110" i="17"/>
  <c r="G93" i="17"/>
  <c r="K75" i="17"/>
  <c r="J75" i="17"/>
  <c r="I75" i="17"/>
  <c r="I11" i="17"/>
  <c r="J11" i="17"/>
  <c r="F35" i="16"/>
  <c r="F23" i="16"/>
  <c r="J154" i="18"/>
  <c r="I154" i="18"/>
  <c r="M90" i="18"/>
  <c r="L22" i="18"/>
  <c r="R10" i="18"/>
  <c r="Q10" i="18"/>
  <c r="U104" i="18"/>
  <c r="U146" i="18"/>
  <c r="M132" i="18"/>
  <c r="M148" i="18"/>
  <c r="M76" i="18"/>
  <c r="M92" i="18"/>
  <c r="E62" i="18"/>
  <c r="E78" i="18"/>
  <c r="E120" i="18"/>
  <c r="E92" i="18"/>
  <c r="K143" i="17"/>
  <c r="J143" i="17"/>
  <c r="I143" i="17"/>
  <c r="D35" i="17"/>
  <c r="D23" i="17"/>
  <c r="F77" i="16"/>
  <c r="F65" i="16"/>
  <c r="W14" i="16"/>
  <c r="U14" i="16"/>
  <c r="V14" i="16"/>
  <c r="T21" i="16"/>
  <c r="X95" i="19"/>
  <c r="V133" i="19"/>
  <c r="V135" i="19"/>
  <c r="Y102" i="18"/>
  <c r="X102" i="18"/>
  <c r="L90" i="18"/>
  <c r="R11" i="18"/>
  <c r="Q11" i="18"/>
  <c r="L36" i="18"/>
  <c r="D50" i="18"/>
  <c r="E161" i="17"/>
  <c r="K142" i="17"/>
  <c r="J142" i="17"/>
  <c r="I142" i="17"/>
  <c r="K125" i="17"/>
  <c r="J125" i="17"/>
  <c r="I125" i="17"/>
  <c r="H133" i="17"/>
  <c r="J108" i="17"/>
  <c r="I108" i="17"/>
  <c r="H107" i="17"/>
  <c r="K90" i="17"/>
  <c r="J90" i="17"/>
  <c r="I90" i="17"/>
  <c r="F49" i="17"/>
  <c r="G9" i="17"/>
  <c r="F119" i="16"/>
  <c r="F91" i="16"/>
  <c r="J90" i="16"/>
  <c r="I90" i="16"/>
  <c r="D147" i="16"/>
  <c r="D9" i="16"/>
  <c r="D77" i="15"/>
  <c r="C146" i="13"/>
  <c r="D76" i="13"/>
  <c r="C34" i="13"/>
  <c r="C120" i="18"/>
  <c r="C92" i="18"/>
  <c r="C48" i="18"/>
  <c r="C64" i="18"/>
  <c r="C35" i="17"/>
  <c r="C149" i="17"/>
  <c r="C9" i="17"/>
  <c r="C147" i="16"/>
  <c r="C149" i="16"/>
  <c r="C91" i="16"/>
  <c r="C23" i="16"/>
  <c r="C93" i="16"/>
  <c r="D21" i="15"/>
  <c r="K62" i="18"/>
  <c r="K78" i="18"/>
  <c r="K34" i="18"/>
  <c r="K50" i="18"/>
  <c r="J116" i="16"/>
  <c r="I116" i="16"/>
  <c r="X18" i="15"/>
  <c r="W18" i="15"/>
  <c r="Y18" i="15"/>
  <c r="X10" i="15"/>
  <c r="W10" i="15"/>
  <c r="Y10" i="15"/>
  <c r="D104" i="13"/>
  <c r="R20" i="21"/>
  <c r="Q20" i="21"/>
  <c r="U91" i="19"/>
  <c r="Z91" i="19" s="1"/>
  <c r="U77" i="19"/>
  <c r="U105" i="19"/>
  <c r="Z105" i="19" s="1"/>
  <c r="U107" i="19"/>
  <c r="S20" i="18"/>
  <c r="S8" i="18"/>
  <c r="J158" i="16"/>
  <c r="I158" i="16"/>
  <c r="C105" i="15"/>
  <c r="J31" i="16"/>
  <c r="I31" i="16"/>
  <c r="J109" i="16"/>
  <c r="I109" i="16"/>
  <c r="I41" i="16"/>
  <c r="H49" i="16"/>
  <c r="J41" i="16"/>
  <c r="J127" i="16"/>
  <c r="I127" i="16"/>
  <c r="J33" i="16"/>
  <c r="I33" i="16"/>
  <c r="J111" i="16"/>
  <c r="I111" i="16"/>
  <c r="H119" i="16"/>
  <c r="J112" i="16"/>
  <c r="I112" i="16"/>
  <c r="I20" i="16"/>
  <c r="J20" i="16"/>
  <c r="I104" i="16"/>
  <c r="J104" i="16"/>
  <c r="J45" i="16"/>
  <c r="I45" i="16"/>
  <c r="J123" i="16"/>
  <c r="I123" i="16"/>
  <c r="M147" i="19"/>
  <c r="M149" i="19"/>
  <c r="M33" i="15"/>
  <c r="L33" i="15"/>
  <c r="K33" i="15"/>
  <c r="J33" i="15"/>
  <c r="I33" i="15"/>
  <c r="J143" i="13"/>
  <c r="I143" i="13"/>
  <c r="J111" i="13"/>
  <c r="I111" i="13"/>
  <c r="G118" i="13"/>
  <c r="K19" i="13"/>
  <c r="J19" i="13"/>
  <c r="I19" i="13"/>
  <c r="W10" i="13"/>
  <c r="V10" i="13"/>
  <c r="U10" i="13"/>
  <c r="F56" i="12"/>
  <c r="H105" i="10"/>
  <c r="J105" i="10"/>
  <c r="N119" i="8"/>
  <c r="R34" i="6"/>
  <c r="Q34" i="6"/>
  <c r="J26" i="6"/>
  <c r="I26" i="6"/>
  <c r="S17" i="6"/>
  <c r="R17" i="6"/>
  <c r="Q17" i="6"/>
  <c r="K10" i="6"/>
  <c r="J10" i="6"/>
  <c r="I10" i="6"/>
  <c r="M11" i="5"/>
  <c r="L11" i="5"/>
  <c r="K11" i="5"/>
  <c r="J11" i="5"/>
  <c r="I11" i="5"/>
  <c r="F193" i="3"/>
  <c r="H122" i="3"/>
  <c r="H114" i="3"/>
  <c r="K71" i="3"/>
  <c r="J71" i="3"/>
  <c r="K63" i="3"/>
  <c r="J63" i="3"/>
  <c r="F17" i="2"/>
  <c r="F120" i="3"/>
  <c r="S21" i="16"/>
  <c r="V13" i="16"/>
  <c r="U13" i="16"/>
  <c r="F118" i="13"/>
  <c r="K25" i="13"/>
  <c r="J25" i="13"/>
  <c r="I25" i="13"/>
  <c r="J61" i="13"/>
  <c r="I61" i="13"/>
  <c r="K61" i="13"/>
  <c r="J139" i="13"/>
  <c r="I139" i="13"/>
  <c r="K139" i="13"/>
  <c r="H146" i="13"/>
  <c r="I37" i="13"/>
  <c r="K37" i="13"/>
  <c r="J37" i="13"/>
  <c r="I114" i="13"/>
  <c r="K114" i="13"/>
  <c r="J114" i="13"/>
  <c r="J46" i="13"/>
  <c r="I46" i="13"/>
  <c r="K46" i="13"/>
  <c r="J115" i="13"/>
  <c r="I115" i="13"/>
  <c r="K115" i="13"/>
  <c r="J37" i="10"/>
  <c r="Q24" i="6"/>
  <c r="R24" i="6"/>
  <c r="S24" i="6"/>
  <c r="I17" i="5"/>
  <c r="M17" i="5"/>
  <c r="L17" i="5"/>
  <c r="J17" i="5"/>
  <c r="K17" i="5"/>
  <c r="E191" i="3"/>
  <c r="G121" i="3"/>
  <c r="G113" i="3"/>
  <c r="J38" i="3"/>
  <c r="L38" i="3"/>
  <c r="K38" i="3"/>
  <c r="J30" i="3"/>
  <c r="L30" i="3"/>
  <c r="K30" i="3"/>
  <c r="J22" i="3"/>
  <c r="L22" i="3"/>
  <c r="K22" i="3"/>
  <c r="J14" i="3"/>
  <c r="L14" i="3"/>
  <c r="K14" i="3"/>
  <c r="E68" i="2"/>
  <c r="J36" i="2"/>
  <c r="L36" i="2"/>
  <c r="K36" i="2"/>
  <c r="F116" i="3"/>
  <c r="V11" i="13"/>
  <c r="U11" i="13"/>
  <c r="W11" i="13"/>
  <c r="I56" i="13"/>
  <c r="J56" i="13"/>
  <c r="J134" i="13"/>
  <c r="I134" i="13"/>
  <c r="N141" i="8"/>
  <c r="F62" i="13"/>
  <c r="F132" i="13"/>
  <c r="E121" i="3"/>
  <c r="E113" i="3"/>
  <c r="F146" i="13"/>
  <c r="P20" i="13"/>
  <c r="E118" i="13"/>
  <c r="F55" i="12"/>
  <c r="V21" i="12"/>
  <c r="T21" i="12"/>
  <c r="S21" i="12"/>
  <c r="V37" i="12"/>
  <c r="S37" i="12"/>
  <c r="T37" i="12"/>
  <c r="V53" i="12"/>
  <c r="T53" i="12"/>
  <c r="S53" i="12"/>
  <c r="K29" i="6"/>
  <c r="J29" i="6"/>
  <c r="I29" i="6"/>
  <c r="K30" i="6"/>
  <c r="K31" i="6"/>
  <c r="L42" i="5"/>
  <c r="J42" i="5"/>
  <c r="K42" i="5"/>
  <c r="I42" i="5"/>
  <c r="M42" i="5"/>
  <c r="M10" i="15"/>
  <c r="L10" i="15"/>
  <c r="K10" i="15"/>
  <c r="J10" i="15"/>
  <c r="I10" i="15"/>
  <c r="K72" i="15"/>
  <c r="J72" i="15"/>
  <c r="I72" i="15"/>
  <c r="M72" i="15"/>
  <c r="L72" i="15"/>
  <c r="I61" i="15"/>
  <c r="M61" i="15"/>
  <c r="L61" i="15"/>
  <c r="J61" i="15"/>
  <c r="K61" i="15"/>
  <c r="L145" i="15"/>
  <c r="K145" i="15"/>
  <c r="I145" i="15"/>
  <c r="M145" i="15"/>
  <c r="J145" i="15"/>
  <c r="K73" i="13"/>
  <c r="J73" i="13"/>
  <c r="I73" i="13"/>
  <c r="S28" i="6"/>
  <c r="R28" i="6"/>
  <c r="Q28" i="6"/>
  <c r="L160" i="3"/>
  <c r="K160" i="3"/>
  <c r="J160" i="3"/>
  <c r="L34" i="10"/>
  <c r="U23" i="12"/>
  <c r="K16" i="2"/>
  <c r="J16" i="2"/>
  <c r="H76" i="10"/>
  <c r="L20" i="12"/>
  <c r="I20" i="12"/>
  <c r="K20" i="12"/>
  <c r="J20" i="12"/>
  <c r="U135" i="19"/>
  <c r="Z135" i="19" s="1"/>
  <c r="Z155" i="19"/>
  <c r="J124" i="16"/>
  <c r="I124" i="16"/>
  <c r="C119" i="15"/>
  <c r="J40" i="16"/>
  <c r="I40" i="16"/>
  <c r="J117" i="16"/>
  <c r="I117" i="16"/>
  <c r="I58" i="16"/>
  <c r="J58" i="16"/>
  <c r="J136" i="16"/>
  <c r="I136" i="16"/>
  <c r="H135" i="16"/>
  <c r="J42" i="16"/>
  <c r="I42" i="16"/>
  <c r="J128" i="16"/>
  <c r="I128" i="16"/>
  <c r="J129" i="16"/>
  <c r="I129" i="16"/>
  <c r="I27" i="16"/>
  <c r="H35" i="16"/>
  <c r="J27" i="16"/>
  <c r="I113" i="16"/>
  <c r="J113" i="16"/>
  <c r="J54" i="16"/>
  <c r="I54" i="16"/>
  <c r="J131" i="16"/>
  <c r="I131" i="16"/>
  <c r="M23" i="19"/>
  <c r="M77" i="19"/>
  <c r="W19" i="15"/>
  <c r="X19" i="15"/>
  <c r="V8" i="12"/>
  <c r="S8" i="12"/>
  <c r="T8" i="12"/>
  <c r="H101" i="10"/>
  <c r="J101" i="10"/>
  <c r="R42" i="6"/>
  <c r="Q42" i="6"/>
  <c r="J34" i="6"/>
  <c r="I34" i="6"/>
  <c r="S25" i="6"/>
  <c r="R25" i="6"/>
  <c r="Q25" i="6"/>
  <c r="S26" i="6"/>
  <c r="S27" i="6"/>
  <c r="K17" i="6"/>
  <c r="I17" i="6"/>
  <c r="J17" i="6"/>
  <c r="M38" i="5"/>
  <c r="L38" i="5"/>
  <c r="K38" i="5"/>
  <c r="I38" i="5"/>
  <c r="J38" i="5"/>
  <c r="F192" i="3"/>
  <c r="H121" i="3"/>
  <c r="H113" i="3"/>
  <c r="K70" i="3"/>
  <c r="J70" i="3"/>
  <c r="K62" i="3"/>
  <c r="J62" i="3"/>
  <c r="F117" i="3"/>
  <c r="S9" i="16"/>
  <c r="U20" i="16"/>
  <c r="V20" i="16"/>
  <c r="K144" i="13"/>
  <c r="I144" i="13"/>
  <c r="J144" i="13"/>
  <c r="I108" i="13"/>
  <c r="K108" i="13"/>
  <c r="J108" i="13"/>
  <c r="J70" i="13"/>
  <c r="I70" i="13"/>
  <c r="K70" i="13"/>
  <c r="J148" i="13"/>
  <c r="I148" i="13"/>
  <c r="K148" i="13"/>
  <c r="I45" i="13"/>
  <c r="J45" i="13"/>
  <c r="K45" i="13"/>
  <c r="I123" i="13"/>
  <c r="K123" i="13"/>
  <c r="J123" i="13"/>
  <c r="K55" i="13"/>
  <c r="J55" i="13"/>
  <c r="I55" i="13"/>
  <c r="H132" i="13"/>
  <c r="K124" i="13"/>
  <c r="J124" i="13"/>
  <c r="I124" i="13"/>
  <c r="H34" i="10"/>
  <c r="J34" i="10"/>
  <c r="R49" i="6"/>
  <c r="Q49" i="6"/>
  <c r="Q32" i="6"/>
  <c r="S32" i="6"/>
  <c r="R32" i="6"/>
  <c r="I24" i="6"/>
  <c r="J24" i="6"/>
  <c r="K24" i="6"/>
  <c r="E190" i="3"/>
  <c r="E196" i="3"/>
  <c r="G120" i="3"/>
  <c r="J48" i="3"/>
  <c r="K48" i="3"/>
  <c r="J37" i="3"/>
  <c r="L37" i="3"/>
  <c r="K37" i="3"/>
  <c r="J29" i="3"/>
  <c r="L29" i="3"/>
  <c r="K29" i="3"/>
  <c r="J21" i="3"/>
  <c r="L21" i="3"/>
  <c r="K21" i="3"/>
  <c r="J13" i="3"/>
  <c r="L13" i="3"/>
  <c r="K13" i="3"/>
  <c r="E67" i="2"/>
  <c r="J35" i="2"/>
  <c r="L35" i="2"/>
  <c r="K35" i="2"/>
  <c r="F114" i="3"/>
  <c r="V15" i="13"/>
  <c r="U15" i="13"/>
  <c r="W15" i="13"/>
  <c r="G20" i="13"/>
  <c r="J9" i="13"/>
  <c r="I9" i="13"/>
  <c r="I65" i="13"/>
  <c r="J65" i="13"/>
  <c r="D55" i="12"/>
  <c r="G160" i="13"/>
  <c r="I152" i="13"/>
  <c r="J152" i="13"/>
  <c r="I101" i="13"/>
  <c r="J101" i="13"/>
  <c r="I51" i="13"/>
  <c r="J51" i="13"/>
  <c r="I11" i="13"/>
  <c r="J11" i="13"/>
  <c r="F48" i="13"/>
  <c r="E120" i="3"/>
  <c r="K135" i="13"/>
  <c r="J135" i="13"/>
  <c r="I135" i="13"/>
  <c r="J109" i="13"/>
  <c r="I109" i="13"/>
  <c r="K84" i="13"/>
  <c r="J84" i="13"/>
  <c r="I84" i="13"/>
  <c r="K47" i="13"/>
  <c r="J47" i="13"/>
  <c r="I47" i="13"/>
  <c r="G34" i="13"/>
  <c r="J26" i="13"/>
  <c r="I26" i="13"/>
  <c r="V7" i="12"/>
  <c r="T7" i="12"/>
  <c r="S7" i="12"/>
  <c r="V23" i="12"/>
  <c r="T23" i="12"/>
  <c r="S23" i="12"/>
  <c r="V39" i="12"/>
  <c r="T39" i="12"/>
  <c r="S39" i="12"/>
  <c r="V42" i="12"/>
  <c r="V55" i="12"/>
  <c r="T55" i="12"/>
  <c r="S55" i="12"/>
  <c r="H60" i="10"/>
  <c r="J60" i="10"/>
  <c r="I22" i="6"/>
  <c r="J22" i="6"/>
  <c r="M16" i="15"/>
  <c r="L16" i="15"/>
  <c r="K16" i="15"/>
  <c r="J16" i="15"/>
  <c r="I16" i="15"/>
  <c r="J152" i="15"/>
  <c r="I152" i="15"/>
  <c r="M152" i="15"/>
  <c r="L152" i="15"/>
  <c r="K152" i="15"/>
  <c r="M96" i="15"/>
  <c r="K96" i="15"/>
  <c r="J96" i="15"/>
  <c r="I96" i="15"/>
  <c r="L96" i="15"/>
  <c r="K114" i="15"/>
  <c r="J114" i="15"/>
  <c r="M114" i="15"/>
  <c r="L114" i="15"/>
  <c r="I114" i="15"/>
  <c r="V30" i="12"/>
  <c r="T30" i="12"/>
  <c r="S30" i="12"/>
  <c r="V34" i="12"/>
  <c r="L157" i="3"/>
  <c r="K157" i="3"/>
  <c r="J157" i="3"/>
  <c r="L62" i="10"/>
  <c r="U39" i="12"/>
  <c r="J72" i="2"/>
  <c r="L72" i="2"/>
  <c r="K72" i="2"/>
  <c r="J212" i="3"/>
  <c r="K212" i="3"/>
  <c r="V48" i="5"/>
  <c r="T48" i="5"/>
  <c r="U48" i="5"/>
  <c r="S48" i="5"/>
  <c r="W48" i="5"/>
  <c r="L138" i="3"/>
  <c r="K138" i="3"/>
  <c r="J138" i="3"/>
  <c r="J21" i="12"/>
  <c r="I21" i="12"/>
  <c r="L21" i="12"/>
  <c r="K21" i="12"/>
  <c r="L24" i="12"/>
  <c r="Z137" i="19"/>
  <c r="Z145" i="19"/>
  <c r="S22" i="18"/>
  <c r="S62" i="18"/>
  <c r="J89" i="16"/>
  <c r="I89" i="16"/>
  <c r="J142" i="16"/>
  <c r="I142" i="16"/>
  <c r="J48" i="16"/>
  <c r="I48" i="16"/>
  <c r="J126" i="16"/>
  <c r="I126" i="16"/>
  <c r="I67" i="16"/>
  <c r="J67" i="16"/>
  <c r="J144" i="16"/>
  <c r="I144" i="16"/>
  <c r="J59" i="16"/>
  <c r="I59" i="16"/>
  <c r="J137" i="16"/>
  <c r="I137" i="16"/>
  <c r="J138" i="16"/>
  <c r="I138" i="16"/>
  <c r="I44" i="16"/>
  <c r="J44" i="16"/>
  <c r="I122" i="16"/>
  <c r="H121" i="16"/>
  <c r="J122" i="16"/>
  <c r="J62" i="16"/>
  <c r="I62" i="16"/>
  <c r="J140" i="16"/>
  <c r="I140" i="16"/>
  <c r="M9" i="19"/>
  <c r="M119" i="19"/>
  <c r="M121" i="19"/>
  <c r="K137" i="13"/>
  <c r="J137" i="13"/>
  <c r="I137" i="13"/>
  <c r="K100" i="13"/>
  <c r="J100" i="13"/>
  <c r="I100" i="13"/>
  <c r="I74" i="13"/>
  <c r="J74" i="13"/>
  <c r="K50" i="13"/>
  <c r="J50" i="13"/>
  <c r="I50" i="13"/>
  <c r="K17" i="13"/>
  <c r="J17" i="13"/>
  <c r="I17" i="13"/>
  <c r="S42" i="12"/>
  <c r="T42" i="12"/>
  <c r="H98" i="10"/>
  <c r="J98" i="10"/>
  <c r="J42" i="6"/>
  <c r="I42" i="6"/>
  <c r="S33" i="6"/>
  <c r="Q33" i="6"/>
  <c r="R33" i="6"/>
  <c r="K25" i="6"/>
  <c r="J25" i="6"/>
  <c r="I25" i="6"/>
  <c r="K27" i="6"/>
  <c r="K26" i="6"/>
  <c r="M30" i="5"/>
  <c r="L30" i="5"/>
  <c r="K30" i="5"/>
  <c r="J30" i="5"/>
  <c r="I30" i="5"/>
  <c r="K16" i="5"/>
  <c r="I16" i="5"/>
  <c r="F191" i="3"/>
  <c r="H120" i="3"/>
  <c r="K69" i="3"/>
  <c r="J69" i="3"/>
  <c r="K54" i="3"/>
  <c r="J54" i="3"/>
  <c r="F115" i="3"/>
  <c r="Y9" i="15"/>
  <c r="X9" i="15"/>
  <c r="W9" i="15"/>
  <c r="Y13" i="15"/>
  <c r="Y19" i="15"/>
  <c r="Y11" i="15"/>
  <c r="K43" i="13"/>
  <c r="J43" i="13"/>
  <c r="I43" i="13"/>
  <c r="J79" i="13"/>
  <c r="I79" i="13"/>
  <c r="K79" i="13"/>
  <c r="J156" i="13"/>
  <c r="I156" i="13"/>
  <c r="K156" i="13"/>
  <c r="I54" i="13"/>
  <c r="H62" i="13"/>
  <c r="K54" i="13"/>
  <c r="J54" i="13"/>
  <c r="I131" i="13"/>
  <c r="K131" i="13"/>
  <c r="J131" i="13"/>
  <c r="K64" i="13"/>
  <c r="J64" i="13"/>
  <c r="I64" i="13"/>
  <c r="K141" i="13"/>
  <c r="J141" i="13"/>
  <c r="I141" i="13"/>
  <c r="E54" i="12"/>
  <c r="J33" i="10"/>
  <c r="I49" i="6"/>
  <c r="J49" i="6"/>
  <c r="Q40" i="6"/>
  <c r="S40" i="6"/>
  <c r="R40" i="6"/>
  <c r="I32" i="6"/>
  <c r="J32" i="6"/>
  <c r="K32" i="6"/>
  <c r="E189" i="3"/>
  <c r="G119" i="3"/>
  <c r="J36" i="3"/>
  <c r="L36" i="3"/>
  <c r="K36" i="3"/>
  <c r="J28" i="3"/>
  <c r="L28" i="3"/>
  <c r="K28" i="3"/>
  <c r="J20" i="3"/>
  <c r="K20" i="3"/>
  <c r="L20" i="3"/>
  <c r="J12" i="3"/>
  <c r="K12" i="3"/>
  <c r="L12" i="3"/>
  <c r="J34" i="2"/>
  <c r="L34" i="2"/>
  <c r="K34" i="2"/>
  <c r="J117" i="15"/>
  <c r="I117" i="15"/>
  <c r="M117" i="15"/>
  <c r="L117" i="15"/>
  <c r="K117" i="15"/>
  <c r="V19" i="13"/>
  <c r="U19" i="13"/>
  <c r="W19" i="13"/>
  <c r="G104" i="13"/>
  <c r="H108" i="10"/>
  <c r="J108" i="10"/>
  <c r="V38" i="5"/>
  <c r="T38" i="5"/>
  <c r="F119" i="3"/>
  <c r="H42" i="2"/>
  <c r="M54" i="15"/>
  <c r="L54" i="15"/>
  <c r="K54" i="15"/>
  <c r="J54" i="15"/>
  <c r="I54" i="15"/>
  <c r="R21" i="15"/>
  <c r="K52" i="5"/>
  <c r="I52" i="5"/>
  <c r="I36" i="5"/>
  <c r="K36" i="5"/>
  <c r="E119" i="3"/>
  <c r="T21" i="14"/>
  <c r="S21" i="14"/>
  <c r="W9" i="13"/>
  <c r="V9" i="13"/>
  <c r="U9" i="13"/>
  <c r="E160" i="13"/>
  <c r="V25" i="12"/>
  <c r="T25" i="12"/>
  <c r="S25" i="12"/>
  <c r="V41" i="12"/>
  <c r="T41" i="12"/>
  <c r="S41" i="12"/>
  <c r="V57" i="12"/>
  <c r="T57" i="12"/>
  <c r="S57" i="12"/>
  <c r="J59" i="10"/>
  <c r="M40" i="15"/>
  <c r="L40" i="15"/>
  <c r="K40" i="15"/>
  <c r="J40" i="15"/>
  <c r="I40" i="15"/>
  <c r="M47" i="15"/>
  <c r="L47" i="15"/>
  <c r="K47" i="15"/>
  <c r="J47" i="15"/>
  <c r="I47" i="15"/>
  <c r="K157" i="15"/>
  <c r="J157" i="15"/>
  <c r="M157" i="15"/>
  <c r="L157" i="15"/>
  <c r="I157" i="15"/>
  <c r="T17" i="14"/>
  <c r="S17" i="14"/>
  <c r="K20" i="6"/>
  <c r="J20" i="6"/>
  <c r="I20" i="6"/>
  <c r="L184" i="3"/>
  <c r="K184" i="3"/>
  <c r="J184" i="3"/>
  <c r="I195" i="3"/>
  <c r="K60" i="3"/>
  <c r="J60" i="3"/>
  <c r="L43" i="10"/>
  <c r="U55" i="12"/>
  <c r="H77" i="10"/>
  <c r="J37" i="12"/>
  <c r="I37" i="12"/>
  <c r="L37" i="12"/>
  <c r="K37" i="12"/>
  <c r="Z138" i="19"/>
  <c r="Z157" i="19"/>
  <c r="S78" i="18"/>
  <c r="S34" i="18"/>
  <c r="S50" i="18"/>
  <c r="J55" i="16"/>
  <c r="H63" i="16"/>
  <c r="I55" i="16"/>
  <c r="H51" i="16"/>
  <c r="C147" i="15"/>
  <c r="J108" i="16"/>
  <c r="I108" i="16"/>
  <c r="H107" i="16"/>
  <c r="J57" i="16"/>
  <c r="I57" i="16"/>
  <c r="J143" i="16"/>
  <c r="I143" i="16"/>
  <c r="I75" i="16"/>
  <c r="J75" i="16"/>
  <c r="J153" i="16"/>
  <c r="I153" i="16"/>
  <c r="H161" i="16"/>
  <c r="H149" i="16"/>
  <c r="J68" i="16"/>
  <c r="I68" i="16"/>
  <c r="J145" i="16"/>
  <c r="I145" i="16"/>
  <c r="J146" i="16"/>
  <c r="I146" i="16"/>
  <c r="I53" i="16"/>
  <c r="J53" i="16"/>
  <c r="I130" i="16"/>
  <c r="J130" i="16"/>
  <c r="I71" i="16"/>
  <c r="J71" i="16"/>
  <c r="J157" i="16"/>
  <c r="I157" i="16"/>
  <c r="M65" i="19"/>
  <c r="M79" i="19"/>
  <c r="M161" i="19"/>
  <c r="L153" i="15"/>
  <c r="K153" i="15"/>
  <c r="J153" i="15"/>
  <c r="M153" i="15"/>
  <c r="H161" i="15"/>
  <c r="I153" i="15"/>
  <c r="X11" i="15"/>
  <c r="W11" i="15"/>
  <c r="E104" i="13"/>
  <c r="T26" i="12"/>
  <c r="S26" i="12"/>
  <c r="F54" i="12"/>
  <c r="J61" i="10"/>
  <c r="S41" i="6"/>
  <c r="Q41" i="6"/>
  <c r="R41" i="6"/>
  <c r="K33" i="6"/>
  <c r="J33" i="6"/>
  <c r="I33" i="6"/>
  <c r="I43" i="5"/>
  <c r="K43" i="5"/>
  <c r="M22" i="5"/>
  <c r="L22" i="5"/>
  <c r="K22" i="5"/>
  <c r="J22" i="5"/>
  <c r="I22" i="5"/>
  <c r="M23" i="5"/>
  <c r="M24" i="5"/>
  <c r="I8" i="5"/>
  <c r="K8" i="5"/>
  <c r="F190" i="3"/>
  <c r="F196" i="3"/>
  <c r="H119" i="3"/>
  <c r="K68" i="3"/>
  <c r="J68" i="3"/>
  <c r="J126" i="15"/>
  <c r="I126" i="15"/>
  <c r="M126" i="15"/>
  <c r="L126" i="15"/>
  <c r="K126" i="15"/>
  <c r="K75" i="13"/>
  <c r="I75" i="13"/>
  <c r="J75" i="13"/>
  <c r="J87" i="13"/>
  <c r="I87" i="13"/>
  <c r="K87" i="13"/>
  <c r="I71" i="13"/>
  <c r="K71" i="13"/>
  <c r="J71" i="13"/>
  <c r="I140" i="13"/>
  <c r="K140" i="13"/>
  <c r="J140" i="13"/>
  <c r="K72" i="13"/>
  <c r="J72" i="13"/>
  <c r="I72" i="13"/>
  <c r="K150" i="13"/>
  <c r="J150" i="13"/>
  <c r="I150" i="13"/>
  <c r="J31" i="10"/>
  <c r="Q48" i="6"/>
  <c r="R48" i="6"/>
  <c r="S48" i="6"/>
  <c r="S50" i="6"/>
  <c r="S49" i="6"/>
  <c r="S51" i="6"/>
  <c r="I40" i="6"/>
  <c r="K40" i="6"/>
  <c r="J40" i="6"/>
  <c r="E188" i="3"/>
  <c r="G118" i="3"/>
  <c r="J35" i="3"/>
  <c r="L35" i="3"/>
  <c r="K35" i="3"/>
  <c r="J27" i="3"/>
  <c r="L27" i="3"/>
  <c r="K27" i="3"/>
  <c r="J19" i="3"/>
  <c r="L19" i="3"/>
  <c r="K19" i="3"/>
  <c r="J11" i="3"/>
  <c r="L11" i="3"/>
  <c r="K11" i="3"/>
  <c r="J41" i="2"/>
  <c r="K41" i="2"/>
  <c r="J33" i="2"/>
  <c r="L33" i="2"/>
  <c r="K33" i="2"/>
  <c r="G90" i="13"/>
  <c r="I159" i="13"/>
  <c r="J159" i="13"/>
  <c r="H104" i="10"/>
  <c r="J104" i="10"/>
  <c r="F113" i="3"/>
  <c r="K145" i="13"/>
  <c r="J145" i="13"/>
  <c r="I145" i="13"/>
  <c r="J32" i="13"/>
  <c r="I32" i="13"/>
  <c r="S20" i="13"/>
  <c r="E118" i="3"/>
  <c r="S20" i="14"/>
  <c r="J127" i="13"/>
  <c r="I127" i="13"/>
  <c r="K102" i="13"/>
  <c r="J102" i="13"/>
  <c r="I102" i="13"/>
  <c r="F76" i="13"/>
  <c r="E90" i="13"/>
  <c r="T34" i="12"/>
  <c r="S34" i="12"/>
  <c r="T11" i="12"/>
  <c r="S11" i="12"/>
  <c r="F53" i="12"/>
  <c r="V27" i="12"/>
  <c r="T27" i="12"/>
  <c r="S27" i="12"/>
  <c r="V43" i="12"/>
  <c r="T43" i="12"/>
  <c r="S43" i="12"/>
  <c r="H107" i="10"/>
  <c r="J107" i="10"/>
  <c r="H56" i="10"/>
  <c r="J56" i="10"/>
  <c r="J46" i="6"/>
  <c r="I46" i="6"/>
  <c r="S14" i="6"/>
  <c r="R14" i="6"/>
  <c r="Q14" i="6"/>
  <c r="M66" i="15"/>
  <c r="L66" i="15"/>
  <c r="K66" i="15"/>
  <c r="J66" i="15"/>
  <c r="I66" i="15"/>
  <c r="J58" i="15"/>
  <c r="I58" i="15"/>
  <c r="M58" i="15"/>
  <c r="K58" i="15"/>
  <c r="L58" i="15"/>
  <c r="J74" i="15"/>
  <c r="I74" i="15"/>
  <c r="M74" i="15"/>
  <c r="K74" i="15"/>
  <c r="L74" i="15"/>
  <c r="I103" i="15"/>
  <c r="M103" i="15"/>
  <c r="L103" i="15"/>
  <c r="K103" i="15"/>
  <c r="J103" i="15"/>
  <c r="K142" i="13"/>
  <c r="J142" i="13"/>
  <c r="I142" i="13"/>
  <c r="F34" i="13"/>
  <c r="C53" i="12"/>
  <c r="K13" i="6"/>
  <c r="J13" i="6"/>
  <c r="I13" i="6"/>
  <c r="L181" i="3"/>
  <c r="I192" i="3"/>
  <c r="K181" i="3"/>
  <c r="J181" i="3"/>
  <c r="L102" i="10"/>
  <c r="K19" i="2"/>
  <c r="J19" i="2"/>
  <c r="T42" i="5"/>
  <c r="S42" i="5"/>
  <c r="W42" i="5"/>
  <c r="U42" i="5"/>
  <c r="V42" i="5"/>
  <c r="J78" i="10"/>
  <c r="Z150" i="19"/>
  <c r="U149" i="19"/>
  <c r="Z149" i="19" s="1"/>
  <c r="S132" i="18"/>
  <c r="S120" i="18"/>
  <c r="S92" i="18"/>
  <c r="S48" i="18"/>
  <c r="S64" i="18"/>
  <c r="J34" i="16"/>
  <c r="I34" i="16"/>
  <c r="C35" i="15"/>
  <c r="J29" i="16"/>
  <c r="I29" i="16"/>
  <c r="J66" i="16"/>
  <c r="I66" i="16"/>
  <c r="H65" i="16"/>
  <c r="J152" i="16"/>
  <c r="I152" i="16"/>
  <c r="J84" i="16"/>
  <c r="I84" i="16"/>
  <c r="J11" i="16"/>
  <c r="I11" i="16"/>
  <c r="J76" i="16"/>
  <c r="I76" i="16"/>
  <c r="J154" i="16"/>
  <c r="I154" i="16"/>
  <c r="J155" i="16"/>
  <c r="I155" i="16"/>
  <c r="I61" i="16"/>
  <c r="J61" i="16"/>
  <c r="I139" i="16"/>
  <c r="H147" i="16"/>
  <c r="J139" i="16"/>
  <c r="H79" i="16"/>
  <c r="J80" i="16"/>
  <c r="I80" i="16"/>
  <c r="C133" i="15"/>
  <c r="M49" i="19"/>
  <c r="M93" i="19"/>
  <c r="I87" i="15"/>
  <c r="K87" i="15"/>
  <c r="K155" i="13"/>
  <c r="J155" i="13"/>
  <c r="I155" i="13"/>
  <c r="J129" i="13"/>
  <c r="I129" i="13"/>
  <c r="J93" i="13"/>
  <c r="I93" i="13"/>
  <c r="K68" i="13"/>
  <c r="J68" i="13"/>
  <c r="H76" i="13"/>
  <c r="I68" i="13"/>
  <c r="J42" i="13"/>
  <c r="I42" i="13"/>
  <c r="V56" i="12"/>
  <c r="T56" i="12"/>
  <c r="S56" i="12"/>
  <c r="V40" i="12"/>
  <c r="T40" i="12"/>
  <c r="S40" i="12"/>
  <c r="V6" i="12"/>
  <c r="S6" i="12"/>
  <c r="T6" i="12"/>
  <c r="J57" i="10"/>
  <c r="K41" i="6"/>
  <c r="I41" i="6"/>
  <c r="J41" i="6"/>
  <c r="K35" i="5"/>
  <c r="I35" i="5"/>
  <c r="F189" i="3"/>
  <c r="H118" i="3"/>
  <c r="K67" i="3"/>
  <c r="J67" i="3"/>
  <c r="F68" i="2"/>
  <c r="Q23" i="14"/>
  <c r="V11" i="16"/>
  <c r="U11" i="16"/>
  <c r="L93" i="15"/>
  <c r="K93" i="15"/>
  <c r="J93" i="15"/>
  <c r="M93" i="15"/>
  <c r="I93" i="15"/>
  <c r="S12" i="14"/>
  <c r="T12" i="14"/>
  <c r="F104" i="13"/>
  <c r="I39" i="13"/>
  <c r="K39" i="13"/>
  <c r="J39" i="13"/>
  <c r="J27" i="13"/>
  <c r="I27" i="13"/>
  <c r="K27" i="13"/>
  <c r="H34" i="13"/>
  <c r="J96" i="13"/>
  <c r="I96" i="13"/>
  <c r="H104" i="13"/>
  <c r="K96" i="13"/>
  <c r="I8" i="13"/>
  <c r="K8" i="13"/>
  <c r="J8" i="13"/>
  <c r="K111" i="13"/>
  <c r="K103" i="13"/>
  <c r="K154" i="13"/>
  <c r="K30" i="13"/>
  <c r="K120" i="13"/>
  <c r="K56" i="13"/>
  <c r="K67" i="13"/>
  <c r="K24" i="13"/>
  <c r="K26" i="13"/>
  <c r="K109" i="13"/>
  <c r="K143" i="13"/>
  <c r="K117" i="13"/>
  <c r="K85" i="13"/>
  <c r="K58" i="13"/>
  <c r="K65" i="13"/>
  <c r="K83" i="13"/>
  <c r="K42" i="13"/>
  <c r="K93" i="13"/>
  <c r="K10" i="13"/>
  <c r="K60" i="13"/>
  <c r="K74" i="13"/>
  <c r="K99" i="13"/>
  <c r="K127" i="13"/>
  <c r="K9" i="13"/>
  <c r="K51" i="13"/>
  <c r="K69" i="13"/>
  <c r="K101" i="13"/>
  <c r="K134" i="13"/>
  <c r="K152" i="13"/>
  <c r="K159" i="13"/>
  <c r="K40" i="13"/>
  <c r="K129" i="13"/>
  <c r="K125" i="13"/>
  <c r="K136" i="13"/>
  <c r="K22" i="13"/>
  <c r="K95" i="13"/>
  <c r="K11" i="13"/>
  <c r="K32" i="13"/>
  <c r="K138" i="13"/>
  <c r="I80" i="13"/>
  <c r="K80" i="13"/>
  <c r="J80" i="13"/>
  <c r="I149" i="13"/>
  <c r="K149" i="13"/>
  <c r="J149" i="13"/>
  <c r="K81" i="13"/>
  <c r="J81" i="13"/>
  <c r="I81" i="13"/>
  <c r="I158" i="13"/>
  <c r="K158" i="13"/>
  <c r="J158" i="13"/>
  <c r="D53" i="12"/>
  <c r="I48" i="6"/>
  <c r="K48" i="6"/>
  <c r="J48" i="6"/>
  <c r="K51" i="6"/>
  <c r="K49" i="6"/>
  <c r="K50" i="6"/>
  <c r="Q9" i="6"/>
  <c r="R9" i="6"/>
  <c r="S9" i="6"/>
  <c r="I49" i="5"/>
  <c r="M49" i="5"/>
  <c r="L49" i="5"/>
  <c r="J49" i="5"/>
  <c r="K49" i="5"/>
  <c r="I14" i="5"/>
  <c r="M14" i="5"/>
  <c r="L14" i="5"/>
  <c r="J14" i="5"/>
  <c r="K14" i="5"/>
  <c r="E195" i="3"/>
  <c r="E187" i="3"/>
  <c r="G117" i="3"/>
  <c r="G123" i="3"/>
  <c r="J56" i="3"/>
  <c r="K56" i="3"/>
  <c r="J34" i="3"/>
  <c r="L34" i="3"/>
  <c r="K34" i="3"/>
  <c r="J26" i="3"/>
  <c r="L26" i="3"/>
  <c r="K26" i="3"/>
  <c r="J18" i="3"/>
  <c r="L18" i="3"/>
  <c r="K18" i="3"/>
  <c r="J10" i="3"/>
  <c r="K10" i="3"/>
  <c r="L10" i="3"/>
  <c r="J40" i="2"/>
  <c r="I43" i="2"/>
  <c r="L40" i="2"/>
  <c r="K40" i="2"/>
  <c r="J32" i="2"/>
  <c r="L32" i="2"/>
  <c r="K32" i="2"/>
  <c r="J22" i="13"/>
  <c r="I22" i="13"/>
  <c r="J99" i="13"/>
  <c r="I99" i="13"/>
  <c r="D56" i="12"/>
  <c r="H100" i="10"/>
  <c r="J100" i="10"/>
  <c r="V30" i="5"/>
  <c r="T30" i="5"/>
  <c r="E123" i="3"/>
  <c r="J83" i="13"/>
  <c r="I83" i="13"/>
  <c r="E117" i="3"/>
  <c r="K84" i="15"/>
  <c r="J84" i="15"/>
  <c r="M84" i="15"/>
  <c r="L84" i="15"/>
  <c r="I84" i="15"/>
  <c r="K121" i="13"/>
  <c r="J121" i="13"/>
  <c r="I121" i="13"/>
  <c r="K66" i="13"/>
  <c r="J66" i="13"/>
  <c r="I66" i="13"/>
  <c r="G48" i="13"/>
  <c r="I40" i="13"/>
  <c r="J40" i="13"/>
  <c r="K18" i="13"/>
  <c r="J18" i="13"/>
  <c r="I18" i="13"/>
  <c r="R20" i="13"/>
  <c r="T18" i="12"/>
  <c r="S18" i="12"/>
  <c r="T13" i="12"/>
  <c r="S13" i="12"/>
  <c r="V13" i="12"/>
  <c r="T29" i="12"/>
  <c r="S29" i="12"/>
  <c r="V29" i="12"/>
  <c r="T45" i="12"/>
  <c r="S45" i="12"/>
  <c r="V45" i="12"/>
  <c r="H103" i="10"/>
  <c r="J103" i="10"/>
  <c r="N54" i="10"/>
  <c r="L127" i="15"/>
  <c r="K127" i="15"/>
  <c r="J127" i="15"/>
  <c r="M127" i="15"/>
  <c r="I127" i="15"/>
  <c r="M82" i="15"/>
  <c r="L82" i="15"/>
  <c r="I82" i="15"/>
  <c r="K82" i="15"/>
  <c r="J82" i="15"/>
  <c r="I146" i="15"/>
  <c r="M146" i="15"/>
  <c r="L146" i="15"/>
  <c r="K146" i="15"/>
  <c r="J146" i="15"/>
  <c r="L176" i="3"/>
  <c r="K176" i="3"/>
  <c r="J176" i="3"/>
  <c r="I187" i="3"/>
  <c r="L87" i="3"/>
  <c r="K87" i="3"/>
  <c r="J87" i="3"/>
  <c r="W46" i="5"/>
  <c r="V46" i="5"/>
  <c r="U46" i="5"/>
  <c r="T46" i="5"/>
  <c r="S46" i="5"/>
  <c r="E43" i="2"/>
  <c r="J84" i="10"/>
  <c r="Z140" i="19"/>
  <c r="Z151" i="19"/>
  <c r="Z159" i="19"/>
  <c r="S36" i="18"/>
  <c r="S104" i="18"/>
  <c r="S76" i="18"/>
  <c r="S134" i="18"/>
  <c r="C91" i="15"/>
  <c r="C161" i="15"/>
  <c r="J10" i="16"/>
  <c r="I10" i="16"/>
  <c r="H9" i="16"/>
  <c r="K73" i="16" s="1"/>
  <c r="J74" i="16"/>
  <c r="I74" i="16"/>
  <c r="J160" i="16"/>
  <c r="I160" i="16"/>
  <c r="J101" i="16"/>
  <c r="I101" i="16"/>
  <c r="J15" i="16"/>
  <c r="I15" i="16"/>
  <c r="J85" i="16"/>
  <c r="I85" i="16"/>
  <c r="J86" i="16"/>
  <c r="I86" i="16"/>
  <c r="I70" i="16"/>
  <c r="J70" i="16"/>
  <c r="H77" i="16"/>
  <c r="I156" i="16"/>
  <c r="K156" i="16"/>
  <c r="J156" i="16"/>
  <c r="J88" i="16"/>
  <c r="I88" i="16"/>
  <c r="M35" i="19"/>
  <c r="M133" i="19"/>
  <c r="M135" i="19"/>
  <c r="K71" i="15"/>
  <c r="I71" i="15"/>
  <c r="T13" i="14"/>
  <c r="S13" i="14"/>
  <c r="K86" i="13"/>
  <c r="J86" i="13"/>
  <c r="I86" i="13"/>
  <c r="J31" i="13"/>
  <c r="K31" i="13"/>
  <c r="I31" i="13"/>
  <c r="U13" i="13"/>
  <c r="V13" i="13"/>
  <c r="V24" i="12"/>
  <c r="T24" i="12"/>
  <c r="S24" i="12"/>
  <c r="J54" i="10"/>
  <c r="R11" i="6"/>
  <c r="Q11" i="6"/>
  <c r="I27" i="5"/>
  <c r="K27" i="5"/>
  <c r="F188" i="3"/>
  <c r="H117" i="3"/>
  <c r="H123" i="3"/>
  <c r="K66" i="3"/>
  <c r="J66" i="3"/>
  <c r="F67" i="2"/>
  <c r="K48" i="2"/>
  <c r="J48" i="2"/>
  <c r="S14" i="14"/>
  <c r="U15" i="16"/>
  <c r="V15" i="16"/>
  <c r="I126" i="13"/>
  <c r="K126" i="13"/>
  <c r="J126" i="13"/>
  <c r="K94" i="13"/>
  <c r="J94" i="13"/>
  <c r="I94" i="13"/>
  <c r="G76" i="13"/>
  <c r="K14" i="13"/>
  <c r="I14" i="13"/>
  <c r="J14" i="13"/>
  <c r="J36" i="13"/>
  <c r="I36" i="13"/>
  <c r="K36" i="13"/>
  <c r="J113" i="13"/>
  <c r="I113" i="13"/>
  <c r="K113" i="13"/>
  <c r="I12" i="13"/>
  <c r="H20" i="13"/>
  <c r="K12" i="13"/>
  <c r="J12" i="13"/>
  <c r="I88" i="13"/>
  <c r="K88" i="13"/>
  <c r="J88" i="13"/>
  <c r="I157" i="13"/>
  <c r="K157" i="13"/>
  <c r="J157" i="13"/>
  <c r="I89" i="13"/>
  <c r="K89" i="13"/>
  <c r="J89" i="13"/>
  <c r="V38" i="12"/>
  <c r="T38" i="12"/>
  <c r="S38" i="12"/>
  <c r="I9" i="6"/>
  <c r="J9" i="6"/>
  <c r="K9" i="6"/>
  <c r="I41" i="5"/>
  <c r="M41" i="5"/>
  <c r="L41" i="5"/>
  <c r="J41" i="5"/>
  <c r="K41" i="5"/>
  <c r="E194" i="3"/>
  <c r="E186" i="3"/>
  <c r="G116" i="3"/>
  <c r="K55" i="3"/>
  <c r="J55" i="3"/>
  <c r="J33" i="3"/>
  <c r="L33" i="3"/>
  <c r="K33" i="3"/>
  <c r="J25" i="3"/>
  <c r="L25" i="3"/>
  <c r="K25" i="3"/>
  <c r="J17" i="3"/>
  <c r="L17" i="3"/>
  <c r="K17" i="3"/>
  <c r="J9" i="3"/>
  <c r="L9" i="3"/>
  <c r="K9" i="3"/>
  <c r="J39" i="2"/>
  <c r="I42" i="2"/>
  <c r="K39" i="2"/>
  <c r="L39" i="2"/>
  <c r="F123" i="3"/>
  <c r="V17" i="13"/>
  <c r="U17" i="13"/>
  <c r="W17" i="13"/>
  <c r="V8" i="13"/>
  <c r="W8" i="13"/>
  <c r="U8" i="13"/>
  <c r="W14" i="13"/>
  <c r="W13" i="13"/>
  <c r="W18" i="13"/>
  <c r="G132" i="13"/>
  <c r="J30" i="13"/>
  <c r="I30" i="13"/>
  <c r="D54" i="12"/>
  <c r="N274" i="8"/>
  <c r="Y15" i="15"/>
  <c r="X15" i="15"/>
  <c r="W15" i="15"/>
  <c r="G146" i="13"/>
  <c r="I138" i="13"/>
  <c r="J138" i="13"/>
  <c r="F160" i="13"/>
  <c r="C56" i="12"/>
  <c r="E116" i="3"/>
  <c r="K153" i="13"/>
  <c r="J153" i="13"/>
  <c r="I153" i="13"/>
  <c r="H160" i="13"/>
  <c r="T50" i="12"/>
  <c r="S50" i="12"/>
  <c r="V32" i="12"/>
  <c r="T32" i="12"/>
  <c r="S32" i="12"/>
  <c r="C55" i="12"/>
  <c r="T15" i="12"/>
  <c r="S15" i="12"/>
  <c r="V15" i="12"/>
  <c r="T31" i="12"/>
  <c r="S31" i="12"/>
  <c r="V31" i="12"/>
  <c r="T47" i="12"/>
  <c r="S47" i="12"/>
  <c r="V47" i="12"/>
  <c r="J102" i="10"/>
  <c r="J53" i="10"/>
  <c r="K23" i="5"/>
  <c r="I23" i="5"/>
  <c r="L43" i="15"/>
  <c r="K43" i="15"/>
  <c r="J43" i="15"/>
  <c r="I43" i="15"/>
  <c r="M43" i="15"/>
  <c r="M108" i="15"/>
  <c r="L108" i="15"/>
  <c r="J108" i="15"/>
  <c r="I108" i="15"/>
  <c r="K108" i="15"/>
  <c r="L89" i="15"/>
  <c r="K89" i="15"/>
  <c r="M89" i="15"/>
  <c r="J89" i="15"/>
  <c r="I89" i="15"/>
  <c r="J43" i="10"/>
  <c r="L173" i="3"/>
  <c r="K173" i="3"/>
  <c r="J173" i="3"/>
  <c r="L87" i="10"/>
  <c r="U50" i="12"/>
  <c r="L90" i="3"/>
  <c r="K90" i="3"/>
  <c r="J90" i="3"/>
  <c r="I123" i="3"/>
  <c r="G193" i="3"/>
  <c r="L95" i="3"/>
  <c r="K95" i="3"/>
  <c r="J95" i="3"/>
  <c r="G54" i="12"/>
  <c r="T18" i="5"/>
  <c r="S18" i="5"/>
  <c r="W18" i="5"/>
  <c r="V18" i="5"/>
  <c r="U18" i="5"/>
  <c r="J14" i="16"/>
  <c r="I14" i="16"/>
  <c r="K14" i="16"/>
  <c r="H21" i="16"/>
  <c r="J83" i="16"/>
  <c r="I83" i="16"/>
  <c r="H91" i="16"/>
  <c r="K24" i="16"/>
  <c r="I24" i="16"/>
  <c r="H23" i="16"/>
  <c r="J24" i="16"/>
  <c r="J110" i="16"/>
  <c r="I110" i="16"/>
  <c r="J19" i="16"/>
  <c r="I19" i="16"/>
  <c r="K94" i="16"/>
  <c r="J94" i="16"/>
  <c r="I94" i="16"/>
  <c r="H93" i="16"/>
  <c r="J95" i="16"/>
  <c r="I95" i="16"/>
  <c r="K95" i="16"/>
  <c r="I12" i="16"/>
  <c r="K12" i="16"/>
  <c r="J12" i="16"/>
  <c r="I87" i="16"/>
  <c r="J87" i="16"/>
  <c r="H105" i="16"/>
  <c r="K97" i="16"/>
  <c r="J97" i="16"/>
  <c r="I97" i="16"/>
  <c r="M21" i="19"/>
  <c r="M51" i="19"/>
  <c r="M91" i="19"/>
  <c r="M68" i="15"/>
  <c r="L68" i="15"/>
  <c r="K68" i="15"/>
  <c r="J68" i="15"/>
  <c r="I68" i="15"/>
  <c r="J151" i="13"/>
  <c r="K151" i="13"/>
  <c r="I151" i="13"/>
  <c r="E34" i="13"/>
  <c r="F20" i="13"/>
  <c r="V10" i="12"/>
  <c r="T10" i="12"/>
  <c r="S10" i="12"/>
  <c r="N207" i="8"/>
  <c r="J11" i="6"/>
  <c r="I11" i="6"/>
  <c r="F195" i="3"/>
  <c r="F187" i="3"/>
  <c r="H116" i="3"/>
  <c r="K65" i="3"/>
  <c r="J65" i="3"/>
  <c r="K47" i="3"/>
  <c r="J47" i="3"/>
  <c r="K47" i="2"/>
  <c r="J47" i="2"/>
  <c r="U19" i="16"/>
  <c r="V19" i="16"/>
  <c r="M45" i="15"/>
  <c r="L45" i="15"/>
  <c r="K45" i="15"/>
  <c r="J45" i="15"/>
  <c r="I45" i="15"/>
  <c r="J44" i="13"/>
  <c r="I44" i="13"/>
  <c r="K44" i="13"/>
  <c r="J122" i="13"/>
  <c r="I122" i="13"/>
  <c r="K122" i="13"/>
  <c r="I16" i="13"/>
  <c r="K16" i="13"/>
  <c r="J16" i="13"/>
  <c r="I97" i="13"/>
  <c r="J97" i="13"/>
  <c r="K97" i="13"/>
  <c r="K29" i="13"/>
  <c r="J29" i="13"/>
  <c r="I29" i="13"/>
  <c r="K98" i="13"/>
  <c r="J98" i="13"/>
  <c r="I98" i="13"/>
  <c r="V54" i="12"/>
  <c r="T54" i="12"/>
  <c r="S54" i="12"/>
  <c r="V22" i="12"/>
  <c r="T22" i="12"/>
  <c r="S22" i="12"/>
  <c r="I33" i="5"/>
  <c r="M33" i="5"/>
  <c r="L33" i="5"/>
  <c r="K33" i="5"/>
  <c r="J33" i="5"/>
  <c r="E193" i="3"/>
  <c r="G115" i="3"/>
  <c r="J40" i="3"/>
  <c r="K40" i="3"/>
  <c r="J32" i="3"/>
  <c r="K32" i="3"/>
  <c r="L32" i="3"/>
  <c r="J24" i="3"/>
  <c r="K24" i="3"/>
  <c r="L24" i="3"/>
  <c r="J16" i="3"/>
  <c r="L16" i="3"/>
  <c r="K16" i="3"/>
  <c r="J8" i="3"/>
  <c r="K8" i="3"/>
  <c r="L8" i="3"/>
  <c r="J38" i="2"/>
  <c r="L38" i="2"/>
  <c r="K38" i="2"/>
  <c r="E18" i="2"/>
  <c r="F121" i="3"/>
  <c r="T20" i="13"/>
  <c r="W12" i="13"/>
  <c r="V12" i="13"/>
  <c r="U12" i="13"/>
  <c r="G62" i="13"/>
  <c r="N229" i="8"/>
  <c r="S19" i="14"/>
  <c r="F90" i="13"/>
  <c r="C54" i="12"/>
  <c r="I44" i="5"/>
  <c r="K44" i="5"/>
  <c r="I28" i="5"/>
  <c r="K28" i="5"/>
  <c r="E115" i="3"/>
  <c r="M51" i="15"/>
  <c r="L51" i="15"/>
  <c r="K51" i="15"/>
  <c r="J51" i="15"/>
  <c r="I51" i="15"/>
  <c r="K116" i="13"/>
  <c r="J116" i="13"/>
  <c r="I116" i="13"/>
  <c r="J95" i="13"/>
  <c r="I95" i="13"/>
  <c r="J58" i="13"/>
  <c r="I58" i="13"/>
  <c r="K33" i="13"/>
  <c r="J33" i="13"/>
  <c r="I33" i="13"/>
  <c r="E48" i="13"/>
  <c r="V48" i="12"/>
  <c r="T48" i="12"/>
  <c r="S48" i="12"/>
  <c r="V52" i="12"/>
  <c r="V50" i="12"/>
  <c r="V16" i="12"/>
  <c r="T16" i="12"/>
  <c r="S16" i="12"/>
  <c r="V18" i="12"/>
  <c r="V20" i="12"/>
  <c r="V9" i="12"/>
  <c r="T9" i="12"/>
  <c r="S9" i="12"/>
  <c r="S17" i="12"/>
  <c r="V17" i="12"/>
  <c r="T17" i="12"/>
  <c r="S33" i="12"/>
  <c r="V33" i="12"/>
  <c r="T33" i="12"/>
  <c r="S49" i="12"/>
  <c r="V49" i="12"/>
  <c r="T49" i="12"/>
  <c r="H99" i="10"/>
  <c r="J99" i="10"/>
  <c r="N163" i="8"/>
  <c r="S37" i="6"/>
  <c r="R37" i="6"/>
  <c r="Q37" i="6"/>
  <c r="M28" i="15"/>
  <c r="L28" i="15"/>
  <c r="K28" i="15"/>
  <c r="J28" i="15"/>
  <c r="I28" i="15"/>
  <c r="L110" i="15"/>
  <c r="K110" i="15"/>
  <c r="J110" i="15"/>
  <c r="M110" i="15"/>
  <c r="I110" i="15"/>
  <c r="I11" i="15"/>
  <c r="M11" i="15"/>
  <c r="L11" i="15"/>
  <c r="K11" i="15"/>
  <c r="J11" i="15"/>
  <c r="M159" i="15"/>
  <c r="L159" i="15"/>
  <c r="J159" i="15"/>
  <c r="I159" i="15"/>
  <c r="K159" i="15"/>
  <c r="M132" i="15"/>
  <c r="L132" i="15"/>
  <c r="K132" i="15"/>
  <c r="J132" i="15"/>
  <c r="I132" i="15"/>
  <c r="K110" i="13"/>
  <c r="H118" i="13"/>
  <c r="J110" i="13"/>
  <c r="I110" i="13"/>
  <c r="J32" i="10"/>
  <c r="M45" i="5"/>
  <c r="L45" i="5"/>
  <c r="K45" i="5"/>
  <c r="J45" i="5"/>
  <c r="I45" i="5"/>
  <c r="L168" i="3"/>
  <c r="K168" i="3"/>
  <c r="J168" i="3"/>
  <c r="H192" i="3"/>
  <c r="U32" i="12"/>
  <c r="L61" i="2"/>
  <c r="K61" i="2"/>
  <c r="J61" i="2"/>
  <c r="L85" i="3"/>
  <c r="K85" i="3"/>
  <c r="J85" i="3"/>
  <c r="L57" i="10"/>
  <c r="W44" i="5"/>
  <c r="V44" i="5"/>
  <c r="U44" i="5"/>
  <c r="S44" i="5"/>
  <c r="T44" i="5"/>
  <c r="Z153" i="19"/>
  <c r="U161" i="19"/>
  <c r="Z161" i="19" s="1"/>
  <c r="S160" i="18"/>
  <c r="C119" i="17"/>
  <c r="J18" i="16"/>
  <c r="I18" i="16"/>
  <c r="J100" i="16"/>
  <c r="I100" i="16"/>
  <c r="K32" i="16"/>
  <c r="I32" i="16"/>
  <c r="J32" i="16"/>
  <c r="K118" i="16"/>
  <c r="J118" i="16"/>
  <c r="I118" i="16"/>
  <c r="J25" i="16"/>
  <c r="I25" i="16"/>
  <c r="J102" i="16"/>
  <c r="I102" i="16"/>
  <c r="J103" i="16"/>
  <c r="I103" i="16"/>
  <c r="I16" i="16"/>
  <c r="J16" i="16"/>
  <c r="I96" i="16"/>
  <c r="K96" i="16"/>
  <c r="J96" i="16"/>
  <c r="J28" i="16"/>
  <c r="I28" i="16"/>
  <c r="K114" i="16"/>
  <c r="J114" i="16"/>
  <c r="I114" i="16"/>
  <c r="M105" i="19"/>
  <c r="M107" i="19"/>
  <c r="K37" i="15"/>
  <c r="I37" i="15"/>
  <c r="H90" i="13"/>
  <c r="J82" i="13"/>
  <c r="K82" i="13"/>
  <c r="I82" i="13"/>
  <c r="J60" i="13"/>
  <c r="I60" i="13"/>
  <c r="I24" i="13"/>
  <c r="J24" i="13"/>
  <c r="N164" i="8"/>
  <c r="R26" i="6"/>
  <c r="Q26" i="6"/>
  <c r="S10" i="6"/>
  <c r="R10" i="6"/>
  <c r="Q10" i="6"/>
  <c r="F194" i="3"/>
  <c r="F186" i="3"/>
  <c r="H115" i="3"/>
  <c r="K64" i="3"/>
  <c r="J64" i="3"/>
  <c r="K46" i="3"/>
  <c r="J46" i="3"/>
  <c r="F18" i="2"/>
  <c r="F122" i="3"/>
  <c r="H43" i="2"/>
  <c r="Y17" i="15"/>
  <c r="X17" i="15"/>
  <c r="W17" i="15"/>
  <c r="K112" i="13"/>
  <c r="J112" i="13"/>
  <c r="I112" i="13"/>
  <c r="I57" i="13"/>
  <c r="K57" i="13"/>
  <c r="J57" i="13"/>
  <c r="E20" i="13"/>
  <c r="J53" i="13"/>
  <c r="I53" i="13"/>
  <c r="K53" i="13"/>
  <c r="J130" i="13"/>
  <c r="I130" i="13"/>
  <c r="K130" i="13"/>
  <c r="I28" i="13"/>
  <c r="J28" i="13"/>
  <c r="K28" i="13"/>
  <c r="I106" i="13"/>
  <c r="K106" i="13"/>
  <c r="J106" i="13"/>
  <c r="I38" i="13"/>
  <c r="K38" i="13"/>
  <c r="J38" i="13"/>
  <c r="K107" i="13"/>
  <c r="J107" i="13"/>
  <c r="I107" i="13"/>
  <c r="E56" i="12"/>
  <c r="H38" i="10"/>
  <c r="J38" i="10"/>
  <c r="K46" i="5"/>
  <c r="I46" i="5"/>
  <c r="I25" i="5"/>
  <c r="M25" i="5"/>
  <c r="L25" i="5"/>
  <c r="K25" i="5"/>
  <c r="J25" i="5"/>
  <c r="M27" i="5"/>
  <c r="M28" i="5"/>
  <c r="E192" i="3"/>
  <c r="G122" i="3"/>
  <c r="G114" i="3"/>
  <c r="J39" i="3"/>
  <c r="L39" i="3"/>
  <c r="K39" i="3"/>
  <c r="J31" i="3"/>
  <c r="L31" i="3"/>
  <c r="K31" i="3"/>
  <c r="J23" i="3"/>
  <c r="L23" i="3"/>
  <c r="K23" i="3"/>
  <c r="J15" i="3"/>
  <c r="L15" i="3"/>
  <c r="K15" i="3"/>
  <c r="J7" i="3"/>
  <c r="L7" i="3"/>
  <c r="K7" i="3"/>
  <c r="J37" i="2"/>
  <c r="L37" i="2"/>
  <c r="K37" i="2"/>
  <c r="E17" i="2"/>
  <c r="F118" i="3"/>
  <c r="S21" i="15"/>
  <c r="W16" i="13"/>
  <c r="V16" i="13"/>
  <c r="U16" i="13"/>
  <c r="J125" i="13"/>
  <c r="I125" i="13"/>
  <c r="N186" i="8"/>
  <c r="S11" i="14"/>
  <c r="J120" i="13"/>
  <c r="I120" i="13"/>
  <c r="I69" i="13"/>
  <c r="J69" i="13"/>
  <c r="E122" i="3"/>
  <c r="E114" i="3"/>
  <c r="K52" i="13"/>
  <c r="J52" i="13"/>
  <c r="I52" i="13"/>
  <c r="V19" i="12"/>
  <c r="T19" i="12"/>
  <c r="S19" i="12"/>
  <c r="T35" i="12"/>
  <c r="V35" i="12"/>
  <c r="S35" i="12"/>
  <c r="V36" i="12"/>
  <c r="V51" i="12"/>
  <c r="T51" i="12"/>
  <c r="S51" i="12"/>
  <c r="H97" i="10"/>
  <c r="J97" i="10"/>
  <c r="R30" i="6"/>
  <c r="Q30" i="6"/>
  <c r="I17" i="15"/>
  <c r="M17" i="15"/>
  <c r="L17" i="15"/>
  <c r="K17" i="15"/>
  <c r="J17" i="15"/>
  <c r="L94" i="15"/>
  <c r="K94" i="15"/>
  <c r="I94" i="15"/>
  <c r="M94" i="15"/>
  <c r="J94" i="15"/>
  <c r="M158" i="15"/>
  <c r="L158" i="15"/>
  <c r="K158" i="15"/>
  <c r="J158" i="15"/>
  <c r="I158" i="15"/>
  <c r="L165" i="3"/>
  <c r="K165" i="3"/>
  <c r="J165" i="3"/>
  <c r="U30" i="12"/>
  <c r="L10" i="10"/>
  <c r="N10" i="10"/>
  <c r="H17" i="2"/>
  <c r="U42" i="12"/>
  <c r="L8" i="2"/>
  <c r="K8" i="2"/>
  <c r="J8" i="2"/>
  <c r="W49" i="5"/>
  <c r="V49" i="5"/>
  <c r="U49" i="5"/>
  <c r="T49" i="5"/>
  <c r="S49" i="5"/>
  <c r="W35" i="5"/>
  <c r="V35" i="5"/>
  <c r="U35" i="5"/>
  <c r="T35" i="5"/>
  <c r="S35" i="5"/>
  <c r="H53" i="12"/>
  <c r="J6" i="12"/>
  <c r="I6" i="12"/>
  <c r="L6" i="12"/>
  <c r="K6" i="12"/>
  <c r="K26" i="12"/>
  <c r="K24" i="12"/>
  <c r="G190" i="3"/>
  <c r="L80" i="3"/>
  <c r="K80" i="3"/>
  <c r="J80" i="3"/>
  <c r="N120" i="8"/>
  <c r="S45" i="6"/>
  <c r="R45" i="6"/>
  <c r="Q45" i="6"/>
  <c r="K37" i="6"/>
  <c r="J37" i="6"/>
  <c r="I37" i="6"/>
  <c r="L34" i="5"/>
  <c r="K34" i="5"/>
  <c r="J34" i="5"/>
  <c r="I34" i="5"/>
  <c r="M34" i="5"/>
  <c r="M35" i="5"/>
  <c r="K12" i="5"/>
  <c r="I12" i="5"/>
  <c r="K59" i="3"/>
  <c r="J59" i="3"/>
  <c r="M18" i="15"/>
  <c r="L18" i="15"/>
  <c r="K18" i="15"/>
  <c r="J18" i="15"/>
  <c r="I18" i="15"/>
  <c r="K80" i="15"/>
  <c r="J80" i="15"/>
  <c r="M80" i="15"/>
  <c r="L80" i="15"/>
  <c r="I80" i="15"/>
  <c r="L52" i="15"/>
  <c r="K52" i="15"/>
  <c r="J52" i="15"/>
  <c r="I52" i="15"/>
  <c r="M52" i="15"/>
  <c r="K29" i="15"/>
  <c r="J29" i="15"/>
  <c r="I29" i="15"/>
  <c r="M29" i="15"/>
  <c r="L29" i="15"/>
  <c r="M156" i="15"/>
  <c r="K156" i="15"/>
  <c r="J156" i="15"/>
  <c r="I156" i="15"/>
  <c r="L156" i="15"/>
  <c r="I19" i="15"/>
  <c r="M19" i="15"/>
  <c r="L19" i="15"/>
  <c r="K19" i="15"/>
  <c r="J19" i="15"/>
  <c r="J100" i="15"/>
  <c r="I100" i="15"/>
  <c r="M100" i="15"/>
  <c r="K100" i="15"/>
  <c r="L100" i="15"/>
  <c r="M104" i="15"/>
  <c r="K104" i="15"/>
  <c r="J104" i="15"/>
  <c r="I104" i="15"/>
  <c r="L104" i="15"/>
  <c r="M116" i="15"/>
  <c r="L116" i="15"/>
  <c r="J116" i="15"/>
  <c r="I116" i="15"/>
  <c r="K116" i="15"/>
  <c r="L102" i="15"/>
  <c r="K102" i="15"/>
  <c r="I102" i="15"/>
  <c r="J102" i="15"/>
  <c r="M102" i="15"/>
  <c r="K123" i="15"/>
  <c r="J123" i="15"/>
  <c r="M123" i="15"/>
  <c r="L123" i="15"/>
  <c r="I123" i="15"/>
  <c r="I112" i="15"/>
  <c r="M112" i="15"/>
  <c r="L112" i="15"/>
  <c r="K112" i="15"/>
  <c r="J112" i="15"/>
  <c r="M98" i="15"/>
  <c r="L98" i="15"/>
  <c r="K98" i="15"/>
  <c r="J98" i="15"/>
  <c r="I98" i="15"/>
  <c r="T22" i="14"/>
  <c r="S22" i="14"/>
  <c r="S16" i="14"/>
  <c r="T16" i="14"/>
  <c r="K15" i="13"/>
  <c r="J15" i="13"/>
  <c r="I15" i="13"/>
  <c r="Q20" i="13"/>
  <c r="H40" i="10"/>
  <c r="J40" i="10"/>
  <c r="S36" i="6"/>
  <c r="R36" i="6"/>
  <c r="Q36" i="6"/>
  <c r="S38" i="6"/>
  <c r="K28" i="6"/>
  <c r="J28" i="6"/>
  <c r="I28" i="6"/>
  <c r="M37" i="5"/>
  <c r="L37" i="5"/>
  <c r="K37" i="5"/>
  <c r="J37" i="5"/>
  <c r="I37" i="5"/>
  <c r="I191" i="3"/>
  <c r="L180" i="3"/>
  <c r="K180" i="3"/>
  <c r="J180" i="3"/>
  <c r="L172" i="3"/>
  <c r="K172" i="3"/>
  <c r="J172" i="3"/>
  <c r="L164" i="3"/>
  <c r="K164" i="3"/>
  <c r="J164" i="3"/>
  <c r="L156" i="3"/>
  <c r="K156" i="3"/>
  <c r="J156" i="3"/>
  <c r="K25" i="15"/>
  <c r="I25" i="15"/>
  <c r="J26" i="12"/>
  <c r="I26" i="12"/>
  <c r="L38" i="10"/>
  <c r="L98" i="10"/>
  <c r="L78" i="10"/>
  <c r="L106" i="10"/>
  <c r="L56" i="10"/>
  <c r="L9" i="10"/>
  <c r="N9" i="10"/>
  <c r="L13" i="10"/>
  <c r="S18" i="6"/>
  <c r="R18" i="6"/>
  <c r="Q18" i="6"/>
  <c r="H188" i="3"/>
  <c r="L40" i="12"/>
  <c r="I40" i="12"/>
  <c r="K40" i="12"/>
  <c r="J40" i="12"/>
  <c r="U13" i="12"/>
  <c r="U6" i="12"/>
  <c r="U46" i="12"/>
  <c r="U7" i="12"/>
  <c r="U16" i="12"/>
  <c r="U14" i="12"/>
  <c r="U25" i="12"/>
  <c r="U41" i="12"/>
  <c r="U57" i="12"/>
  <c r="W22" i="5"/>
  <c r="V22" i="5"/>
  <c r="U22" i="5"/>
  <c r="T22" i="5"/>
  <c r="S22" i="5"/>
  <c r="L86" i="3"/>
  <c r="K86" i="3"/>
  <c r="J86" i="3"/>
  <c r="K9" i="2"/>
  <c r="L9" i="2"/>
  <c r="J9" i="2"/>
  <c r="L62" i="2"/>
  <c r="K62" i="2"/>
  <c r="J62" i="2"/>
  <c r="J73" i="2"/>
  <c r="L73" i="2"/>
  <c r="K73" i="2"/>
  <c r="H79" i="10"/>
  <c r="H81" i="10"/>
  <c r="L9" i="12"/>
  <c r="K9" i="12"/>
  <c r="J9" i="12"/>
  <c r="I9" i="12"/>
  <c r="H56" i="12"/>
  <c r="W11" i="5"/>
  <c r="V11" i="5"/>
  <c r="U11" i="5"/>
  <c r="T11" i="5"/>
  <c r="S11" i="5"/>
  <c r="G189" i="3"/>
  <c r="L81" i="3"/>
  <c r="K81" i="3"/>
  <c r="J81" i="3"/>
  <c r="L54" i="10"/>
  <c r="M19" i="5"/>
  <c r="L19" i="5"/>
  <c r="K19" i="5"/>
  <c r="J19" i="5"/>
  <c r="I19" i="5"/>
  <c r="J213" i="3"/>
  <c r="K213" i="3"/>
  <c r="W43" i="5"/>
  <c r="V43" i="5"/>
  <c r="U43" i="5"/>
  <c r="T43" i="5"/>
  <c r="S43" i="5"/>
  <c r="S12" i="5"/>
  <c r="W12" i="5"/>
  <c r="V12" i="5"/>
  <c r="T12" i="5"/>
  <c r="U12" i="5"/>
  <c r="T26" i="5"/>
  <c r="S26" i="5"/>
  <c r="W26" i="5"/>
  <c r="V26" i="5"/>
  <c r="U26" i="5"/>
  <c r="W52" i="5"/>
  <c r="V52" i="5"/>
  <c r="U52" i="5"/>
  <c r="T52" i="5"/>
  <c r="S52" i="5"/>
  <c r="L139" i="3"/>
  <c r="K139" i="3"/>
  <c r="J139" i="3"/>
  <c r="H54" i="12"/>
  <c r="L7" i="12"/>
  <c r="K7" i="12"/>
  <c r="J7" i="12"/>
  <c r="I7" i="12"/>
  <c r="L30" i="12"/>
  <c r="K30" i="12"/>
  <c r="J30" i="12"/>
  <c r="I30" i="12"/>
  <c r="H55" i="12"/>
  <c r="J8" i="12"/>
  <c r="I8" i="12"/>
  <c r="K8" i="12"/>
  <c r="L8" i="12"/>
  <c r="L36" i="12"/>
  <c r="I36" i="12"/>
  <c r="K36" i="12"/>
  <c r="J36" i="12"/>
  <c r="J23" i="12"/>
  <c r="I23" i="12"/>
  <c r="L23" i="12"/>
  <c r="K23" i="12"/>
  <c r="J39" i="12"/>
  <c r="I39" i="12"/>
  <c r="L39" i="12"/>
  <c r="K39" i="12"/>
  <c r="J82" i="10"/>
  <c r="G186" i="3"/>
  <c r="P23" i="14"/>
  <c r="K45" i="6"/>
  <c r="J45" i="6"/>
  <c r="I45" i="6"/>
  <c r="Q7" i="6"/>
  <c r="R7" i="6"/>
  <c r="K47" i="5"/>
  <c r="I47" i="5"/>
  <c r="L26" i="5"/>
  <c r="K26" i="5"/>
  <c r="J26" i="5"/>
  <c r="I26" i="5"/>
  <c r="M26" i="5"/>
  <c r="J58" i="3"/>
  <c r="K58" i="3"/>
  <c r="U21" i="15"/>
  <c r="X13" i="15"/>
  <c r="W13" i="15"/>
  <c r="M20" i="15"/>
  <c r="L20" i="15"/>
  <c r="K20" i="15"/>
  <c r="J20" i="15"/>
  <c r="I20" i="15"/>
  <c r="L101" i="15"/>
  <c r="K101" i="15"/>
  <c r="J101" i="15"/>
  <c r="M101" i="15"/>
  <c r="I101" i="15"/>
  <c r="L60" i="15"/>
  <c r="K60" i="15"/>
  <c r="J60" i="15"/>
  <c r="I60" i="15"/>
  <c r="M60" i="15"/>
  <c r="K38" i="15"/>
  <c r="J38" i="15"/>
  <c r="I38" i="15"/>
  <c r="M38" i="15"/>
  <c r="L38" i="15"/>
  <c r="J24" i="15"/>
  <c r="I24" i="15"/>
  <c r="M24" i="15"/>
  <c r="K24" i="15"/>
  <c r="L24" i="15"/>
  <c r="J160" i="15"/>
  <c r="I160" i="15"/>
  <c r="M160" i="15"/>
  <c r="L160" i="15"/>
  <c r="K160" i="15"/>
  <c r="I27" i="15"/>
  <c r="H35" i="15"/>
  <c r="M27" i="15"/>
  <c r="L27" i="15"/>
  <c r="J27" i="15"/>
  <c r="K27" i="15"/>
  <c r="L136" i="15"/>
  <c r="K136" i="15"/>
  <c r="J136" i="15"/>
  <c r="I136" i="15"/>
  <c r="M136" i="15"/>
  <c r="J109" i="15"/>
  <c r="I109" i="15"/>
  <c r="M109" i="15"/>
  <c r="L109" i="15"/>
  <c r="K109" i="15"/>
  <c r="M125" i="15"/>
  <c r="L125" i="15"/>
  <c r="J125" i="15"/>
  <c r="I125" i="15"/>
  <c r="H133" i="15"/>
  <c r="K125" i="15"/>
  <c r="L111" i="15"/>
  <c r="K111" i="15"/>
  <c r="I111" i="15"/>
  <c r="H119" i="15"/>
  <c r="J111" i="15"/>
  <c r="M111" i="15"/>
  <c r="K131" i="15"/>
  <c r="J131" i="15"/>
  <c r="L131" i="15"/>
  <c r="I131" i="15"/>
  <c r="M131" i="15"/>
  <c r="I121" i="15"/>
  <c r="M121" i="15"/>
  <c r="L121" i="15"/>
  <c r="K121" i="15"/>
  <c r="J121" i="15"/>
  <c r="M107" i="15"/>
  <c r="L107" i="15"/>
  <c r="K107" i="15"/>
  <c r="I107" i="15"/>
  <c r="J107" i="15"/>
  <c r="R23" i="14"/>
  <c r="T15" i="14"/>
  <c r="S15" i="14"/>
  <c r="K128" i="13"/>
  <c r="J128" i="13"/>
  <c r="I128" i="13"/>
  <c r="E76" i="13"/>
  <c r="K41" i="13"/>
  <c r="J41" i="13"/>
  <c r="I41" i="13"/>
  <c r="H48" i="13"/>
  <c r="K13" i="13"/>
  <c r="J13" i="13"/>
  <c r="I13" i="13"/>
  <c r="J39" i="10"/>
  <c r="S44" i="6"/>
  <c r="R44" i="6"/>
  <c r="Q44" i="6"/>
  <c r="K36" i="6"/>
  <c r="J36" i="6"/>
  <c r="I36" i="6"/>
  <c r="K38" i="6"/>
  <c r="M29" i="5"/>
  <c r="L29" i="5"/>
  <c r="K29" i="5"/>
  <c r="J29" i="5"/>
  <c r="I29" i="5"/>
  <c r="M31" i="5"/>
  <c r="M32" i="5"/>
  <c r="I190" i="3"/>
  <c r="L179" i="3"/>
  <c r="K179" i="3"/>
  <c r="J179" i="3"/>
  <c r="L171" i="3"/>
  <c r="K171" i="3"/>
  <c r="J171" i="3"/>
  <c r="L163" i="3"/>
  <c r="K163" i="3"/>
  <c r="J163" i="3"/>
  <c r="L155" i="3"/>
  <c r="K155" i="3"/>
  <c r="J155" i="3"/>
  <c r="K52" i="3"/>
  <c r="J52" i="3"/>
  <c r="G49" i="15"/>
  <c r="L84" i="10"/>
  <c r="L42" i="10"/>
  <c r="L101" i="10"/>
  <c r="L82" i="10"/>
  <c r="L60" i="10"/>
  <c r="L11" i="10"/>
  <c r="L17" i="10"/>
  <c r="W41" i="5"/>
  <c r="V41" i="5"/>
  <c r="U41" i="5"/>
  <c r="T41" i="5"/>
  <c r="S41" i="5"/>
  <c r="A11" i="12"/>
  <c r="A15" i="12"/>
  <c r="U20" i="12"/>
  <c r="U8" i="12"/>
  <c r="U28" i="12"/>
  <c r="U27" i="12"/>
  <c r="U43" i="12"/>
  <c r="U12" i="12"/>
  <c r="G196" i="3"/>
  <c r="L82" i="3"/>
  <c r="K82" i="3"/>
  <c r="J82" i="3"/>
  <c r="L10" i="2"/>
  <c r="K10" i="2"/>
  <c r="J10" i="2"/>
  <c r="L22" i="2"/>
  <c r="K22" i="2"/>
  <c r="J22" i="2"/>
  <c r="L47" i="2"/>
  <c r="L48" i="2"/>
  <c r="J24" i="12"/>
  <c r="I24" i="12"/>
  <c r="L63" i="2"/>
  <c r="K63" i="2"/>
  <c r="J63" i="2"/>
  <c r="J74" i="2"/>
  <c r="L74" i="2"/>
  <c r="K74" i="2"/>
  <c r="H83" i="10"/>
  <c r="H85" i="10"/>
  <c r="J85" i="10"/>
  <c r="N97" i="10"/>
  <c r="G195" i="3"/>
  <c r="L109" i="3"/>
  <c r="K109" i="3"/>
  <c r="I120" i="3"/>
  <c r="J109" i="3"/>
  <c r="H68" i="2"/>
  <c r="L33" i="10"/>
  <c r="W17" i="5"/>
  <c r="V17" i="5"/>
  <c r="U17" i="5"/>
  <c r="T17" i="5"/>
  <c r="S17" i="5"/>
  <c r="K214" i="3"/>
  <c r="J214" i="3"/>
  <c r="W51" i="5"/>
  <c r="V51" i="5"/>
  <c r="U51" i="5"/>
  <c r="T51" i="5"/>
  <c r="S51" i="5"/>
  <c r="U10" i="5"/>
  <c r="S10" i="5"/>
  <c r="T10" i="5"/>
  <c r="V10" i="5"/>
  <c r="W10" i="5"/>
  <c r="S23" i="5"/>
  <c r="W23" i="5"/>
  <c r="V23" i="5"/>
  <c r="U23" i="5"/>
  <c r="T23" i="5"/>
  <c r="T34" i="5"/>
  <c r="S34" i="5"/>
  <c r="W34" i="5"/>
  <c r="V34" i="5"/>
  <c r="U34" i="5"/>
  <c r="L140" i="3"/>
  <c r="K140" i="3"/>
  <c r="J140" i="3"/>
  <c r="L42" i="12"/>
  <c r="K42" i="12"/>
  <c r="J42" i="12"/>
  <c r="I42" i="12"/>
  <c r="L46" i="12"/>
  <c r="K46" i="12"/>
  <c r="J46" i="12"/>
  <c r="I46" i="12"/>
  <c r="J10" i="12"/>
  <c r="I10" i="12"/>
  <c r="K10" i="12"/>
  <c r="L10" i="12"/>
  <c r="L52" i="12"/>
  <c r="I52" i="12"/>
  <c r="K52" i="12"/>
  <c r="J52" i="12"/>
  <c r="J25" i="12"/>
  <c r="I25" i="12"/>
  <c r="L25" i="12"/>
  <c r="K25" i="12"/>
  <c r="J41" i="12"/>
  <c r="I41" i="12"/>
  <c r="L41" i="12"/>
  <c r="K41" i="12"/>
  <c r="J86" i="10"/>
  <c r="I115" i="3"/>
  <c r="L104" i="3"/>
  <c r="K104" i="3"/>
  <c r="J104" i="3"/>
  <c r="J55" i="10"/>
  <c r="R15" i="6"/>
  <c r="Q15" i="6"/>
  <c r="J7" i="6"/>
  <c r="I7" i="6"/>
  <c r="L46" i="5"/>
  <c r="J46" i="5"/>
  <c r="K39" i="5"/>
  <c r="I39" i="5"/>
  <c r="L18" i="5"/>
  <c r="K18" i="5"/>
  <c r="J18" i="5"/>
  <c r="I18" i="5"/>
  <c r="M18" i="5"/>
  <c r="K43" i="3"/>
  <c r="J43" i="3"/>
  <c r="F43" i="2"/>
  <c r="M23" i="15"/>
  <c r="L23" i="15"/>
  <c r="K23" i="15"/>
  <c r="J23" i="15"/>
  <c r="I23" i="15"/>
  <c r="M130" i="15"/>
  <c r="K130" i="15"/>
  <c r="J130" i="15"/>
  <c r="I130" i="15"/>
  <c r="L130" i="15"/>
  <c r="H77" i="15"/>
  <c r="L69" i="15"/>
  <c r="K69" i="15"/>
  <c r="J69" i="15"/>
  <c r="I69" i="15"/>
  <c r="M69" i="15"/>
  <c r="K46" i="15"/>
  <c r="J46" i="15"/>
  <c r="I46" i="15"/>
  <c r="M46" i="15"/>
  <c r="L46" i="15"/>
  <c r="J32" i="15"/>
  <c r="I32" i="15"/>
  <c r="M32" i="15"/>
  <c r="L32" i="15"/>
  <c r="K32" i="15"/>
  <c r="I44" i="15"/>
  <c r="M44" i="15"/>
  <c r="L44" i="15"/>
  <c r="K44" i="15"/>
  <c r="J44" i="15"/>
  <c r="M30" i="15"/>
  <c r="L30" i="15"/>
  <c r="K30" i="15"/>
  <c r="I30" i="15"/>
  <c r="J30" i="15"/>
  <c r="L144" i="15"/>
  <c r="K144" i="15"/>
  <c r="J144" i="15"/>
  <c r="I144" i="15"/>
  <c r="M144" i="15"/>
  <c r="M142" i="15"/>
  <c r="L142" i="15"/>
  <c r="J142" i="15"/>
  <c r="I142" i="15"/>
  <c r="K142" i="15"/>
  <c r="L128" i="15"/>
  <c r="K128" i="15"/>
  <c r="I128" i="15"/>
  <c r="M128" i="15"/>
  <c r="J128" i="15"/>
  <c r="K140" i="15"/>
  <c r="J140" i="15"/>
  <c r="I140" i="15"/>
  <c r="M140" i="15"/>
  <c r="L140" i="15"/>
  <c r="I129" i="15"/>
  <c r="M129" i="15"/>
  <c r="L129" i="15"/>
  <c r="K129" i="15"/>
  <c r="J129" i="15"/>
  <c r="M115" i="15"/>
  <c r="L115" i="15"/>
  <c r="K115" i="15"/>
  <c r="J115" i="15"/>
  <c r="I115" i="15"/>
  <c r="O20" i="13"/>
  <c r="H36" i="10"/>
  <c r="J36" i="10"/>
  <c r="S52" i="6"/>
  <c r="R52" i="6"/>
  <c r="Q52" i="6"/>
  <c r="K44" i="6"/>
  <c r="J44" i="6"/>
  <c r="I44" i="6"/>
  <c r="M21" i="5"/>
  <c r="L21" i="5"/>
  <c r="K21" i="5"/>
  <c r="J21" i="5"/>
  <c r="I21" i="5"/>
  <c r="I189" i="3"/>
  <c r="L178" i="3"/>
  <c r="K178" i="3"/>
  <c r="J178" i="3"/>
  <c r="L170" i="3"/>
  <c r="K170" i="3"/>
  <c r="J170" i="3"/>
  <c r="L162" i="3"/>
  <c r="K162" i="3"/>
  <c r="J162" i="3"/>
  <c r="L154" i="3"/>
  <c r="K154" i="3"/>
  <c r="J154" i="3"/>
  <c r="G77" i="15"/>
  <c r="G63" i="15"/>
  <c r="G21" i="15"/>
  <c r="K42" i="15"/>
  <c r="I42" i="15"/>
  <c r="J81" i="10"/>
  <c r="L75" i="10"/>
  <c r="L105" i="10"/>
  <c r="L86" i="10"/>
  <c r="L36" i="10"/>
  <c r="L64" i="10"/>
  <c r="L15" i="10"/>
  <c r="L21" i="10"/>
  <c r="U9" i="12"/>
  <c r="U36" i="12"/>
  <c r="U10" i="12"/>
  <c r="U44" i="12"/>
  <c r="U29" i="12"/>
  <c r="U45" i="12"/>
  <c r="G192" i="3"/>
  <c r="L110" i="3"/>
  <c r="K110" i="3"/>
  <c r="J110" i="3"/>
  <c r="I121" i="3"/>
  <c r="L11" i="2"/>
  <c r="K11" i="2"/>
  <c r="J11" i="2"/>
  <c r="L23" i="2"/>
  <c r="K23" i="2"/>
  <c r="J23" i="2"/>
  <c r="L64" i="2"/>
  <c r="K64" i="2"/>
  <c r="J64" i="2"/>
  <c r="I67" i="2"/>
  <c r="L80" i="10"/>
  <c r="H87" i="10"/>
  <c r="G191" i="3"/>
  <c r="I116" i="3"/>
  <c r="L105" i="3"/>
  <c r="K105" i="3"/>
  <c r="J105" i="3"/>
  <c r="N53" i="10"/>
  <c r="W14" i="5"/>
  <c r="V14" i="5"/>
  <c r="U14" i="5"/>
  <c r="T14" i="5"/>
  <c r="S14" i="5"/>
  <c r="J215" i="3"/>
  <c r="K215" i="3"/>
  <c r="U21" i="5"/>
  <c r="S21" i="5"/>
  <c r="T21" i="5"/>
  <c r="V21" i="5"/>
  <c r="W21" i="5"/>
  <c r="S31" i="5"/>
  <c r="W31" i="5"/>
  <c r="V31" i="5"/>
  <c r="U31" i="5"/>
  <c r="T31" i="5"/>
  <c r="T50" i="5"/>
  <c r="S50" i="5"/>
  <c r="W50" i="5"/>
  <c r="V50" i="5"/>
  <c r="U50" i="5"/>
  <c r="I114" i="3"/>
  <c r="L103" i="3"/>
  <c r="K103" i="3"/>
  <c r="J103" i="3"/>
  <c r="L141" i="3"/>
  <c r="K141" i="3"/>
  <c r="J141" i="3"/>
  <c r="L18" i="12"/>
  <c r="J18" i="12"/>
  <c r="I18" i="12"/>
  <c r="K18" i="12"/>
  <c r="L22" i="12"/>
  <c r="K22" i="12"/>
  <c r="J22" i="12"/>
  <c r="I22" i="12"/>
  <c r="J27" i="12"/>
  <c r="I27" i="12"/>
  <c r="K27" i="12"/>
  <c r="L27" i="12"/>
  <c r="J43" i="12"/>
  <c r="I43" i="12"/>
  <c r="K43" i="12"/>
  <c r="L43" i="12"/>
  <c r="J76" i="10"/>
  <c r="L100" i="3"/>
  <c r="K100" i="3"/>
  <c r="J100" i="3"/>
  <c r="Q22" i="6"/>
  <c r="R22" i="6"/>
  <c r="J15" i="6"/>
  <c r="I15" i="6"/>
  <c r="I31" i="5"/>
  <c r="K31" i="5"/>
  <c r="J42" i="3"/>
  <c r="K42" i="3"/>
  <c r="F42" i="2"/>
  <c r="M122" i="15"/>
  <c r="K122" i="15"/>
  <c r="J122" i="15"/>
  <c r="I122" i="15"/>
  <c r="L122" i="15"/>
  <c r="M31" i="15"/>
  <c r="L31" i="15"/>
  <c r="K31" i="15"/>
  <c r="J31" i="15"/>
  <c r="I31" i="15"/>
  <c r="J135" i="15"/>
  <c r="I135" i="15"/>
  <c r="M135" i="15"/>
  <c r="L135" i="15"/>
  <c r="K135" i="15"/>
  <c r="J83" i="15"/>
  <c r="I83" i="15"/>
  <c r="M83" i="15"/>
  <c r="H91" i="15"/>
  <c r="L83" i="15"/>
  <c r="K83" i="15"/>
  <c r="K55" i="15"/>
  <c r="J55" i="15"/>
  <c r="I55" i="15"/>
  <c r="H63" i="15"/>
  <c r="L55" i="15"/>
  <c r="M55" i="15"/>
  <c r="J41" i="15"/>
  <c r="I41" i="15"/>
  <c r="H49" i="15"/>
  <c r="M41" i="15"/>
  <c r="L41" i="15"/>
  <c r="K41" i="15"/>
  <c r="I9" i="15"/>
  <c r="M9" i="15"/>
  <c r="L9" i="15"/>
  <c r="K9" i="15"/>
  <c r="J9" i="15"/>
  <c r="M71" i="15"/>
  <c r="M113" i="15"/>
  <c r="M87" i="15"/>
  <c r="M37" i="15"/>
  <c r="M59" i="15"/>
  <c r="M25" i="15"/>
  <c r="M42" i="15"/>
  <c r="I53" i="15"/>
  <c r="M53" i="15"/>
  <c r="L53" i="15"/>
  <c r="J53" i="15"/>
  <c r="K53" i="15"/>
  <c r="M39" i="15"/>
  <c r="L39" i="15"/>
  <c r="K39" i="15"/>
  <c r="J39" i="15"/>
  <c r="I39" i="15"/>
  <c r="M73" i="15"/>
  <c r="I73" i="15"/>
  <c r="L73" i="15"/>
  <c r="K73" i="15"/>
  <c r="J73" i="15"/>
  <c r="M151" i="15"/>
  <c r="L151" i="15"/>
  <c r="J151" i="15"/>
  <c r="I151" i="15"/>
  <c r="K151" i="15"/>
  <c r="L137" i="15"/>
  <c r="K137" i="15"/>
  <c r="I137" i="15"/>
  <c r="M137" i="15"/>
  <c r="J137" i="15"/>
  <c r="K149" i="15"/>
  <c r="J149" i="15"/>
  <c r="M149" i="15"/>
  <c r="L149" i="15"/>
  <c r="I149" i="15"/>
  <c r="I138" i="15"/>
  <c r="M138" i="15"/>
  <c r="L138" i="15"/>
  <c r="J138" i="15"/>
  <c r="K138" i="15"/>
  <c r="M124" i="15"/>
  <c r="L124" i="15"/>
  <c r="K124" i="15"/>
  <c r="J124" i="15"/>
  <c r="I124" i="15"/>
  <c r="O23" i="14"/>
  <c r="E132" i="13"/>
  <c r="K92" i="13"/>
  <c r="J92" i="13"/>
  <c r="I92" i="13"/>
  <c r="K59" i="13"/>
  <c r="J59" i="13"/>
  <c r="I59" i="13"/>
  <c r="E55" i="12"/>
  <c r="J35" i="10"/>
  <c r="K52" i="6"/>
  <c r="J52" i="6"/>
  <c r="I52" i="6"/>
  <c r="S13" i="6"/>
  <c r="R13" i="6"/>
  <c r="Q13" i="6"/>
  <c r="L185" i="3"/>
  <c r="K185" i="3"/>
  <c r="J185" i="3"/>
  <c r="I196" i="3"/>
  <c r="L177" i="3"/>
  <c r="K177" i="3"/>
  <c r="J177" i="3"/>
  <c r="I188" i="3"/>
  <c r="L169" i="3"/>
  <c r="K169" i="3"/>
  <c r="J169" i="3"/>
  <c r="L161" i="3"/>
  <c r="K161" i="3"/>
  <c r="J161" i="3"/>
  <c r="L153" i="3"/>
  <c r="K153" i="3"/>
  <c r="J153" i="3"/>
  <c r="G91" i="15"/>
  <c r="H78" i="10"/>
  <c r="L77" i="10"/>
  <c r="L109" i="10"/>
  <c r="L53" i="10"/>
  <c r="L40" i="10"/>
  <c r="L97" i="10"/>
  <c r="L19" i="10"/>
  <c r="J20" i="5"/>
  <c r="I20" i="5"/>
  <c r="M20" i="5"/>
  <c r="K20" i="5"/>
  <c r="L20" i="5"/>
  <c r="U48" i="12"/>
  <c r="U52" i="12"/>
  <c r="U24" i="12"/>
  <c r="U15" i="12"/>
  <c r="U31" i="12"/>
  <c r="U47" i="12"/>
  <c r="G188" i="3"/>
  <c r="I117" i="3"/>
  <c r="L106" i="3"/>
  <c r="K106" i="3"/>
  <c r="J106" i="3"/>
  <c r="K12" i="2"/>
  <c r="L12" i="2"/>
  <c r="J12" i="2"/>
  <c r="L24" i="2"/>
  <c r="K24" i="2"/>
  <c r="J24" i="2"/>
  <c r="L57" i="2"/>
  <c r="K57" i="2"/>
  <c r="J57" i="2"/>
  <c r="L65" i="2"/>
  <c r="K65" i="2"/>
  <c r="J65" i="2"/>
  <c r="I68" i="2"/>
  <c r="L99" i="3"/>
  <c r="K99" i="3"/>
  <c r="J99" i="3"/>
  <c r="J77" i="10"/>
  <c r="K18" i="6"/>
  <c r="J18" i="6"/>
  <c r="I18" i="6"/>
  <c r="H80" i="10"/>
  <c r="G187" i="3"/>
  <c r="L101" i="3"/>
  <c r="K101" i="3"/>
  <c r="J101" i="3"/>
  <c r="N31" i="10"/>
  <c r="H194" i="3"/>
  <c r="J208" i="3"/>
  <c r="K208" i="3"/>
  <c r="J216" i="3"/>
  <c r="K216" i="3"/>
  <c r="W8" i="5"/>
  <c r="V8" i="5"/>
  <c r="U8" i="5"/>
  <c r="T8" i="5"/>
  <c r="S8" i="5"/>
  <c r="V13" i="5"/>
  <c r="U13" i="5"/>
  <c r="T13" i="5"/>
  <c r="S13" i="5"/>
  <c r="W13" i="5"/>
  <c r="U29" i="5"/>
  <c r="S29" i="5"/>
  <c r="T29" i="5"/>
  <c r="W29" i="5"/>
  <c r="V29" i="5"/>
  <c r="W30" i="5"/>
  <c r="S39" i="5"/>
  <c r="W39" i="5"/>
  <c r="V39" i="5"/>
  <c r="T39" i="5"/>
  <c r="U39" i="5"/>
  <c r="W9" i="5"/>
  <c r="V9" i="5"/>
  <c r="U9" i="5"/>
  <c r="S9" i="5"/>
  <c r="T9" i="5"/>
  <c r="L142" i="3"/>
  <c r="K142" i="3"/>
  <c r="J142" i="3"/>
  <c r="L11" i="12"/>
  <c r="K11" i="12"/>
  <c r="J11" i="12"/>
  <c r="I11" i="12"/>
  <c r="L16" i="12"/>
  <c r="K16" i="12"/>
  <c r="J16" i="12"/>
  <c r="I16" i="12"/>
  <c r="L34" i="12"/>
  <c r="J34" i="12"/>
  <c r="I34" i="12"/>
  <c r="K34" i="12"/>
  <c r="L38" i="12"/>
  <c r="J38" i="12"/>
  <c r="K38" i="12"/>
  <c r="I38" i="12"/>
  <c r="J29" i="12"/>
  <c r="I29" i="12"/>
  <c r="L29" i="12"/>
  <c r="K29" i="12"/>
  <c r="J45" i="12"/>
  <c r="I45" i="12"/>
  <c r="L45" i="12"/>
  <c r="K45" i="12"/>
  <c r="J79" i="10"/>
  <c r="L96" i="3"/>
  <c r="K96" i="3"/>
  <c r="J96" i="3"/>
  <c r="K59" i="15"/>
  <c r="I59" i="15"/>
  <c r="G105" i="15"/>
  <c r="J75" i="10"/>
  <c r="L81" i="10"/>
  <c r="L32" i="10"/>
  <c r="L55" i="10"/>
  <c r="L76" i="10"/>
  <c r="N76" i="10"/>
  <c r="L99" i="10"/>
  <c r="L12" i="10"/>
  <c r="U11" i="12"/>
  <c r="U22" i="12"/>
  <c r="U40" i="12"/>
  <c r="U17" i="12"/>
  <c r="U33" i="12"/>
  <c r="U49" i="12"/>
  <c r="L102" i="3"/>
  <c r="K102" i="3"/>
  <c r="J102" i="3"/>
  <c r="I113" i="3"/>
  <c r="L112" i="3"/>
  <c r="H67" i="2"/>
  <c r="L13" i="2"/>
  <c r="K13" i="2"/>
  <c r="J13" i="2"/>
  <c r="G53" i="12"/>
  <c r="G57" i="12" s="1"/>
  <c r="A12" i="12"/>
  <c r="L58" i="2"/>
  <c r="K58" i="2"/>
  <c r="J58" i="2"/>
  <c r="K66" i="2"/>
  <c r="J66" i="2"/>
  <c r="L61" i="10"/>
  <c r="H84" i="10"/>
  <c r="L97" i="3"/>
  <c r="K97" i="3"/>
  <c r="J97" i="3"/>
  <c r="N75" i="10"/>
  <c r="G56" i="12"/>
  <c r="H190" i="3"/>
  <c r="J209" i="3"/>
  <c r="K209" i="3"/>
  <c r="J217" i="3"/>
  <c r="K217" i="3"/>
  <c r="W16" i="5"/>
  <c r="V16" i="5"/>
  <c r="U16" i="5"/>
  <c r="T16" i="5"/>
  <c r="S16" i="5"/>
  <c r="V24" i="5"/>
  <c r="U24" i="5"/>
  <c r="T24" i="5"/>
  <c r="S24" i="5"/>
  <c r="W24" i="5"/>
  <c r="U37" i="5"/>
  <c r="S37" i="5"/>
  <c r="T37" i="5"/>
  <c r="W37" i="5"/>
  <c r="V37" i="5"/>
  <c r="S47" i="5"/>
  <c r="W47" i="5"/>
  <c r="V47" i="5"/>
  <c r="U47" i="5"/>
  <c r="T47" i="5"/>
  <c r="W20" i="5"/>
  <c r="V20" i="5"/>
  <c r="U20" i="5"/>
  <c r="T20" i="5"/>
  <c r="S20" i="5"/>
  <c r="L135" i="3"/>
  <c r="K135" i="3"/>
  <c r="J135" i="3"/>
  <c r="L143" i="3"/>
  <c r="K143" i="3"/>
  <c r="J143" i="3"/>
  <c r="L14" i="12"/>
  <c r="K14" i="12"/>
  <c r="J14" i="12"/>
  <c r="I14" i="12"/>
  <c r="L32" i="12"/>
  <c r="K32" i="12"/>
  <c r="J32" i="12"/>
  <c r="I32" i="12"/>
  <c r="L50" i="12"/>
  <c r="J50" i="12"/>
  <c r="I50" i="12"/>
  <c r="K50" i="12"/>
  <c r="J15" i="12"/>
  <c r="I15" i="12"/>
  <c r="L15" i="12"/>
  <c r="K15" i="12"/>
  <c r="J31" i="12"/>
  <c r="I31" i="12"/>
  <c r="K31" i="12"/>
  <c r="L31" i="12"/>
  <c r="J47" i="12"/>
  <c r="I47" i="12"/>
  <c r="K47" i="12"/>
  <c r="L47" i="12"/>
  <c r="J83" i="10"/>
  <c r="K19" i="6"/>
  <c r="J19" i="6"/>
  <c r="I19" i="6"/>
  <c r="L92" i="3"/>
  <c r="K92" i="3"/>
  <c r="J92" i="3"/>
  <c r="L91" i="3"/>
  <c r="K91" i="3"/>
  <c r="J91" i="3"/>
  <c r="N251" i="8"/>
  <c r="R38" i="6"/>
  <c r="Q38" i="6"/>
  <c r="J30" i="6"/>
  <c r="I30" i="6"/>
  <c r="S21" i="6"/>
  <c r="R21" i="6"/>
  <c r="Q21" i="6"/>
  <c r="K14" i="6"/>
  <c r="J14" i="6"/>
  <c r="I14" i="6"/>
  <c r="L15" i="5"/>
  <c r="K15" i="5"/>
  <c r="J15" i="5"/>
  <c r="I15" i="5"/>
  <c r="M15" i="5"/>
  <c r="K51" i="3"/>
  <c r="J51" i="3"/>
  <c r="Q21" i="15"/>
  <c r="M62" i="15"/>
  <c r="L62" i="15"/>
  <c r="K62" i="15"/>
  <c r="J62" i="15"/>
  <c r="I62" i="15"/>
  <c r="M12" i="15"/>
  <c r="L12" i="15"/>
  <c r="K12" i="15"/>
  <c r="J12" i="15"/>
  <c r="I12" i="15"/>
  <c r="M48" i="15"/>
  <c r="L48" i="15"/>
  <c r="K48" i="15"/>
  <c r="J48" i="15"/>
  <c r="I48" i="15"/>
  <c r="L26" i="15"/>
  <c r="K26" i="15"/>
  <c r="J26" i="15"/>
  <c r="I26" i="15"/>
  <c r="M26" i="15"/>
  <c r="M139" i="15"/>
  <c r="K139" i="15"/>
  <c r="J139" i="15"/>
  <c r="I139" i="15"/>
  <c r="H147" i="15"/>
  <c r="L139" i="15"/>
  <c r="K75" i="15"/>
  <c r="J75" i="15"/>
  <c r="M75" i="15"/>
  <c r="L75" i="15"/>
  <c r="I75" i="15"/>
  <c r="J67" i="15"/>
  <c r="I67" i="15"/>
  <c r="M67" i="15"/>
  <c r="L67" i="15"/>
  <c r="K67" i="15"/>
  <c r="I13" i="15"/>
  <c r="H21" i="15"/>
  <c r="M13" i="15"/>
  <c r="L13" i="15"/>
  <c r="J13" i="15"/>
  <c r="K13" i="15"/>
  <c r="I70" i="15"/>
  <c r="M70" i="15"/>
  <c r="L70" i="15"/>
  <c r="K70" i="15"/>
  <c r="J70" i="15"/>
  <c r="M56" i="15"/>
  <c r="L56" i="15"/>
  <c r="K56" i="15"/>
  <c r="I56" i="15"/>
  <c r="J56" i="15"/>
  <c r="M90" i="15"/>
  <c r="L90" i="15"/>
  <c r="J90" i="15"/>
  <c r="I90" i="15"/>
  <c r="K90" i="15"/>
  <c r="L76" i="15"/>
  <c r="K76" i="15"/>
  <c r="M76" i="15"/>
  <c r="J76" i="15"/>
  <c r="I76" i="15"/>
  <c r="L154" i="15"/>
  <c r="K154" i="15"/>
  <c r="I154" i="15"/>
  <c r="M154" i="15"/>
  <c r="J154" i="15"/>
  <c r="I86" i="15"/>
  <c r="M86" i="15"/>
  <c r="L86" i="15"/>
  <c r="K86" i="15"/>
  <c r="J86" i="15"/>
  <c r="I155" i="15"/>
  <c r="M155" i="15"/>
  <c r="L155" i="15"/>
  <c r="K155" i="15"/>
  <c r="J155" i="15"/>
  <c r="M141" i="15"/>
  <c r="L141" i="15"/>
  <c r="K141" i="15"/>
  <c r="J141" i="15"/>
  <c r="I141" i="15"/>
  <c r="T18" i="14"/>
  <c r="S18" i="14"/>
  <c r="E62" i="13"/>
  <c r="K23" i="13"/>
  <c r="J23" i="13"/>
  <c r="I23" i="13"/>
  <c r="S12" i="12"/>
  <c r="T12" i="12"/>
  <c r="L183" i="3"/>
  <c r="K183" i="3"/>
  <c r="J183" i="3"/>
  <c r="I194" i="3"/>
  <c r="L175" i="3"/>
  <c r="K175" i="3"/>
  <c r="J175" i="3"/>
  <c r="I186" i="3"/>
  <c r="L167" i="3"/>
  <c r="K167" i="3"/>
  <c r="J167" i="3"/>
  <c r="L159" i="3"/>
  <c r="K159" i="3"/>
  <c r="J159" i="3"/>
  <c r="G133" i="15"/>
  <c r="G119" i="15"/>
  <c r="L65" i="10"/>
  <c r="L85" i="10"/>
  <c r="L35" i="10"/>
  <c r="L59" i="10"/>
  <c r="L79" i="10"/>
  <c r="L103" i="10"/>
  <c r="L16" i="10"/>
  <c r="U18" i="12"/>
  <c r="U38" i="12"/>
  <c r="U56" i="12"/>
  <c r="U19" i="12"/>
  <c r="U35" i="12"/>
  <c r="U51" i="12"/>
  <c r="L98" i="3"/>
  <c r="K98" i="3"/>
  <c r="J98" i="3"/>
  <c r="K14" i="2"/>
  <c r="L14" i="2"/>
  <c r="J14" i="2"/>
  <c r="I17" i="2"/>
  <c r="K21" i="2"/>
  <c r="J21" i="2"/>
  <c r="G55" i="12"/>
  <c r="A13" i="12"/>
  <c r="A14" i="12"/>
  <c r="L59" i="2"/>
  <c r="K59" i="2"/>
  <c r="J59" i="2"/>
  <c r="L37" i="10"/>
  <c r="H18" i="2"/>
  <c r="L83" i="3"/>
  <c r="K83" i="3"/>
  <c r="J83" i="3"/>
  <c r="S19" i="6"/>
  <c r="R19" i="6"/>
  <c r="Q19" i="6"/>
  <c r="L93" i="3"/>
  <c r="K93" i="3"/>
  <c r="J93" i="3"/>
  <c r="N98" i="10"/>
  <c r="H186" i="3"/>
  <c r="J210" i="3"/>
  <c r="K210" i="3"/>
  <c r="J218" i="3"/>
  <c r="K218" i="3"/>
  <c r="W19" i="5"/>
  <c r="V19" i="5"/>
  <c r="U19" i="5"/>
  <c r="T19" i="5"/>
  <c r="S19" i="5"/>
  <c r="V32" i="5"/>
  <c r="U32" i="5"/>
  <c r="T32" i="5"/>
  <c r="S32" i="5"/>
  <c r="W32" i="5"/>
  <c r="U45" i="5"/>
  <c r="S45" i="5"/>
  <c r="T45" i="5"/>
  <c r="V45" i="5"/>
  <c r="W45" i="5"/>
  <c r="W28" i="5"/>
  <c r="V28" i="5"/>
  <c r="U28" i="5"/>
  <c r="T28" i="5"/>
  <c r="S28" i="5"/>
  <c r="L136" i="3"/>
  <c r="K136" i="3"/>
  <c r="J136" i="3"/>
  <c r="L144" i="3"/>
  <c r="K144" i="3"/>
  <c r="J144" i="3"/>
  <c r="L28" i="12"/>
  <c r="K28" i="12"/>
  <c r="J28" i="12"/>
  <c r="I28" i="12"/>
  <c r="L48" i="12"/>
  <c r="K48" i="12"/>
  <c r="J48" i="12"/>
  <c r="I48" i="12"/>
  <c r="I12" i="12"/>
  <c r="J12" i="12"/>
  <c r="L12" i="12"/>
  <c r="K12" i="12"/>
  <c r="J17" i="12"/>
  <c r="I17" i="12"/>
  <c r="L17" i="12"/>
  <c r="K17" i="12"/>
  <c r="J33" i="12"/>
  <c r="I33" i="12"/>
  <c r="L33" i="12"/>
  <c r="K33" i="12"/>
  <c r="J49" i="12"/>
  <c r="I49" i="12"/>
  <c r="L49" i="12"/>
  <c r="K49" i="12"/>
  <c r="J87" i="10"/>
  <c r="L88" i="3"/>
  <c r="K88" i="3"/>
  <c r="J88" i="3"/>
  <c r="J63" i="10"/>
  <c r="N208" i="8"/>
  <c r="R46" i="6"/>
  <c r="Q46" i="6"/>
  <c r="I38" i="6"/>
  <c r="J38" i="6"/>
  <c r="S29" i="6"/>
  <c r="R29" i="6"/>
  <c r="Q29" i="6"/>
  <c r="S31" i="6"/>
  <c r="S30" i="6"/>
  <c r="J21" i="6"/>
  <c r="K21" i="6"/>
  <c r="I21" i="6"/>
  <c r="L50" i="5"/>
  <c r="J50" i="5"/>
  <c r="K50" i="5"/>
  <c r="I50" i="5"/>
  <c r="M50" i="5"/>
  <c r="L7" i="5"/>
  <c r="K7" i="5"/>
  <c r="J7" i="5"/>
  <c r="I7" i="5"/>
  <c r="M7" i="5"/>
  <c r="M9" i="5"/>
  <c r="M8" i="5"/>
  <c r="K50" i="3"/>
  <c r="J50" i="3"/>
  <c r="M14" i="15"/>
  <c r="L14" i="15"/>
  <c r="K14" i="15"/>
  <c r="J14" i="15"/>
  <c r="I14" i="15"/>
  <c r="M57" i="15"/>
  <c r="L57" i="15"/>
  <c r="K57" i="15"/>
  <c r="J57" i="15"/>
  <c r="I57" i="15"/>
  <c r="L34" i="15"/>
  <c r="K34" i="15"/>
  <c r="J34" i="15"/>
  <c r="I34" i="15"/>
  <c r="M34" i="15"/>
  <c r="J143" i="15"/>
  <c r="I143" i="15"/>
  <c r="M143" i="15"/>
  <c r="L143" i="15"/>
  <c r="K143" i="15"/>
  <c r="L118" i="15"/>
  <c r="K118" i="15"/>
  <c r="J118" i="15"/>
  <c r="M118" i="15"/>
  <c r="I118" i="15"/>
  <c r="M79" i="15"/>
  <c r="J79" i="15"/>
  <c r="I79" i="15"/>
  <c r="L79" i="15"/>
  <c r="K79" i="15"/>
  <c r="I15" i="15"/>
  <c r="M15" i="15"/>
  <c r="L15" i="15"/>
  <c r="J15" i="15"/>
  <c r="K15" i="15"/>
  <c r="K88" i="15"/>
  <c r="J88" i="15"/>
  <c r="I88" i="15"/>
  <c r="M88" i="15"/>
  <c r="L88" i="15"/>
  <c r="M65" i="15"/>
  <c r="L65" i="15"/>
  <c r="K65" i="15"/>
  <c r="I65" i="15"/>
  <c r="J65" i="15"/>
  <c r="M99" i="15"/>
  <c r="L99" i="15"/>
  <c r="J99" i="15"/>
  <c r="I99" i="15"/>
  <c r="K99" i="15"/>
  <c r="L85" i="15"/>
  <c r="K85" i="15"/>
  <c r="J85" i="15"/>
  <c r="I85" i="15"/>
  <c r="M85" i="15"/>
  <c r="K97" i="15"/>
  <c r="J97" i="15"/>
  <c r="H105" i="15"/>
  <c r="M97" i="15"/>
  <c r="L97" i="15"/>
  <c r="I97" i="15"/>
  <c r="I95" i="15"/>
  <c r="M95" i="15"/>
  <c r="L95" i="15"/>
  <c r="K95" i="15"/>
  <c r="J95" i="15"/>
  <c r="L81" i="15"/>
  <c r="K81" i="15"/>
  <c r="M81" i="15"/>
  <c r="I81" i="15"/>
  <c r="J81" i="15"/>
  <c r="M150" i="15"/>
  <c r="L150" i="15"/>
  <c r="K150" i="15"/>
  <c r="J150" i="15"/>
  <c r="I150" i="15"/>
  <c r="E146" i="13"/>
  <c r="K78" i="13"/>
  <c r="J78" i="13"/>
  <c r="I78" i="13"/>
  <c r="E53" i="12"/>
  <c r="E57" i="12" s="1"/>
  <c r="S20" i="6"/>
  <c r="R20" i="6"/>
  <c r="Q20" i="6"/>
  <c r="M10" i="5"/>
  <c r="L10" i="5"/>
  <c r="K10" i="5"/>
  <c r="J10" i="5"/>
  <c r="I10" i="5"/>
  <c r="L182" i="3"/>
  <c r="K182" i="3"/>
  <c r="I193" i="3"/>
  <c r="J182" i="3"/>
  <c r="L174" i="3"/>
  <c r="K174" i="3"/>
  <c r="J174" i="3"/>
  <c r="L166" i="3"/>
  <c r="K166" i="3"/>
  <c r="J166" i="3"/>
  <c r="L158" i="3"/>
  <c r="K158" i="3"/>
  <c r="J158" i="3"/>
  <c r="K44" i="3"/>
  <c r="J44" i="3"/>
  <c r="G147" i="15"/>
  <c r="G35" i="15"/>
  <c r="K113" i="15"/>
  <c r="I113" i="15"/>
  <c r="G161" i="15"/>
  <c r="L41" i="10"/>
  <c r="L58" i="10"/>
  <c r="L39" i="10"/>
  <c r="L63" i="10"/>
  <c r="L83" i="10"/>
  <c r="L107" i="10"/>
  <c r="L20" i="10"/>
  <c r="W33" i="5"/>
  <c r="V33" i="5"/>
  <c r="U33" i="5"/>
  <c r="T33" i="5"/>
  <c r="S33" i="5"/>
  <c r="H196" i="3"/>
  <c r="I118" i="3"/>
  <c r="L107" i="3"/>
  <c r="K107" i="3"/>
  <c r="J107" i="3"/>
  <c r="U34" i="12"/>
  <c r="U54" i="12"/>
  <c r="U26" i="12"/>
  <c r="U21" i="12"/>
  <c r="U37" i="12"/>
  <c r="U53" i="12"/>
  <c r="L94" i="3"/>
  <c r="K94" i="3"/>
  <c r="J94" i="3"/>
  <c r="L7" i="2"/>
  <c r="K7" i="2"/>
  <c r="J7" i="2"/>
  <c r="L15" i="2"/>
  <c r="K15" i="2"/>
  <c r="J15" i="2"/>
  <c r="I18" i="2"/>
  <c r="J20" i="2"/>
  <c r="K20" i="2"/>
  <c r="L60" i="2"/>
  <c r="K60" i="2"/>
  <c r="J60" i="2"/>
  <c r="L31" i="10"/>
  <c r="W25" i="5"/>
  <c r="V25" i="5"/>
  <c r="U25" i="5"/>
  <c r="T25" i="5"/>
  <c r="S25" i="5"/>
  <c r="H75" i="10"/>
  <c r="L89" i="3"/>
  <c r="K89" i="3"/>
  <c r="J89" i="3"/>
  <c r="N32" i="10"/>
  <c r="I122" i="3"/>
  <c r="L111" i="3"/>
  <c r="K111" i="3"/>
  <c r="J111" i="3"/>
  <c r="H86" i="10"/>
  <c r="K211" i="3"/>
  <c r="J211" i="3"/>
  <c r="E42" i="2"/>
  <c r="L108" i="3"/>
  <c r="I119" i="3"/>
  <c r="K108" i="3"/>
  <c r="J108" i="3"/>
  <c r="W27" i="5"/>
  <c r="V27" i="5"/>
  <c r="U27" i="5"/>
  <c r="T27" i="5"/>
  <c r="S27" i="5"/>
  <c r="V40" i="5"/>
  <c r="U40" i="5"/>
  <c r="T40" i="5"/>
  <c r="S40" i="5"/>
  <c r="W40" i="5"/>
  <c r="T15" i="5"/>
  <c r="S15" i="5"/>
  <c r="W15" i="5"/>
  <c r="U15" i="5"/>
  <c r="V15" i="5"/>
  <c r="T7" i="5"/>
  <c r="S7" i="5"/>
  <c r="W7" i="5"/>
  <c r="U7" i="5"/>
  <c r="V7" i="5"/>
  <c r="W36" i="5"/>
  <c r="V36" i="5"/>
  <c r="U36" i="5"/>
  <c r="S36" i="5"/>
  <c r="T36" i="5"/>
  <c r="W38" i="5"/>
  <c r="L137" i="3"/>
  <c r="K137" i="3"/>
  <c r="J137" i="3"/>
  <c r="L145" i="3"/>
  <c r="K145" i="3"/>
  <c r="J145" i="3"/>
  <c r="L44" i="12"/>
  <c r="K44" i="12"/>
  <c r="J44" i="12"/>
  <c r="I44" i="12"/>
  <c r="L13" i="12"/>
  <c r="K13" i="12"/>
  <c r="J13" i="12"/>
  <c r="I13" i="12"/>
  <c r="J19" i="12"/>
  <c r="I19" i="12"/>
  <c r="L19" i="12"/>
  <c r="K19" i="12"/>
  <c r="J35" i="12"/>
  <c r="I35" i="12"/>
  <c r="L35" i="12"/>
  <c r="K35" i="12"/>
  <c r="J51" i="12"/>
  <c r="I51" i="12"/>
  <c r="L51" i="12"/>
  <c r="K51" i="12"/>
  <c r="J80" i="10"/>
  <c r="G194" i="3"/>
  <c r="L84" i="3"/>
  <c r="K84" i="3"/>
  <c r="J84" i="3"/>
  <c r="K134" i="3"/>
  <c r="J134" i="3"/>
  <c r="N54" i="31"/>
  <c r="N31" i="31"/>
  <c r="N97" i="31"/>
  <c r="N53" i="31"/>
  <c r="N30" i="31"/>
  <c r="N32" i="31"/>
  <c r="N76" i="31"/>
  <c r="N98" i="31"/>
  <c r="N75" i="31"/>
  <c r="N53" i="33"/>
  <c r="N54" i="33"/>
  <c r="N52" i="33"/>
  <c r="N30" i="33"/>
  <c r="N32" i="33"/>
  <c r="N31" i="33"/>
  <c r="N75" i="33"/>
  <c r="N74" i="33"/>
  <c r="N76" i="33"/>
  <c r="I205" i="24"/>
  <c r="I117" i="24"/>
  <c r="I51" i="24"/>
  <c r="I227" i="24"/>
  <c r="I139" i="24"/>
  <c r="I253" i="24"/>
  <c r="I161" i="24"/>
  <c r="I183" i="24"/>
  <c r="I73" i="24"/>
  <c r="I95" i="24"/>
  <c r="I29" i="24"/>
  <c r="G7" i="24"/>
  <c r="L86" i="24"/>
  <c r="L82" i="24"/>
  <c r="L78" i="24"/>
  <c r="L85" i="24"/>
  <c r="L81" i="24"/>
  <c r="L77" i="24"/>
  <c r="L75" i="24"/>
  <c r="L84" i="24"/>
  <c r="L80" i="24"/>
  <c r="L83" i="24"/>
  <c r="L79" i="24"/>
  <c r="L76" i="24"/>
  <c r="L61" i="24"/>
  <c r="L87" i="24"/>
  <c r="L57" i="24"/>
  <c r="L62" i="24"/>
  <c r="L58" i="24"/>
  <c r="L63" i="24"/>
  <c r="L64" i="24"/>
  <c r="L59" i="24"/>
  <c r="L56" i="24"/>
  <c r="L60" i="24"/>
  <c r="L55" i="24"/>
  <c r="L65" i="24"/>
  <c r="E161" i="19"/>
  <c r="E149" i="19"/>
  <c r="E147" i="19"/>
  <c r="E135" i="19"/>
  <c r="E133" i="19"/>
  <c r="E121" i="19"/>
  <c r="E119" i="19"/>
  <c r="E107" i="19"/>
  <c r="E105" i="19"/>
  <c r="D7" i="19"/>
  <c r="E79" i="19"/>
  <c r="E91" i="19"/>
  <c r="E65" i="19"/>
  <c r="E77" i="19"/>
  <c r="E63" i="19"/>
  <c r="E37" i="19"/>
  <c r="E93" i="19"/>
  <c r="E51" i="19"/>
  <c r="E21" i="19"/>
  <c r="E35" i="19"/>
  <c r="E9" i="19"/>
  <c r="E49" i="19"/>
  <c r="E23" i="19"/>
  <c r="T91" i="19"/>
  <c r="T65" i="19"/>
  <c r="T63" i="19"/>
  <c r="T51" i="19"/>
  <c r="T49" i="19"/>
  <c r="T37" i="19"/>
  <c r="T35" i="19"/>
  <c r="T23" i="19"/>
  <c r="T21" i="19"/>
  <c r="T9" i="19"/>
  <c r="T133" i="19"/>
  <c r="T107" i="19"/>
  <c r="S7" i="19"/>
  <c r="T77" i="19"/>
  <c r="T147" i="19"/>
  <c r="T121" i="19"/>
  <c r="T93" i="19"/>
  <c r="T161" i="19"/>
  <c r="T135" i="19"/>
  <c r="T79" i="19"/>
  <c r="T119" i="19"/>
  <c r="T105" i="19"/>
  <c r="T149" i="19"/>
  <c r="L77" i="19"/>
  <c r="L63" i="19"/>
  <c r="L51" i="19"/>
  <c r="L49" i="19"/>
  <c r="L37" i="19"/>
  <c r="L35" i="19"/>
  <c r="L23" i="19"/>
  <c r="L21" i="19"/>
  <c r="L9" i="19"/>
  <c r="L149" i="19"/>
  <c r="L119" i="19"/>
  <c r="K7" i="19"/>
  <c r="L105" i="19"/>
  <c r="L93" i="19"/>
  <c r="L133" i="19"/>
  <c r="L107" i="19"/>
  <c r="L79" i="19"/>
  <c r="L147" i="19"/>
  <c r="L121" i="19"/>
  <c r="L161" i="19"/>
  <c r="L135" i="19"/>
  <c r="L65" i="19"/>
  <c r="L91" i="19"/>
  <c r="N53" i="8"/>
  <c r="N52" i="8"/>
  <c r="N54" i="8"/>
  <c r="J21" i="10"/>
  <c r="J17" i="10"/>
  <c r="J13" i="10"/>
  <c r="J10" i="10"/>
  <c r="J20" i="10"/>
  <c r="J16" i="10"/>
  <c r="J12" i="10"/>
  <c r="G7" i="10"/>
  <c r="J19" i="10"/>
  <c r="J11" i="10"/>
  <c r="J8" i="10"/>
  <c r="J15" i="10"/>
  <c r="J9" i="10"/>
  <c r="K140" i="42"/>
  <c r="N75" i="8"/>
  <c r="N76" i="8"/>
  <c r="N74" i="8"/>
  <c r="N16" i="42"/>
  <c r="L16" i="42"/>
  <c r="M16" i="42"/>
  <c r="S11" i="37"/>
  <c r="R11" i="37"/>
  <c r="Q11" i="37"/>
  <c r="O11" i="37"/>
  <c r="T11" i="37"/>
  <c r="P11" i="37"/>
  <c r="L283" i="8"/>
  <c r="L279" i="8"/>
  <c r="L275" i="8"/>
  <c r="K271" i="8"/>
  <c r="L260" i="8"/>
  <c r="L256" i="8"/>
  <c r="L241" i="8"/>
  <c r="L237" i="8"/>
  <c r="L233" i="8"/>
  <c r="L218" i="8"/>
  <c r="L214" i="8"/>
  <c r="L210" i="8"/>
  <c r="L195" i="8"/>
  <c r="L191" i="8"/>
  <c r="L187" i="8"/>
  <c r="K183" i="8"/>
  <c r="L172" i="8"/>
  <c r="L168" i="8"/>
  <c r="L153" i="8"/>
  <c r="L149" i="8"/>
  <c r="L145" i="8"/>
  <c r="L130" i="8"/>
  <c r="L126" i="8"/>
  <c r="L122" i="8"/>
  <c r="L107" i="8"/>
  <c r="L103" i="8"/>
  <c r="L99" i="8"/>
  <c r="K95" i="8"/>
  <c r="L282" i="8"/>
  <c r="L278" i="8"/>
  <c r="L263" i="8"/>
  <c r="L259" i="8"/>
  <c r="L255" i="8"/>
  <c r="L240" i="8"/>
  <c r="L236" i="8"/>
  <c r="L232" i="8"/>
  <c r="L217" i="8"/>
  <c r="L213" i="8"/>
  <c r="L209" i="8"/>
  <c r="L207" i="8"/>
  <c r="K205" i="8"/>
  <c r="L194" i="8"/>
  <c r="L190" i="8"/>
  <c r="L175" i="8"/>
  <c r="L171" i="8"/>
  <c r="L167" i="8"/>
  <c r="L164" i="8"/>
  <c r="L152" i="8"/>
  <c r="L148" i="8"/>
  <c r="L144" i="8"/>
  <c r="L129" i="8"/>
  <c r="L125" i="8"/>
  <c r="L121" i="8"/>
  <c r="L119" i="8"/>
  <c r="K117" i="8"/>
  <c r="L106" i="8"/>
  <c r="L102" i="8"/>
  <c r="K51" i="8"/>
  <c r="L285" i="8"/>
  <c r="L281" i="8"/>
  <c r="L277" i="8"/>
  <c r="L274" i="8"/>
  <c r="L262" i="8"/>
  <c r="L258" i="8"/>
  <c r="L254" i="8"/>
  <c r="L239" i="8"/>
  <c r="L235" i="8"/>
  <c r="L231" i="8"/>
  <c r="L229" i="8"/>
  <c r="K227" i="8"/>
  <c r="L216" i="8"/>
  <c r="L212" i="8"/>
  <c r="L197" i="8"/>
  <c r="L193" i="8"/>
  <c r="L189" i="8"/>
  <c r="L186" i="8"/>
  <c r="L174" i="8"/>
  <c r="L170" i="8"/>
  <c r="L166" i="8"/>
  <c r="L151" i="8"/>
  <c r="L147" i="8"/>
  <c r="L143" i="8"/>
  <c r="L141" i="8"/>
  <c r="K139" i="8"/>
  <c r="L128" i="8"/>
  <c r="L124" i="8"/>
  <c r="L109" i="8"/>
  <c r="L105" i="8"/>
  <c r="L101" i="8"/>
  <c r="K73" i="8"/>
  <c r="I7" i="8"/>
  <c r="L192" i="8"/>
  <c r="L234" i="8"/>
  <c r="K249" i="8"/>
  <c r="L211" i="8"/>
  <c r="L208" i="8"/>
  <c r="L169" i="8"/>
  <c r="L163" i="8"/>
  <c r="L150" i="8"/>
  <c r="L131" i="8"/>
  <c r="L8" i="8"/>
  <c r="L215" i="8"/>
  <c r="L284" i="8"/>
  <c r="L188" i="8"/>
  <c r="L108" i="8"/>
  <c r="L276" i="8"/>
  <c r="L261" i="8"/>
  <c r="L165" i="8"/>
  <c r="L146" i="8"/>
  <c r="L127" i="8"/>
  <c r="L280" i="8"/>
  <c r="L104" i="8"/>
  <c r="L253" i="8"/>
  <c r="L257" i="8"/>
  <c r="L251" i="8"/>
  <c r="L238" i="8"/>
  <c r="L219" i="8"/>
  <c r="K161" i="8"/>
  <c r="L123" i="8"/>
  <c r="L120" i="8"/>
  <c r="K29" i="8"/>
  <c r="L30" i="8" s="1"/>
  <c r="L196" i="8"/>
  <c r="L100" i="8"/>
  <c r="L173" i="8"/>
  <c r="R16" i="43"/>
  <c r="Q16" i="43"/>
  <c r="P16" i="43"/>
  <c r="T16" i="43"/>
  <c r="S16" i="43"/>
  <c r="H129" i="37"/>
  <c r="G129" i="37"/>
  <c r="I129" i="37"/>
  <c r="K143" i="42"/>
  <c r="J16" i="42"/>
  <c r="I16" i="42"/>
  <c r="H16" i="42"/>
  <c r="J79" i="14"/>
  <c r="I79" i="14"/>
  <c r="N16" i="43"/>
  <c r="M16" i="43"/>
  <c r="L16" i="43"/>
  <c r="T16" i="42"/>
  <c r="R16" i="42"/>
  <c r="S16" i="42"/>
  <c r="Q16" i="42"/>
  <c r="P16" i="42"/>
  <c r="J16" i="43"/>
  <c r="I16" i="43"/>
  <c r="H16" i="43"/>
  <c r="I11" i="37"/>
  <c r="G11" i="37"/>
  <c r="H11" i="37"/>
  <c r="K11" i="37"/>
  <c r="M11" i="37"/>
  <c r="L11" i="37"/>
  <c r="R8" i="18"/>
  <c r="Q8" i="18"/>
  <c r="R102" i="18"/>
  <c r="R154" i="18"/>
  <c r="R13" i="18"/>
  <c r="R12" i="18"/>
  <c r="R68" i="18"/>
  <c r="R60" i="18"/>
  <c r="R33" i="18"/>
  <c r="R29" i="18"/>
  <c r="R9" i="18"/>
  <c r="R129" i="18"/>
  <c r="R137" i="18"/>
  <c r="R16" i="18"/>
  <c r="R95" i="18"/>
  <c r="J107" i="14"/>
  <c r="I107" i="14"/>
  <c r="J12" i="18"/>
  <c r="J93" i="14"/>
  <c r="I93" i="14"/>
  <c r="J94" i="18"/>
  <c r="J65" i="14"/>
  <c r="I65" i="14"/>
  <c r="I163" i="14"/>
  <c r="J163" i="14"/>
  <c r="J51" i="14"/>
  <c r="I51" i="14"/>
  <c r="J8" i="18"/>
  <c r="I8" i="18"/>
  <c r="J86" i="18"/>
  <c r="J128" i="18"/>
  <c r="J145" i="18"/>
  <c r="I149" i="14"/>
  <c r="J149" i="14"/>
  <c r="J37" i="14"/>
  <c r="I37" i="14"/>
  <c r="I23" i="14"/>
  <c r="J23" i="14"/>
  <c r="J135" i="14"/>
  <c r="I135" i="14"/>
  <c r="J52" i="18"/>
  <c r="J9" i="18"/>
  <c r="J121" i="14"/>
  <c r="I121" i="14"/>
  <c r="J59" i="18"/>
  <c r="J155" i="18"/>
  <c r="K16" i="16" l="1"/>
  <c r="K102" i="16"/>
  <c r="K101" i="16"/>
  <c r="K10" i="16"/>
  <c r="K155" i="16"/>
  <c r="K76" i="16"/>
  <c r="K29" i="16"/>
  <c r="K130" i="16"/>
  <c r="K143" i="16"/>
  <c r="K62" i="16"/>
  <c r="K138" i="16"/>
  <c r="K59" i="16"/>
  <c r="K40" i="16"/>
  <c r="Z144" i="19"/>
  <c r="K104" i="16"/>
  <c r="K109" i="16"/>
  <c r="Z108" i="19"/>
  <c r="Z45" i="19"/>
  <c r="R140" i="19"/>
  <c r="Z57" i="19"/>
  <c r="K34" i="17"/>
  <c r="R109" i="19"/>
  <c r="Z139" i="19"/>
  <c r="Z53" i="19"/>
  <c r="Z21" i="19"/>
  <c r="J152" i="19"/>
  <c r="J85" i="19"/>
  <c r="Z124" i="19"/>
  <c r="Z87" i="19"/>
  <c r="K43" i="16"/>
  <c r="K82" i="17"/>
  <c r="K67" i="17"/>
  <c r="K70" i="17"/>
  <c r="J140" i="19"/>
  <c r="R115" i="19"/>
  <c r="J69" i="19"/>
  <c r="Z44" i="19"/>
  <c r="K117" i="17"/>
  <c r="K85" i="17"/>
  <c r="J158" i="19"/>
  <c r="J139" i="19"/>
  <c r="J13" i="19"/>
  <c r="Z119" i="19"/>
  <c r="Z19" i="19"/>
  <c r="K60" i="16"/>
  <c r="K116" i="17"/>
  <c r="J157" i="19"/>
  <c r="J108" i="19"/>
  <c r="Z129" i="19"/>
  <c r="Z58" i="19"/>
  <c r="K137" i="17"/>
  <c r="K27" i="17"/>
  <c r="J137" i="19"/>
  <c r="R142" i="19"/>
  <c r="J11" i="19"/>
  <c r="R27" i="19"/>
  <c r="Z74" i="19"/>
  <c r="Y107" i="18"/>
  <c r="R160" i="19"/>
  <c r="J44" i="19"/>
  <c r="K145" i="41"/>
  <c r="K141" i="41"/>
  <c r="K145" i="42"/>
  <c r="K145" i="43"/>
  <c r="K152" i="16"/>
  <c r="K57" i="16"/>
  <c r="K126" i="16"/>
  <c r="K136" i="16"/>
  <c r="K127" i="16"/>
  <c r="K31" i="16"/>
  <c r="K90" i="16"/>
  <c r="Z13" i="19"/>
  <c r="Z113" i="19"/>
  <c r="Z28" i="19"/>
  <c r="Z131" i="19"/>
  <c r="Z70" i="19"/>
  <c r="K47" i="16"/>
  <c r="R98" i="19"/>
  <c r="Z111" i="19"/>
  <c r="Z42" i="19"/>
  <c r="K20" i="17"/>
  <c r="R132" i="19"/>
  <c r="Z118" i="19"/>
  <c r="Z15" i="19"/>
  <c r="K98" i="16"/>
  <c r="K159" i="16"/>
  <c r="K39" i="17"/>
  <c r="K24" i="17"/>
  <c r="K58" i="17"/>
  <c r="J104" i="19"/>
  <c r="R112" i="19"/>
  <c r="J19" i="19"/>
  <c r="R38" i="19"/>
  <c r="J96" i="19"/>
  <c r="Z152" i="19"/>
  <c r="Z35" i="19"/>
  <c r="K126" i="17"/>
  <c r="R130" i="19"/>
  <c r="R111" i="19"/>
  <c r="J94" i="19"/>
  <c r="J87" i="19"/>
  <c r="K140" i="43"/>
  <c r="K138" i="41"/>
  <c r="K19" i="16"/>
  <c r="K85" i="16"/>
  <c r="D57" i="12"/>
  <c r="K139" i="16"/>
  <c r="K34" i="16"/>
  <c r="Z158" i="19"/>
  <c r="K145" i="16"/>
  <c r="K153" i="16"/>
  <c r="Z146" i="19"/>
  <c r="K122" i="16"/>
  <c r="K48" i="16"/>
  <c r="K89" i="16"/>
  <c r="K131" i="16"/>
  <c r="K27" i="16"/>
  <c r="K128" i="16"/>
  <c r="Z136" i="19"/>
  <c r="Z154" i="19"/>
  <c r="Z97" i="19"/>
  <c r="Z83" i="19"/>
  <c r="R159" i="19"/>
  <c r="R88" i="19"/>
  <c r="Z141" i="19"/>
  <c r="Z49" i="19"/>
  <c r="K17" i="16"/>
  <c r="K52" i="17"/>
  <c r="K86" i="17"/>
  <c r="R128" i="19"/>
  <c r="R96" i="19"/>
  <c r="Z125" i="19"/>
  <c r="Z10" i="19"/>
  <c r="K159" i="17"/>
  <c r="J122" i="19"/>
  <c r="R127" i="19"/>
  <c r="R12" i="19"/>
  <c r="R20" i="19"/>
  <c r="R31" i="19"/>
  <c r="R42" i="19"/>
  <c r="R53" i="19"/>
  <c r="R61" i="19"/>
  <c r="Z102" i="19"/>
  <c r="Z51" i="19"/>
  <c r="K145" i="17"/>
  <c r="J159" i="19"/>
  <c r="R137" i="19"/>
  <c r="Z123" i="19"/>
  <c r="Z23" i="19"/>
  <c r="K101" i="17"/>
  <c r="R114" i="19"/>
  <c r="Z100" i="19"/>
  <c r="K57" i="17"/>
  <c r="K136" i="17"/>
  <c r="K122" i="17"/>
  <c r="J38" i="19"/>
  <c r="J46" i="19"/>
  <c r="J57" i="19"/>
  <c r="R84" i="19"/>
  <c r="Z110" i="19"/>
  <c r="Z37" i="19"/>
  <c r="Z47" i="19"/>
  <c r="K95" i="17"/>
  <c r="J156" i="19"/>
  <c r="R46" i="19"/>
  <c r="Z128" i="19"/>
  <c r="Z27" i="19"/>
  <c r="K74" i="17"/>
  <c r="J144" i="19"/>
  <c r="J125" i="19"/>
  <c r="R11" i="19"/>
  <c r="R19" i="19"/>
  <c r="J55" i="19"/>
  <c r="K103" i="16"/>
  <c r="K25" i="16"/>
  <c r="K70" i="16"/>
  <c r="K160" i="16"/>
  <c r="K11" i="16"/>
  <c r="K66" i="16"/>
  <c r="K157" i="16"/>
  <c r="K53" i="16"/>
  <c r="K144" i="16"/>
  <c r="K123" i="16"/>
  <c r="K20" i="16"/>
  <c r="K111" i="16"/>
  <c r="Z143" i="19"/>
  <c r="Z77" i="19"/>
  <c r="Z29" i="19"/>
  <c r="Z126" i="19"/>
  <c r="Z41" i="19"/>
  <c r="Z114" i="19"/>
  <c r="Z32" i="19"/>
  <c r="R80" i="19"/>
  <c r="Z95" i="19"/>
  <c r="Z63" i="19"/>
  <c r="K84" i="17"/>
  <c r="K103" i="17"/>
  <c r="R104" i="19"/>
  <c r="Z112" i="19"/>
  <c r="Z24" i="19"/>
  <c r="J128" i="19"/>
  <c r="R136" i="19"/>
  <c r="Z86" i="19"/>
  <c r="J146" i="19"/>
  <c r="R154" i="19"/>
  <c r="Z99" i="19"/>
  <c r="Z38" i="19"/>
  <c r="K154" i="17"/>
  <c r="J126" i="19"/>
  <c r="R131" i="19"/>
  <c r="J30" i="19"/>
  <c r="R57" i="19"/>
  <c r="J76" i="19"/>
  <c r="J73" i="19"/>
  <c r="Z117" i="19"/>
  <c r="Z54" i="19"/>
  <c r="K73" i="17"/>
  <c r="K129" i="17"/>
  <c r="R152" i="19"/>
  <c r="R30" i="19"/>
  <c r="K142" i="43"/>
  <c r="K144" i="43"/>
  <c r="K28" i="16"/>
  <c r="K100" i="16"/>
  <c r="K87" i="16"/>
  <c r="K74" i="16"/>
  <c r="K58" i="16"/>
  <c r="Z142" i="19"/>
  <c r="Z69" i="19"/>
  <c r="K108" i="17"/>
  <c r="K110" i="17"/>
  <c r="J124" i="19"/>
  <c r="R44" i="19"/>
  <c r="R95" i="19"/>
  <c r="J90" i="19"/>
  <c r="Z115" i="19"/>
  <c r="Z65" i="19"/>
  <c r="K30" i="16"/>
  <c r="J112" i="19"/>
  <c r="R17" i="19"/>
  <c r="R28" i="19"/>
  <c r="R39" i="19"/>
  <c r="R47" i="19"/>
  <c r="R69" i="19"/>
  <c r="J95" i="19"/>
  <c r="Z103" i="19"/>
  <c r="Z59" i="19"/>
  <c r="K144" i="17"/>
  <c r="R146" i="19"/>
  <c r="J97" i="19"/>
  <c r="R102" i="19"/>
  <c r="Z89" i="19"/>
  <c r="Z55" i="19"/>
  <c r="K47" i="17"/>
  <c r="K99" i="17"/>
  <c r="K32" i="17"/>
  <c r="R156" i="19"/>
  <c r="R83" i="19"/>
  <c r="Z101" i="19"/>
  <c r="Z46" i="19"/>
  <c r="K152" i="17"/>
  <c r="J150" i="19"/>
  <c r="R155" i="19"/>
  <c r="R10" i="19"/>
  <c r="R73" i="19"/>
  <c r="R101" i="19"/>
  <c r="J70" i="19"/>
  <c r="Z81" i="19"/>
  <c r="K151" i="17"/>
  <c r="J116" i="19"/>
  <c r="R124" i="19"/>
  <c r="R13" i="19"/>
  <c r="J89" i="19"/>
  <c r="J86" i="19"/>
  <c r="Z82" i="19"/>
  <c r="K82" i="16"/>
  <c r="K102" i="17"/>
  <c r="Y38" i="18"/>
  <c r="K44" i="17"/>
  <c r="Z109" i="19"/>
  <c r="Z11" i="19"/>
  <c r="Y26" i="18"/>
  <c r="R100" i="19"/>
  <c r="R99" i="19"/>
  <c r="K139" i="41"/>
  <c r="K142" i="42"/>
  <c r="K18" i="16"/>
  <c r="K110" i="16"/>
  <c r="K83" i="16"/>
  <c r="K88" i="16"/>
  <c r="K86" i="16"/>
  <c r="K15" i="16"/>
  <c r="K154" i="16"/>
  <c r="C57" i="12"/>
  <c r="F57" i="12"/>
  <c r="K146" i="16"/>
  <c r="K68" i="16"/>
  <c r="K75" i="16"/>
  <c r="K55" i="16"/>
  <c r="K140" i="16"/>
  <c r="K137" i="16"/>
  <c r="Z156" i="19"/>
  <c r="K54" i="16"/>
  <c r="K129" i="16"/>
  <c r="K42" i="16"/>
  <c r="K112" i="16"/>
  <c r="K41" i="16"/>
  <c r="Z127" i="19"/>
  <c r="Z68" i="19"/>
  <c r="K61" i="17"/>
  <c r="R151" i="19"/>
  <c r="Z104" i="19"/>
  <c r="Z66" i="19"/>
  <c r="K151" i="16"/>
  <c r="Z26" i="19"/>
  <c r="K30" i="17"/>
  <c r="K111" i="17"/>
  <c r="R117" i="19"/>
  <c r="R58" i="19"/>
  <c r="Z93" i="19"/>
  <c r="Z20" i="19"/>
  <c r="K48" i="17"/>
  <c r="J160" i="19"/>
  <c r="R116" i="19"/>
  <c r="J15" i="19"/>
  <c r="J26" i="19"/>
  <c r="J34" i="19"/>
  <c r="J45" i="19"/>
  <c r="J56" i="19"/>
  <c r="Z79" i="19"/>
  <c r="Z16" i="19"/>
  <c r="K53" i="17"/>
  <c r="J151" i="19"/>
  <c r="R126" i="19"/>
  <c r="Z90" i="19"/>
  <c r="Z12" i="19"/>
  <c r="Z30" i="19"/>
  <c r="K68" i="17"/>
  <c r="R103" i="19"/>
  <c r="R18" i="19"/>
  <c r="Z130" i="19"/>
  <c r="Z71" i="19"/>
  <c r="R24" i="19"/>
  <c r="J98" i="19"/>
  <c r="Z76" i="19"/>
  <c r="K38" i="16"/>
  <c r="K56" i="17"/>
  <c r="K112" i="17"/>
  <c r="J145" i="19"/>
  <c r="R153" i="19"/>
  <c r="J41" i="19"/>
  <c r="Z98" i="19"/>
  <c r="Z33" i="19"/>
  <c r="J114" i="19"/>
  <c r="R122" i="19"/>
  <c r="J14" i="19"/>
  <c r="J25" i="19"/>
  <c r="R41" i="19"/>
  <c r="J81" i="19"/>
  <c r="K139" i="43"/>
  <c r="K144" i="41"/>
  <c r="K137" i="42"/>
  <c r="K143" i="43"/>
  <c r="K61" i="16"/>
  <c r="K84" i="16"/>
  <c r="K71" i="16"/>
  <c r="K44" i="16"/>
  <c r="K67" i="16"/>
  <c r="K124" i="16"/>
  <c r="K45" i="16"/>
  <c r="K33" i="16"/>
  <c r="Z116" i="19"/>
  <c r="Z61" i="19"/>
  <c r="Z96" i="19"/>
  <c r="Z25" i="19"/>
  <c r="K132" i="16"/>
  <c r="R66" i="19"/>
  <c r="Z94" i="19"/>
  <c r="K83" i="17"/>
  <c r="Z80" i="19"/>
  <c r="K125" i="16"/>
  <c r="K10" i="17"/>
  <c r="R15" i="19"/>
  <c r="R26" i="19"/>
  <c r="R34" i="19"/>
  <c r="R45" i="19"/>
  <c r="R56" i="19"/>
  <c r="J72" i="19"/>
  <c r="Z85" i="19"/>
  <c r="K26" i="17"/>
  <c r="J117" i="19"/>
  <c r="R29" i="19"/>
  <c r="R40" i="19"/>
  <c r="R48" i="19"/>
  <c r="R59" i="19"/>
  <c r="R97" i="19"/>
  <c r="Z121" i="19"/>
  <c r="Z40" i="19"/>
  <c r="K118" i="17"/>
  <c r="K139" i="17"/>
  <c r="J138" i="19"/>
  <c r="R143" i="19"/>
  <c r="R32" i="19"/>
  <c r="Z67" i="19"/>
  <c r="K41" i="17"/>
  <c r="K60" i="17"/>
  <c r="J115" i="19"/>
  <c r="R123" i="19"/>
  <c r="R16" i="19"/>
  <c r="J52" i="19"/>
  <c r="J60" i="19"/>
  <c r="R90" i="19"/>
  <c r="R87" i="19"/>
  <c r="Z73" i="19"/>
  <c r="K109" i="17"/>
  <c r="J136" i="19"/>
  <c r="R141" i="19"/>
  <c r="J33" i="19"/>
  <c r="R52" i="19"/>
  <c r="J74" i="19"/>
  <c r="K137" i="43"/>
  <c r="K80" i="16"/>
  <c r="K108" i="16"/>
  <c r="K142" i="16"/>
  <c r="K113" i="16"/>
  <c r="K117" i="16"/>
  <c r="K158" i="16"/>
  <c r="Z107" i="19"/>
  <c r="Z18" i="19"/>
  <c r="K116" i="16"/>
  <c r="Z88" i="19"/>
  <c r="R158" i="19"/>
  <c r="R139" i="19"/>
  <c r="Z147" i="19"/>
  <c r="Z84" i="19"/>
  <c r="R138" i="19"/>
  <c r="R67" i="19"/>
  <c r="Z132" i="19"/>
  <c r="Z48" i="19"/>
  <c r="Z43" i="19"/>
  <c r="K138" i="17"/>
  <c r="R145" i="19"/>
  <c r="Z75" i="19"/>
  <c r="K87" i="17"/>
  <c r="R144" i="19"/>
  <c r="R125" i="19"/>
  <c r="R70" i="19"/>
  <c r="Z122" i="19"/>
  <c r="Z62" i="19"/>
  <c r="Z60" i="19"/>
  <c r="K40" i="17"/>
  <c r="K153" i="17"/>
  <c r="K104" i="17"/>
  <c r="R113" i="19"/>
  <c r="J16" i="19"/>
  <c r="R43" i="19"/>
  <c r="R54" i="19"/>
  <c r="R62" i="19"/>
  <c r="J99" i="19"/>
  <c r="R71" i="19"/>
  <c r="Z160" i="19"/>
  <c r="Z31" i="19"/>
  <c r="Y33" i="18"/>
  <c r="R60" i="19"/>
  <c r="L162" i="8"/>
  <c r="L250" i="8"/>
  <c r="J284" i="8"/>
  <c r="J280" i="8"/>
  <c r="J276" i="8"/>
  <c r="J261" i="8"/>
  <c r="J257" i="8"/>
  <c r="J253" i="8"/>
  <c r="J251" i="8"/>
  <c r="J238" i="8"/>
  <c r="J234" i="8"/>
  <c r="J219" i="8"/>
  <c r="J215" i="8"/>
  <c r="J211" i="8"/>
  <c r="J208" i="8"/>
  <c r="J196" i="8"/>
  <c r="J192" i="8"/>
  <c r="J188" i="8"/>
  <c r="J173" i="8"/>
  <c r="J169" i="8"/>
  <c r="J165" i="8"/>
  <c r="J163" i="8"/>
  <c r="J150" i="8"/>
  <c r="J146" i="8"/>
  <c r="J131" i="8"/>
  <c r="J127" i="8"/>
  <c r="J123" i="8"/>
  <c r="J120" i="8"/>
  <c r="J108" i="8"/>
  <c r="J104" i="8"/>
  <c r="J100" i="8"/>
  <c r="I29" i="8"/>
  <c r="J30" i="8" s="1"/>
  <c r="I271" i="8"/>
  <c r="J272" i="8" s="1"/>
  <c r="I183" i="8"/>
  <c r="J184" i="8" s="1"/>
  <c r="I95" i="8"/>
  <c r="J96" i="8" s="1"/>
  <c r="J283" i="8"/>
  <c r="J279" i="8"/>
  <c r="J275" i="8"/>
  <c r="J273" i="8"/>
  <c r="J260" i="8"/>
  <c r="J256" i="8"/>
  <c r="J241" i="8"/>
  <c r="J237" i="8"/>
  <c r="J233" i="8"/>
  <c r="J230" i="8"/>
  <c r="J218" i="8"/>
  <c r="J214" i="8"/>
  <c r="J210" i="8"/>
  <c r="J195" i="8"/>
  <c r="J191" i="8"/>
  <c r="J187" i="8"/>
  <c r="J185" i="8"/>
  <c r="J172" i="8"/>
  <c r="J168" i="8"/>
  <c r="J153" i="8"/>
  <c r="J149" i="8"/>
  <c r="J145" i="8"/>
  <c r="J142" i="8"/>
  <c r="J130" i="8"/>
  <c r="J126" i="8"/>
  <c r="J122" i="8"/>
  <c r="J107" i="8"/>
  <c r="J103" i="8"/>
  <c r="J99" i="8"/>
  <c r="J97" i="8"/>
  <c r="I205" i="8"/>
  <c r="J206" i="8" s="1"/>
  <c r="I117" i="8"/>
  <c r="J118" i="8" s="1"/>
  <c r="I51" i="8"/>
  <c r="J282" i="8"/>
  <c r="J278" i="8"/>
  <c r="J263" i="8"/>
  <c r="J259" i="8"/>
  <c r="J255" i="8"/>
  <c r="J252" i="8"/>
  <c r="J240" i="8"/>
  <c r="J236" i="8"/>
  <c r="J232" i="8"/>
  <c r="J217" i="8"/>
  <c r="J213" i="8"/>
  <c r="J209" i="8"/>
  <c r="J207" i="8"/>
  <c r="J194" i="8"/>
  <c r="J190" i="8"/>
  <c r="J175" i="8"/>
  <c r="J171" i="8"/>
  <c r="J167" i="8"/>
  <c r="J164" i="8"/>
  <c r="J152" i="8"/>
  <c r="J148" i="8"/>
  <c r="J144" i="8"/>
  <c r="J129" i="8"/>
  <c r="J125" i="8"/>
  <c r="J121" i="8"/>
  <c r="J119" i="8"/>
  <c r="J106" i="8"/>
  <c r="J102" i="8"/>
  <c r="I227" i="8"/>
  <c r="J228" i="8" s="1"/>
  <c r="I139" i="8"/>
  <c r="J140" i="8" s="1"/>
  <c r="J285" i="8"/>
  <c r="J189" i="8"/>
  <c r="J186" i="8"/>
  <c r="J109" i="8"/>
  <c r="J262" i="8"/>
  <c r="J166" i="8"/>
  <c r="J147" i="8"/>
  <c r="J141" i="8"/>
  <c r="J128" i="8"/>
  <c r="I73" i="8"/>
  <c r="J193" i="8"/>
  <c r="J281" i="8"/>
  <c r="I249" i="8"/>
  <c r="J250" i="8" s="1"/>
  <c r="J105" i="8"/>
  <c r="J8" i="8"/>
  <c r="J170" i="8"/>
  <c r="J258" i="8"/>
  <c r="J239" i="8"/>
  <c r="J143" i="8"/>
  <c r="J124" i="8"/>
  <c r="J212" i="8"/>
  <c r="J277" i="8"/>
  <c r="J274" i="8"/>
  <c r="J197" i="8"/>
  <c r="J101" i="8"/>
  <c r="J98" i="8"/>
  <c r="G7" i="8"/>
  <c r="I161" i="8"/>
  <c r="J162" i="8" s="1"/>
  <c r="J254" i="8"/>
  <c r="J235" i="8"/>
  <c r="J229" i="8"/>
  <c r="J216" i="8"/>
  <c r="J174" i="8"/>
  <c r="J231" i="8"/>
  <c r="J151" i="8"/>
  <c r="L83" i="8"/>
  <c r="L79" i="8"/>
  <c r="L76" i="8"/>
  <c r="L86" i="8"/>
  <c r="L82" i="8"/>
  <c r="L78" i="8"/>
  <c r="L85" i="8"/>
  <c r="L81" i="8"/>
  <c r="L77" i="8"/>
  <c r="L75" i="8"/>
  <c r="L80" i="8"/>
  <c r="L74" i="8"/>
  <c r="L84" i="8"/>
  <c r="L98" i="8"/>
  <c r="N98" i="8"/>
  <c r="L140" i="8"/>
  <c r="L228" i="8"/>
  <c r="L64" i="8"/>
  <c r="L60" i="8"/>
  <c r="L56" i="8"/>
  <c r="L87" i="8"/>
  <c r="L63" i="8"/>
  <c r="L59" i="8"/>
  <c r="L55" i="8"/>
  <c r="L53" i="8"/>
  <c r="L62" i="8"/>
  <c r="L58" i="8"/>
  <c r="L52" i="8"/>
  <c r="L57" i="8"/>
  <c r="L54" i="8"/>
  <c r="L61" i="8"/>
  <c r="L65" i="8"/>
  <c r="L118" i="8"/>
  <c r="L206" i="8"/>
  <c r="L252" i="8"/>
  <c r="N252" i="8"/>
  <c r="L96" i="8"/>
  <c r="L97" i="8"/>
  <c r="N97" i="8"/>
  <c r="L142" i="8"/>
  <c r="N142" i="8"/>
  <c r="L184" i="8"/>
  <c r="L185" i="8"/>
  <c r="N185" i="8"/>
  <c r="L230" i="8"/>
  <c r="N230" i="8"/>
  <c r="L272" i="8"/>
  <c r="L273" i="8"/>
  <c r="N273" i="8"/>
  <c r="H19" i="10"/>
  <c r="H15" i="10"/>
  <c r="H11" i="10"/>
  <c r="H9" i="10"/>
  <c r="H8" i="10"/>
  <c r="H18" i="10"/>
  <c r="H14" i="10"/>
  <c r="H21" i="10"/>
  <c r="H17" i="10"/>
  <c r="H13" i="10"/>
  <c r="H10" i="10"/>
  <c r="H20" i="10"/>
  <c r="H16" i="10"/>
  <c r="E7" i="10"/>
  <c r="H12" i="10"/>
  <c r="J14" i="10"/>
  <c r="L14" i="10"/>
  <c r="J18" i="10"/>
  <c r="L18" i="10"/>
  <c r="K161" i="19"/>
  <c r="K135" i="19"/>
  <c r="K77" i="19"/>
  <c r="K63" i="19"/>
  <c r="K51" i="19"/>
  <c r="K49" i="19"/>
  <c r="K37" i="19"/>
  <c r="K35" i="19"/>
  <c r="K23" i="19"/>
  <c r="K21" i="19"/>
  <c r="K9" i="19"/>
  <c r="K149" i="19"/>
  <c r="K119" i="19"/>
  <c r="K105" i="19"/>
  <c r="Q89" i="19"/>
  <c r="Q85" i="19"/>
  <c r="Q81" i="19"/>
  <c r="Q76" i="19"/>
  <c r="Q72" i="19"/>
  <c r="Q68" i="19"/>
  <c r="K133" i="19"/>
  <c r="K107" i="19"/>
  <c r="K79" i="19"/>
  <c r="K147" i="19"/>
  <c r="K121" i="19"/>
  <c r="K91" i="19"/>
  <c r="K65" i="19"/>
  <c r="Q7" i="19"/>
  <c r="S149" i="19"/>
  <c r="S119" i="19"/>
  <c r="S91" i="19"/>
  <c r="S65" i="19"/>
  <c r="S63" i="19"/>
  <c r="S51" i="19"/>
  <c r="S49" i="19"/>
  <c r="S37" i="19"/>
  <c r="S35" i="19"/>
  <c r="S23" i="19"/>
  <c r="S21" i="19"/>
  <c r="S9" i="19"/>
  <c r="S133" i="19"/>
  <c r="S107" i="19"/>
  <c r="Y95" i="19"/>
  <c r="Y90" i="19"/>
  <c r="Y86" i="19"/>
  <c r="Y82" i="19"/>
  <c r="Y73" i="19"/>
  <c r="S147" i="19"/>
  <c r="S121" i="19"/>
  <c r="S93" i="19"/>
  <c r="S161" i="19"/>
  <c r="S135" i="19"/>
  <c r="S79" i="19"/>
  <c r="S105" i="19"/>
  <c r="Y7" i="19"/>
  <c r="D93" i="19"/>
  <c r="D63" i="19"/>
  <c r="D51" i="19"/>
  <c r="D49" i="19"/>
  <c r="D37" i="19"/>
  <c r="D35" i="19"/>
  <c r="D23" i="19"/>
  <c r="D21" i="19"/>
  <c r="D9" i="19"/>
  <c r="D161" i="19"/>
  <c r="D135" i="19"/>
  <c r="C7" i="19"/>
  <c r="D79" i="19"/>
  <c r="D149" i="19"/>
  <c r="D119" i="19"/>
  <c r="D91" i="19"/>
  <c r="D65" i="19"/>
  <c r="D133" i="19"/>
  <c r="D107" i="19"/>
  <c r="D77" i="19"/>
  <c r="D147" i="19"/>
  <c r="D121" i="19"/>
  <c r="D105" i="19"/>
  <c r="L53" i="24"/>
  <c r="N53" i="24"/>
  <c r="L54" i="24"/>
  <c r="N54" i="24"/>
  <c r="G183" i="24"/>
  <c r="G227" i="24"/>
  <c r="G73" i="24"/>
  <c r="E7" i="24"/>
  <c r="G29" i="24"/>
  <c r="G139" i="24"/>
  <c r="G51" i="24"/>
  <c r="G253" i="24"/>
  <c r="G161" i="24"/>
  <c r="G95" i="24"/>
  <c r="G117" i="24"/>
  <c r="G205" i="24"/>
  <c r="K119" i="3"/>
  <c r="J119" i="3"/>
  <c r="K130" i="3"/>
  <c r="J130" i="3"/>
  <c r="K133" i="3"/>
  <c r="J133" i="3"/>
  <c r="K122" i="3"/>
  <c r="J122" i="3"/>
  <c r="K18" i="2"/>
  <c r="J18" i="2"/>
  <c r="K129" i="3"/>
  <c r="J129" i="3"/>
  <c r="K118" i="3"/>
  <c r="J118" i="3"/>
  <c r="K204" i="3"/>
  <c r="J204" i="3"/>
  <c r="K193" i="3"/>
  <c r="J193" i="3"/>
  <c r="K105" i="15"/>
  <c r="J105" i="15"/>
  <c r="M105" i="15"/>
  <c r="L105" i="15"/>
  <c r="I105" i="15"/>
  <c r="K17" i="2"/>
  <c r="J17" i="2"/>
  <c r="K186" i="3"/>
  <c r="J186" i="3"/>
  <c r="K197" i="3"/>
  <c r="J197" i="3"/>
  <c r="K194" i="3"/>
  <c r="J194" i="3"/>
  <c r="K205" i="3"/>
  <c r="J205" i="3"/>
  <c r="I21" i="15"/>
  <c r="M21" i="15"/>
  <c r="L21" i="15"/>
  <c r="J21" i="15"/>
  <c r="K21" i="15"/>
  <c r="M147" i="15"/>
  <c r="K147" i="15"/>
  <c r="J147" i="15"/>
  <c r="I147" i="15"/>
  <c r="L147" i="15"/>
  <c r="K113" i="3"/>
  <c r="J113" i="3"/>
  <c r="K124" i="3"/>
  <c r="J124" i="3"/>
  <c r="L68" i="2"/>
  <c r="K68" i="2"/>
  <c r="J68" i="2"/>
  <c r="J71" i="2"/>
  <c r="K71" i="2"/>
  <c r="L71" i="2"/>
  <c r="K128" i="3"/>
  <c r="J128" i="3"/>
  <c r="K117" i="3"/>
  <c r="J117" i="3"/>
  <c r="K188" i="3"/>
  <c r="J188" i="3"/>
  <c r="K199" i="3"/>
  <c r="J199" i="3"/>
  <c r="K196" i="3"/>
  <c r="J196" i="3"/>
  <c r="K207" i="3"/>
  <c r="J207" i="3"/>
  <c r="J49" i="15"/>
  <c r="I49" i="15"/>
  <c r="M49" i="15"/>
  <c r="K49" i="15"/>
  <c r="L49" i="15"/>
  <c r="K63" i="15"/>
  <c r="J63" i="15"/>
  <c r="I63" i="15"/>
  <c r="M63" i="15"/>
  <c r="L63" i="15"/>
  <c r="J91" i="15"/>
  <c r="I91" i="15"/>
  <c r="M91" i="15"/>
  <c r="L91" i="15"/>
  <c r="K91" i="15"/>
  <c r="K125" i="3"/>
  <c r="J125" i="3"/>
  <c r="K114" i="3"/>
  <c r="J114" i="3"/>
  <c r="K127" i="3"/>
  <c r="J127" i="3"/>
  <c r="K116" i="3"/>
  <c r="J116" i="3"/>
  <c r="K67" i="2"/>
  <c r="J67" i="2"/>
  <c r="K70" i="2"/>
  <c r="J70" i="2"/>
  <c r="K121" i="3"/>
  <c r="J121" i="3"/>
  <c r="K132" i="3"/>
  <c r="J132" i="3"/>
  <c r="K200" i="3"/>
  <c r="J200" i="3"/>
  <c r="K189" i="3"/>
  <c r="J189" i="3"/>
  <c r="I77" i="15"/>
  <c r="M77" i="15"/>
  <c r="L77" i="15"/>
  <c r="K77" i="15"/>
  <c r="J77" i="15"/>
  <c r="K126" i="3"/>
  <c r="J126" i="3"/>
  <c r="J115" i="3"/>
  <c r="K115" i="3"/>
  <c r="K120" i="3"/>
  <c r="J120" i="3"/>
  <c r="J131" i="3"/>
  <c r="K131" i="3"/>
  <c r="K69" i="2"/>
  <c r="J69" i="2"/>
  <c r="K201" i="3"/>
  <c r="J201" i="3"/>
  <c r="J190" i="3"/>
  <c r="K190" i="3"/>
  <c r="K48" i="13"/>
  <c r="J48" i="13"/>
  <c r="I48" i="13"/>
  <c r="T23" i="14"/>
  <c r="S23" i="14"/>
  <c r="L119" i="15"/>
  <c r="K119" i="15"/>
  <c r="I119" i="15"/>
  <c r="M119" i="15"/>
  <c r="J119" i="15"/>
  <c r="M133" i="15"/>
  <c r="L133" i="15"/>
  <c r="J133" i="15"/>
  <c r="I133" i="15"/>
  <c r="K133" i="15"/>
  <c r="I35" i="15"/>
  <c r="M35" i="15"/>
  <c r="L35" i="15"/>
  <c r="K35" i="15"/>
  <c r="J35" i="15"/>
  <c r="J55" i="12"/>
  <c r="I55" i="12"/>
  <c r="L55" i="12"/>
  <c r="K55" i="12"/>
  <c r="L54" i="12"/>
  <c r="J54" i="12"/>
  <c r="K54" i="12"/>
  <c r="I54" i="12"/>
  <c r="L56" i="12"/>
  <c r="I56" i="12"/>
  <c r="K56" i="12"/>
  <c r="J56" i="12"/>
  <c r="K202" i="3"/>
  <c r="J202" i="3"/>
  <c r="K191" i="3"/>
  <c r="J191" i="3"/>
  <c r="J53" i="12"/>
  <c r="I53" i="12"/>
  <c r="H57" i="12"/>
  <c r="L53" i="12"/>
  <c r="K53" i="12"/>
  <c r="K90" i="13"/>
  <c r="J90" i="13"/>
  <c r="I90" i="13"/>
  <c r="K118" i="13"/>
  <c r="J118" i="13"/>
  <c r="I118" i="13"/>
  <c r="U20" i="13"/>
  <c r="W20" i="13"/>
  <c r="V20" i="13"/>
  <c r="K44" i="2"/>
  <c r="J44" i="2"/>
  <c r="K105" i="16"/>
  <c r="J105" i="16"/>
  <c r="I105" i="16"/>
  <c r="K93" i="16"/>
  <c r="J93" i="16"/>
  <c r="I93" i="16"/>
  <c r="J23" i="16"/>
  <c r="I23" i="16"/>
  <c r="K23" i="16"/>
  <c r="K91" i="16"/>
  <c r="J91" i="16"/>
  <c r="I91" i="16"/>
  <c r="K21" i="16"/>
  <c r="J21" i="16"/>
  <c r="I21" i="16"/>
  <c r="J123" i="3"/>
  <c r="K123" i="3"/>
  <c r="K160" i="13"/>
  <c r="J160" i="13"/>
  <c r="I160" i="13"/>
  <c r="K45" i="2"/>
  <c r="J45" i="2"/>
  <c r="K42" i="2"/>
  <c r="J42" i="2"/>
  <c r="I20" i="13"/>
  <c r="K20" i="13"/>
  <c r="J20" i="13"/>
  <c r="J77" i="16"/>
  <c r="I77" i="16"/>
  <c r="K77" i="16"/>
  <c r="K9" i="16"/>
  <c r="J9" i="16"/>
  <c r="I9" i="16"/>
  <c r="K26" i="16"/>
  <c r="K13" i="16"/>
  <c r="K46" i="16"/>
  <c r="K56" i="16"/>
  <c r="K52" i="16"/>
  <c r="K115" i="16"/>
  <c r="K69" i="16"/>
  <c r="K39" i="16"/>
  <c r="K141" i="16"/>
  <c r="K81" i="16"/>
  <c r="K150" i="16"/>
  <c r="K72" i="16"/>
  <c r="K99" i="16"/>
  <c r="K187" i="3"/>
  <c r="J187" i="3"/>
  <c r="J198" i="3"/>
  <c r="K198" i="3"/>
  <c r="K46" i="2"/>
  <c r="J46" i="2"/>
  <c r="J43" i="2"/>
  <c r="K43" i="2"/>
  <c r="J104" i="13"/>
  <c r="I104" i="13"/>
  <c r="K104" i="13"/>
  <c r="K34" i="13"/>
  <c r="J34" i="13"/>
  <c r="I34" i="13"/>
  <c r="K76" i="13"/>
  <c r="J76" i="13"/>
  <c r="I76" i="13"/>
  <c r="I79" i="16"/>
  <c r="K79" i="16"/>
  <c r="J79" i="16"/>
  <c r="I147" i="16"/>
  <c r="K147" i="16"/>
  <c r="J147" i="16"/>
  <c r="K65" i="16"/>
  <c r="J65" i="16"/>
  <c r="I65" i="16"/>
  <c r="K203" i="3"/>
  <c r="J203" i="3"/>
  <c r="J192" i="3"/>
  <c r="K192" i="3"/>
  <c r="L161" i="15"/>
  <c r="K161" i="15"/>
  <c r="J161" i="15"/>
  <c r="M161" i="15"/>
  <c r="I161" i="15"/>
  <c r="K149" i="16"/>
  <c r="J149" i="16"/>
  <c r="I149" i="16"/>
  <c r="K161" i="16"/>
  <c r="J161" i="16"/>
  <c r="I161" i="16"/>
  <c r="K107" i="16"/>
  <c r="J107" i="16"/>
  <c r="I107" i="16"/>
  <c r="K51" i="16"/>
  <c r="J51" i="16"/>
  <c r="I51" i="16"/>
  <c r="K63" i="16"/>
  <c r="J63" i="16"/>
  <c r="I63" i="16"/>
  <c r="K195" i="3"/>
  <c r="J195" i="3"/>
  <c r="J206" i="3"/>
  <c r="K206" i="3"/>
  <c r="I62" i="13"/>
  <c r="K62" i="13"/>
  <c r="J62" i="13"/>
  <c r="J121" i="16"/>
  <c r="I121" i="16"/>
  <c r="K121" i="16"/>
  <c r="J132" i="13"/>
  <c r="K132" i="13"/>
  <c r="I132" i="13"/>
  <c r="I35" i="16"/>
  <c r="K35" i="16"/>
  <c r="J35" i="16"/>
  <c r="K135" i="16"/>
  <c r="J135" i="16"/>
  <c r="I135" i="16"/>
  <c r="K146" i="13"/>
  <c r="J146" i="13"/>
  <c r="I146" i="13"/>
  <c r="K119" i="16"/>
  <c r="J119" i="16"/>
  <c r="I119" i="16"/>
  <c r="K49" i="16"/>
  <c r="I49" i="16"/>
  <c r="J49" i="16"/>
  <c r="K107" i="17"/>
  <c r="J107" i="17"/>
  <c r="I107" i="17"/>
  <c r="K133" i="17"/>
  <c r="J133" i="17"/>
  <c r="I133" i="17"/>
  <c r="W21" i="16"/>
  <c r="V21" i="16"/>
  <c r="U21" i="16"/>
  <c r="Y134" i="18"/>
  <c r="X134" i="18"/>
  <c r="I106" i="18"/>
  <c r="J106" i="18"/>
  <c r="J134" i="18"/>
  <c r="I134" i="18"/>
  <c r="R78" i="18"/>
  <c r="Q78" i="18"/>
  <c r="Q62" i="18"/>
  <c r="R62" i="18"/>
  <c r="R90" i="18"/>
  <c r="Q90" i="18"/>
  <c r="R118" i="18"/>
  <c r="Q118" i="18"/>
  <c r="R34" i="18"/>
  <c r="Q34" i="18"/>
  <c r="Y50" i="18"/>
  <c r="X50" i="18"/>
  <c r="R76" i="18"/>
  <c r="Q76" i="18"/>
  <c r="Y107" i="19"/>
  <c r="X107" i="19"/>
  <c r="Y49" i="19"/>
  <c r="X49" i="19"/>
  <c r="Y51" i="19"/>
  <c r="X51" i="19"/>
  <c r="R63" i="19"/>
  <c r="Q63" i="19"/>
  <c r="P63" i="19"/>
  <c r="K21" i="17"/>
  <c r="J21" i="17"/>
  <c r="I21" i="17"/>
  <c r="K93" i="17"/>
  <c r="J93" i="17"/>
  <c r="I93" i="17"/>
  <c r="J119" i="17"/>
  <c r="I119" i="17"/>
  <c r="K119" i="17"/>
  <c r="X36" i="18"/>
  <c r="Y36" i="18"/>
  <c r="Y64" i="18"/>
  <c r="X64" i="18"/>
  <c r="Y48" i="18"/>
  <c r="X48" i="18"/>
  <c r="J51" i="17"/>
  <c r="I51" i="17"/>
  <c r="K51" i="17"/>
  <c r="I77" i="17"/>
  <c r="K77" i="17"/>
  <c r="J77" i="17"/>
  <c r="J36" i="18"/>
  <c r="I36" i="18"/>
  <c r="J64" i="18"/>
  <c r="I64" i="18"/>
  <c r="J48" i="18"/>
  <c r="I48" i="18"/>
  <c r="J92" i="18"/>
  <c r="I92" i="18"/>
  <c r="Q106" i="18"/>
  <c r="R106" i="18"/>
  <c r="R134" i="18"/>
  <c r="Q134" i="18"/>
  <c r="J161" i="19"/>
  <c r="H161" i="19"/>
  <c r="R149" i="19"/>
  <c r="Q149" i="19"/>
  <c r="P149" i="19"/>
  <c r="R147" i="19"/>
  <c r="Q147" i="19"/>
  <c r="P147" i="19"/>
  <c r="Y63" i="19"/>
  <c r="X63" i="19"/>
  <c r="R77" i="19"/>
  <c r="Q77" i="19"/>
  <c r="P77" i="19"/>
  <c r="Y91" i="19"/>
  <c r="X91" i="19"/>
  <c r="R65" i="19"/>
  <c r="Q65" i="19"/>
  <c r="P65" i="19"/>
  <c r="Y79" i="19"/>
  <c r="X79" i="19"/>
  <c r="J65" i="19"/>
  <c r="H65" i="19"/>
  <c r="Z9" i="19"/>
  <c r="Z39" i="19"/>
  <c r="Z34" i="19"/>
  <c r="Z56" i="19"/>
  <c r="Z52" i="19"/>
  <c r="Z17" i="19"/>
  <c r="K65" i="17"/>
  <c r="J65" i="17"/>
  <c r="I65" i="17"/>
  <c r="K79" i="17"/>
  <c r="I79" i="17"/>
  <c r="J79" i="17"/>
  <c r="K91" i="17"/>
  <c r="J91" i="17"/>
  <c r="I91" i="17"/>
  <c r="R36" i="18"/>
  <c r="Q36" i="18"/>
  <c r="R64" i="18"/>
  <c r="Q64" i="18"/>
  <c r="R48" i="18"/>
  <c r="Q48" i="18"/>
  <c r="R92" i="18"/>
  <c r="Q92" i="18"/>
  <c r="J121" i="19"/>
  <c r="H121" i="19"/>
  <c r="J119" i="19"/>
  <c r="H119" i="19"/>
  <c r="R107" i="19"/>
  <c r="Q107" i="19"/>
  <c r="P107" i="19"/>
  <c r="Y135" i="19"/>
  <c r="X135" i="19"/>
  <c r="Y133" i="19"/>
  <c r="X133" i="19"/>
  <c r="X77" i="19"/>
  <c r="J105" i="19"/>
  <c r="H105" i="19"/>
  <c r="R79" i="19"/>
  <c r="Q79" i="19"/>
  <c r="P79" i="19"/>
  <c r="Y93" i="19"/>
  <c r="X93" i="19"/>
  <c r="K133" i="16"/>
  <c r="J133" i="16"/>
  <c r="I133" i="16"/>
  <c r="K105" i="17"/>
  <c r="J105" i="17"/>
  <c r="I105" i="17"/>
  <c r="W9" i="16"/>
  <c r="V9" i="16"/>
  <c r="U9" i="16"/>
  <c r="W15" i="16"/>
  <c r="W17" i="16"/>
  <c r="W20" i="16"/>
  <c r="W19" i="16"/>
  <c r="W13" i="16"/>
  <c r="W11" i="16"/>
  <c r="K9" i="17"/>
  <c r="J9" i="17"/>
  <c r="I9" i="17"/>
  <c r="K54" i="17"/>
  <c r="K123" i="17"/>
  <c r="K72" i="17"/>
  <c r="K17" i="17"/>
  <c r="K81" i="17"/>
  <c r="K98" i="17"/>
  <c r="K132" i="17"/>
  <c r="K80" i="17"/>
  <c r="K114" i="17"/>
  <c r="K141" i="17"/>
  <c r="K13" i="17"/>
  <c r="K115" i="17"/>
  <c r="K46" i="17"/>
  <c r="K131" i="17"/>
  <c r="K89" i="17"/>
  <c r="K158" i="17"/>
  <c r="K71" i="17"/>
  <c r="K25" i="17"/>
  <c r="K42" i="17"/>
  <c r="K38" i="17"/>
  <c r="K157" i="17"/>
  <c r="K62" i="17"/>
  <c r="K156" i="17"/>
  <c r="K150" i="17"/>
  <c r="K15" i="17"/>
  <c r="K45" i="17"/>
  <c r="K97" i="17"/>
  <c r="K55" i="17"/>
  <c r="K124" i="17"/>
  <c r="K33" i="17"/>
  <c r="K59" i="17"/>
  <c r="K88" i="17"/>
  <c r="K28" i="17"/>
  <c r="K140" i="17"/>
  <c r="K11" i="17"/>
  <c r="K19" i="17"/>
  <c r="K29" i="17"/>
  <c r="Y118" i="18"/>
  <c r="X118" i="18"/>
  <c r="Y22" i="18"/>
  <c r="X22" i="18"/>
  <c r="Y20" i="18"/>
  <c r="X20" i="18"/>
  <c r="J9" i="19"/>
  <c r="H9" i="19"/>
  <c r="J71" i="19"/>
  <c r="J88" i="19"/>
  <c r="J84" i="19"/>
  <c r="J101" i="19"/>
  <c r="J102" i="19"/>
  <c r="J75" i="19"/>
  <c r="J80" i="19"/>
  <c r="J67" i="19"/>
  <c r="Y105" i="19"/>
  <c r="X105" i="19"/>
  <c r="J77" i="19"/>
  <c r="H77" i="19"/>
  <c r="R91" i="19"/>
  <c r="Q91" i="19"/>
  <c r="P91" i="19"/>
  <c r="Y21" i="15"/>
  <c r="X21" i="15"/>
  <c r="W21" i="15"/>
  <c r="W21" i="17"/>
  <c r="V21" i="17"/>
  <c r="U21" i="17"/>
  <c r="Y76" i="18"/>
  <c r="X76" i="18"/>
  <c r="J34" i="18"/>
  <c r="I34" i="18"/>
  <c r="Y146" i="18"/>
  <c r="X146" i="18"/>
  <c r="J20" i="18"/>
  <c r="I20" i="18"/>
  <c r="J22" i="18"/>
  <c r="I22" i="18"/>
  <c r="J149" i="19"/>
  <c r="H149" i="19"/>
  <c r="J147" i="19"/>
  <c r="H147" i="19"/>
  <c r="R135" i="19"/>
  <c r="Q135" i="19"/>
  <c r="P135" i="19"/>
  <c r="R133" i="19"/>
  <c r="Q133" i="19"/>
  <c r="P133" i="19"/>
  <c r="Y161" i="19"/>
  <c r="X161" i="19"/>
  <c r="R9" i="19"/>
  <c r="Q9" i="19"/>
  <c r="P9" i="19"/>
  <c r="R68" i="19"/>
  <c r="R72" i="19"/>
  <c r="R81" i="19"/>
  <c r="R85" i="19"/>
  <c r="R89" i="19"/>
  <c r="R94" i="19"/>
  <c r="R76" i="19"/>
  <c r="J21" i="19"/>
  <c r="H21" i="19"/>
  <c r="J23" i="19"/>
  <c r="H23" i="19"/>
  <c r="J79" i="19"/>
  <c r="H79" i="19"/>
  <c r="J91" i="19"/>
  <c r="H91" i="19"/>
  <c r="R93" i="19"/>
  <c r="P93" i="19"/>
  <c r="R105" i="19"/>
  <c r="Q105" i="19"/>
  <c r="P105" i="19"/>
  <c r="J50" i="18"/>
  <c r="I50" i="18"/>
  <c r="K135" i="17"/>
  <c r="J135" i="17"/>
  <c r="I135" i="17"/>
  <c r="K149" i="17"/>
  <c r="J149" i="17"/>
  <c r="I149" i="17"/>
  <c r="K161" i="17"/>
  <c r="J161" i="17"/>
  <c r="I161" i="17"/>
  <c r="X104" i="18"/>
  <c r="Y104" i="18"/>
  <c r="Y132" i="18"/>
  <c r="X132" i="18"/>
  <c r="J104" i="18"/>
  <c r="I104" i="18"/>
  <c r="I121" i="17"/>
  <c r="J121" i="17"/>
  <c r="K121" i="17"/>
  <c r="K147" i="17"/>
  <c r="I147" i="17"/>
  <c r="J147" i="17"/>
  <c r="R20" i="18"/>
  <c r="Q20" i="18"/>
  <c r="R22" i="18"/>
  <c r="Q22" i="18"/>
  <c r="J107" i="19"/>
  <c r="H107" i="19"/>
  <c r="Y121" i="19"/>
  <c r="X121" i="19"/>
  <c r="Y119" i="19"/>
  <c r="X119" i="19"/>
  <c r="Y9" i="19"/>
  <c r="X9" i="19"/>
  <c r="R21" i="19"/>
  <c r="Q21" i="19"/>
  <c r="P21" i="19"/>
  <c r="R23" i="19"/>
  <c r="Q23" i="19"/>
  <c r="P23" i="19"/>
  <c r="J35" i="19"/>
  <c r="H35" i="19"/>
  <c r="J37" i="19"/>
  <c r="H37" i="19"/>
  <c r="K37" i="16"/>
  <c r="J37" i="16"/>
  <c r="I37" i="16"/>
  <c r="K63" i="17"/>
  <c r="J63" i="17"/>
  <c r="I63" i="17"/>
  <c r="Y8" i="18"/>
  <c r="X8" i="18"/>
  <c r="Y84" i="18"/>
  <c r="Y145" i="18"/>
  <c r="Y11" i="18"/>
  <c r="Y111" i="18"/>
  <c r="Y128" i="18"/>
  <c r="Y153" i="18"/>
  <c r="Y25" i="18"/>
  <c r="Y12" i="18"/>
  <c r="Y19" i="18"/>
  <c r="Y42" i="18"/>
  <c r="K23" i="17"/>
  <c r="J23" i="17"/>
  <c r="I23" i="17"/>
  <c r="K37" i="17"/>
  <c r="J37" i="17"/>
  <c r="I37" i="17"/>
  <c r="K49" i="17"/>
  <c r="J49" i="17"/>
  <c r="I49" i="17"/>
  <c r="J146" i="18"/>
  <c r="I146" i="18"/>
  <c r="Y120" i="18"/>
  <c r="X120" i="18"/>
  <c r="X148" i="18"/>
  <c r="Y148" i="18"/>
  <c r="Y160" i="18"/>
  <c r="X160" i="18"/>
  <c r="J148" i="18"/>
  <c r="I148" i="18"/>
  <c r="J120" i="18"/>
  <c r="I120" i="18"/>
  <c r="J132" i="18"/>
  <c r="I132" i="18"/>
  <c r="J160" i="18"/>
  <c r="I160" i="18"/>
  <c r="R104" i="18"/>
  <c r="Q104" i="18"/>
  <c r="R146" i="18"/>
  <c r="Q146" i="18"/>
  <c r="K35" i="17"/>
  <c r="J35" i="17"/>
  <c r="I35" i="17"/>
  <c r="Y92" i="18"/>
  <c r="X92" i="18"/>
  <c r="R161" i="19"/>
  <c r="Q161" i="19"/>
  <c r="P161" i="19"/>
  <c r="Y21" i="19"/>
  <c r="X21" i="19"/>
  <c r="Y23" i="19"/>
  <c r="X23" i="19"/>
  <c r="R35" i="19"/>
  <c r="Q35" i="19"/>
  <c r="P35" i="19"/>
  <c r="R37" i="19"/>
  <c r="Q37" i="19"/>
  <c r="P37" i="19"/>
  <c r="J49" i="19"/>
  <c r="H49" i="19"/>
  <c r="J51" i="19"/>
  <c r="H51" i="19"/>
  <c r="R120" i="18"/>
  <c r="Q120" i="18"/>
  <c r="W9" i="17"/>
  <c r="V9" i="17"/>
  <c r="U9" i="17"/>
  <c r="W19" i="17"/>
  <c r="W20" i="17"/>
  <c r="W16" i="17"/>
  <c r="W12" i="17"/>
  <c r="Y34" i="18"/>
  <c r="X34" i="18"/>
  <c r="Y78" i="18"/>
  <c r="X78" i="18"/>
  <c r="Y62" i="18"/>
  <c r="X62" i="18"/>
  <c r="Y106" i="18"/>
  <c r="X106" i="18"/>
  <c r="Y90" i="18"/>
  <c r="X90" i="18"/>
  <c r="R50" i="18"/>
  <c r="Q50" i="18"/>
  <c r="J78" i="18"/>
  <c r="I78" i="18"/>
  <c r="I62" i="18"/>
  <c r="J62" i="18"/>
  <c r="J90" i="18"/>
  <c r="I90" i="18"/>
  <c r="J118" i="18"/>
  <c r="I118" i="18"/>
  <c r="R148" i="18"/>
  <c r="Q148" i="18"/>
  <c r="R132" i="18"/>
  <c r="Q132" i="18"/>
  <c r="R160" i="18"/>
  <c r="Q160" i="18"/>
  <c r="J76" i="18"/>
  <c r="I76" i="18"/>
  <c r="J135" i="19"/>
  <c r="H135" i="19"/>
  <c r="J133" i="19"/>
  <c r="H133" i="19"/>
  <c r="R121" i="19"/>
  <c r="Q121" i="19"/>
  <c r="P121" i="19"/>
  <c r="R119" i="19"/>
  <c r="Q119" i="19"/>
  <c r="P119" i="19"/>
  <c r="Y149" i="19"/>
  <c r="X149" i="19"/>
  <c r="Y147" i="19"/>
  <c r="X147" i="19"/>
  <c r="Y35" i="19"/>
  <c r="X35" i="19"/>
  <c r="Y37" i="19"/>
  <c r="X37" i="19"/>
  <c r="R49" i="19"/>
  <c r="Q49" i="19"/>
  <c r="P49" i="19"/>
  <c r="R51" i="19"/>
  <c r="Q51" i="19"/>
  <c r="P51" i="19"/>
  <c r="J63" i="19"/>
  <c r="H63" i="19"/>
  <c r="Y65" i="19"/>
  <c r="X65" i="19"/>
  <c r="J93" i="19"/>
  <c r="H93" i="19"/>
  <c r="I50" i="21"/>
  <c r="H50" i="21"/>
  <c r="I64" i="21"/>
  <c r="H64" i="21"/>
  <c r="H162" i="21"/>
  <c r="I162" i="21"/>
  <c r="I36" i="21"/>
  <c r="H36" i="21"/>
  <c r="K133" i="22"/>
  <c r="J133" i="22"/>
  <c r="L133" i="22"/>
  <c r="K161" i="22"/>
  <c r="L161" i="22"/>
  <c r="J161" i="22"/>
  <c r="K118" i="26"/>
  <c r="J118" i="26"/>
  <c r="I118" i="26"/>
  <c r="I118" i="27"/>
  <c r="K118" i="27"/>
  <c r="J118" i="27"/>
  <c r="J62" i="28"/>
  <c r="I62" i="28"/>
  <c r="M62" i="28"/>
  <c r="K62" i="28"/>
  <c r="L62" i="28"/>
  <c r="I22" i="21"/>
  <c r="H22" i="21"/>
  <c r="L91" i="22"/>
  <c r="K91" i="22"/>
  <c r="J91" i="22"/>
  <c r="L105" i="22"/>
  <c r="K105" i="22"/>
  <c r="J105" i="22"/>
  <c r="V21" i="22"/>
  <c r="X21" i="22"/>
  <c r="W21" i="22"/>
  <c r="I132" i="26"/>
  <c r="K132" i="26"/>
  <c r="J132" i="26"/>
  <c r="J62" i="26"/>
  <c r="I62" i="26"/>
  <c r="K62" i="26"/>
  <c r="K132" i="27"/>
  <c r="J132" i="27"/>
  <c r="I132" i="27"/>
  <c r="L146" i="28"/>
  <c r="K146" i="28"/>
  <c r="I146" i="28"/>
  <c r="M146" i="28"/>
  <c r="J146" i="28"/>
  <c r="I92" i="21"/>
  <c r="H92" i="21"/>
  <c r="R22" i="21"/>
  <c r="Q22" i="21"/>
  <c r="L147" i="22"/>
  <c r="K147" i="22"/>
  <c r="J147" i="22"/>
  <c r="K146" i="26"/>
  <c r="J146" i="26"/>
  <c r="I146" i="26"/>
  <c r="J160" i="27"/>
  <c r="I160" i="27"/>
  <c r="K160" i="27"/>
  <c r="K104" i="27"/>
  <c r="J104" i="27"/>
  <c r="I104" i="27"/>
  <c r="I48" i="28"/>
  <c r="M48" i="28"/>
  <c r="K48" i="28"/>
  <c r="J48" i="28"/>
  <c r="L48" i="28"/>
  <c r="M20" i="28"/>
  <c r="L20" i="28"/>
  <c r="K20" i="28"/>
  <c r="J20" i="28"/>
  <c r="I20" i="28"/>
  <c r="K76" i="26"/>
  <c r="J76" i="26"/>
  <c r="I76" i="26"/>
  <c r="K90" i="27"/>
  <c r="J90" i="27"/>
  <c r="I90" i="27"/>
  <c r="K34" i="27"/>
  <c r="J34" i="27"/>
  <c r="I34" i="27"/>
  <c r="K146" i="27"/>
  <c r="J146" i="27"/>
  <c r="I146" i="27"/>
  <c r="K76" i="28"/>
  <c r="J76" i="28"/>
  <c r="I76" i="28"/>
  <c r="M76" i="28"/>
  <c r="L76" i="28"/>
  <c r="H106" i="21"/>
  <c r="I106" i="21"/>
  <c r="I134" i="21"/>
  <c r="H134" i="21"/>
  <c r="K21" i="22"/>
  <c r="J21" i="22"/>
  <c r="L21" i="22"/>
  <c r="K48" i="26"/>
  <c r="J48" i="26"/>
  <c r="I48" i="26"/>
  <c r="L90" i="28"/>
  <c r="K90" i="28"/>
  <c r="J90" i="28"/>
  <c r="M90" i="28"/>
  <c r="I90" i="28"/>
  <c r="I120" i="21"/>
  <c r="H120" i="21"/>
  <c r="H148" i="21"/>
  <c r="I148" i="21"/>
  <c r="L35" i="22"/>
  <c r="K35" i="22"/>
  <c r="J35" i="22"/>
  <c r="L49" i="22"/>
  <c r="J49" i="22"/>
  <c r="K49" i="22"/>
  <c r="K90" i="26"/>
  <c r="J90" i="26"/>
  <c r="I90" i="26"/>
  <c r="I20" i="26"/>
  <c r="K20" i="26"/>
  <c r="J20" i="26"/>
  <c r="K104" i="26"/>
  <c r="J104" i="26"/>
  <c r="I104" i="26"/>
  <c r="K20" i="27"/>
  <c r="J20" i="27"/>
  <c r="I20" i="27"/>
  <c r="M34" i="28"/>
  <c r="L34" i="28"/>
  <c r="K34" i="28"/>
  <c r="J34" i="28"/>
  <c r="I34" i="28"/>
  <c r="M118" i="28"/>
  <c r="L118" i="28"/>
  <c r="J118" i="28"/>
  <c r="I118" i="28"/>
  <c r="K118" i="28"/>
  <c r="I16" i="41"/>
  <c r="H16" i="41"/>
  <c r="J16" i="41"/>
  <c r="K34" i="26"/>
  <c r="J34" i="26"/>
  <c r="I34" i="26"/>
  <c r="K160" i="26"/>
  <c r="J160" i="26"/>
  <c r="I160" i="26"/>
  <c r="J48" i="27"/>
  <c r="I48" i="27"/>
  <c r="K48" i="27"/>
  <c r="M132" i="28"/>
  <c r="K132" i="28"/>
  <c r="J132" i="28"/>
  <c r="L132" i="28"/>
  <c r="I132" i="28"/>
  <c r="I160" i="28"/>
  <c r="M160" i="28"/>
  <c r="L160" i="28"/>
  <c r="K160" i="28"/>
  <c r="J160" i="28"/>
  <c r="I78" i="21"/>
  <c r="H78" i="21"/>
  <c r="K119" i="22"/>
  <c r="J119" i="22"/>
  <c r="L119" i="22"/>
  <c r="L63" i="22"/>
  <c r="K63" i="22"/>
  <c r="J63" i="22"/>
  <c r="J77" i="22"/>
  <c r="L77" i="22"/>
  <c r="K77" i="22"/>
  <c r="K76" i="27"/>
  <c r="J76" i="27"/>
  <c r="I76" i="27"/>
  <c r="J62" i="27"/>
  <c r="I62" i="27"/>
  <c r="K62" i="27"/>
  <c r="M104" i="28"/>
  <c r="L104" i="28"/>
  <c r="K104" i="28"/>
  <c r="I104" i="28"/>
  <c r="J104" i="28"/>
  <c r="L129" i="37"/>
  <c r="K129" i="37"/>
  <c r="O129" i="37"/>
  <c r="N129" i="37"/>
  <c r="M129" i="37"/>
  <c r="I146" i="43"/>
  <c r="H146" i="43"/>
  <c r="K146" i="43" s="1"/>
  <c r="G146" i="43"/>
  <c r="N16" i="41"/>
  <c r="M16" i="41"/>
  <c r="L16" i="41"/>
  <c r="Q16" i="41"/>
  <c r="S16" i="41"/>
  <c r="R16" i="41"/>
  <c r="T16" i="41"/>
  <c r="P16" i="41"/>
  <c r="O146" i="43"/>
  <c r="N146" i="43"/>
  <c r="M146" i="43"/>
  <c r="L146" i="43"/>
  <c r="M146" i="41"/>
  <c r="L146" i="41"/>
  <c r="O146" i="41"/>
  <c r="N146" i="41"/>
  <c r="I146" i="41"/>
  <c r="H146" i="41"/>
  <c r="K146" i="41" s="1"/>
  <c r="G146" i="41"/>
  <c r="I146" i="42"/>
  <c r="H146" i="42"/>
  <c r="K146" i="42" s="1"/>
  <c r="G146" i="42"/>
  <c r="M146" i="42"/>
  <c r="L146" i="42"/>
  <c r="N146" i="42"/>
  <c r="O146" i="42"/>
  <c r="J57" i="12" l="1"/>
  <c r="I57" i="12"/>
  <c r="L57" i="12"/>
  <c r="K57" i="12"/>
  <c r="E183" i="24"/>
  <c r="E95" i="24"/>
  <c r="E205" i="24"/>
  <c r="E117" i="24"/>
  <c r="E51" i="24"/>
  <c r="E227" i="24"/>
  <c r="E139" i="24"/>
  <c r="E29" i="24"/>
  <c r="E73" i="24"/>
  <c r="E253" i="24"/>
  <c r="E161" i="24"/>
  <c r="C7" i="24"/>
  <c r="C147" i="19"/>
  <c r="I147" i="19" s="1"/>
  <c r="C121" i="19"/>
  <c r="I121" i="19" s="1"/>
  <c r="I102" i="19"/>
  <c r="I101" i="19"/>
  <c r="C93" i="19"/>
  <c r="I93" i="19" s="1"/>
  <c r="C63" i="19"/>
  <c r="I63" i="19" s="1"/>
  <c r="C51" i="19"/>
  <c r="I51" i="19" s="1"/>
  <c r="C49" i="19"/>
  <c r="I49" i="19" s="1"/>
  <c r="C37" i="19"/>
  <c r="I37" i="19" s="1"/>
  <c r="C35" i="19"/>
  <c r="I35" i="19" s="1"/>
  <c r="C23" i="19"/>
  <c r="I23" i="19" s="1"/>
  <c r="C21" i="19"/>
  <c r="I21" i="19" s="1"/>
  <c r="C9" i="19"/>
  <c r="I9" i="19" s="1"/>
  <c r="C161" i="19"/>
  <c r="I161" i="19" s="1"/>
  <c r="C135" i="19"/>
  <c r="I135" i="19" s="1"/>
  <c r="I88" i="19"/>
  <c r="I84" i="19"/>
  <c r="I75" i="19"/>
  <c r="I71" i="19"/>
  <c r="I67" i="19"/>
  <c r="C149" i="19"/>
  <c r="I149" i="19" s="1"/>
  <c r="C119" i="19"/>
  <c r="I119" i="19" s="1"/>
  <c r="C91" i="19"/>
  <c r="I91" i="19" s="1"/>
  <c r="C65" i="19"/>
  <c r="I65" i="19" s="1"/>
  <c r="C133" i="19"/>
  <c r="I133" i="19" s="1"/>
  <c r="C107" i="19"/>
  <c r="I107" i="19" s="1"/>
  <c r="C77" i="19"/>
  <c r="I77" i="19" s="1"/>
  <c r="C105" i="19"/>
  <c r="I105" i="19" s="1"/>
  <c r="I7" i="19"/>
  <c r="S77" i="19"/>
  <c r="Y77" i="19" s="1"/>
  <c r="Y69" i="19"/>
  <c r="K93" i="19"/>
  <c r="Q93" i="19" s="1"/>
  <c r="Q94" i="19"/>
  <c r="F20" i="10"/>
  <c r="F16" i="10"/>
  <c r="F12" i="10"/>
  <c r="C7" i="10"/>
  <c r="F8" i="10"/>
  <c r="F19" i="10"/>
  <c r="F15" i="10"/>
  <c r="F11" i="10"/>
  <c r="F9" i="10"/>
  <c r="F18" i="10"/>
  <c r="F14" i="10"/>
  <c r="F17" i="10"/>
  <c r="F21" i="10"/>
  <c r="F13" i="10"/>
  <c r="F10" i="10"/>
  <c r="H285" i="8"/>
  <c r="H281" i="8"/>
  <c r="H277" i="8"/>
  <c r="H274" i="8"/>
  <c r="H262" i="8"/>
  <c r="H258" i="8"/>
  <c r="H254" i="8"/>
  <c r="G249" i="8"/>
  <c r="H250" i="8" s="1"/>
  <c r="H239" i="8"/>
  <c r="H235" i="8"/>
  <c r="H231" i="8"/>
  <c r="H229" i="8"/>
  <c r="H216" i="8"/>
  <c r="H212" i="8"/>
  <c r="H197" i="8"/>
  <c r="H193" i="8"/>
  <c r="H189" i="8"/>
  <c r="H186" i="8"/>
  <c r="H174" i="8"/>
  <c r="H170" i="8"/>
  <c r="H166" i="8"/>
  <c r="G161" i="8"/>
  <c r="H162" i="8" s="1"/>
  <c r="H151" i="8"/>
  <c r="H147" i="8"/>
  <c r="H143" i="8"/>
  <c r="H141" i="8"/>
  <c r="H128" i="8"/>
  <c r="H124" i="8"/>
  <c r="H109" i="8"/>
  <c r="H105" i="8"/>
  <c r="H101" i="8"/>
  <c r="H98" i="8"/>
  <c r="H8" i="8"/>
  <c r="G29" i="8"/>
  <c r="H30" i="8" s="1"/>
  <c r="H284" i="8"/>
  <c r="H280" i="8"/>
  <c r="H276" i="8"/>
  <c r="G271" i="8"/>
  <c r="H272" i="8" s="1"/>
  <c r="H261" i="8"/>
  <c r="H257" i="8"/>
  <c r="H253" i="8"/>
  <c r="H251" i="8"/>
  <c r="H238" i="8"/>
  <c r="H234" i="8"/>
  <c r="H219" i="8"/>
  <c r="H215" i="8"/>
  <c r="H211" i="8"/>
  <c r="H208" i="8"/>
  <c r="H196" i="8"/>
  <c r="H192" i="8"/>
  <c r="H188" i="8"/>
  <c r="G183" i="8"/>
  <c r="H184" i="8" s="1"/>
  <c r="H173" i="8"/>
  <c r="H169" i="8"/>
  <c r="H165" i="8"/>
  <c r="H163" i="8"/>
  <c r="H150" i="8"/>
  <c r="H146" i="8"/>
  <c r="H131" i="8"/>
  <c r="H127" i="8"/>
  <c r="H123" i="8"/>
  <c r="H120" i="8"/>
  <c r="H108" i="8"/>
  <c r="H104" i="8"/>
  <c r="H100" i="8"/>
  <c r="G95" i="8"/>
  <c r="H96" i="8" s="1"/>
  <c r="H283" i="8"/>
  <c r="H279" i="8"/>
  <c r="H275" i="8"/>
  <c r="H273" i="8"/>
  <c r="H260" i="8"/>
  <c r="H256" i="8"/>
  <c r="H241" i="8"/>
  <c r="H237" i="8"/>
  <c r="H233" i="8"/>
  <c r="H230" i="8"/>
  <c r="H218" i="8"/>
  <c r="H214" i="8"/>
  <c r="H210" i="8"/>
  <c r="G205" i="8"/>
  <c r="H206" i="8" s="1"/>
  <c r="H195" i="8"/>
  <c r="H191" i="8"/>
  <c r="H187" i="8"/>
  <c r="H185" i="8"/>
  <c r="H172" i="8"/>
  <c r="H168" i="8"/>
  <c r="H153" i="8"/>
  <c r="H149" i="8"/>
  <c r="H145" i="8"/>
  <c r="H142" i="8"/>
  <c r="H130" i="8"/>
  <c r="H126" i="8"/>
  <c r="H122" i="8"/>
  <c r="G117" i="8"/>
  <c r="H118" i="8" s="1"/>
  <c r="H107" i="8"/>
  <c r="H103" i="8"/>
  <c r="H99" i="8"/>
  <c r="H97" i="8"/>
  <c r="G51" i="8"/>
  <c r="H282" i="8"/>
  <c r="H106" i="8"/>
  <c r="H209" i="8"/>
  <c r="H259" i="8"/>
  <c r="H240" i="8"/>
  <c r="G227" i="8"/>
  <c r="H228" i="8" s="1"/>
  <c r="H144" i="8"/>
  <c r="H125" i="8"/>
  <c r="H119" i="8"/>
  <c r="H263" i="8"/>
  <c r="H278" i="8"/>
  <c r="H102" i="8"/>
  <c r="G73" i="8"/>
  <c r="H148" i="8"/>
  <c r="H129" i="8"/>
  <c r="H255" i="8"/>
  <c r="H252" i="8"/>
  <c r="H236" i="8"/>
  <c r="H217" i="8"/>
  <c r="H175" i="8"/>
  <c r="H121" i="8"/>
  <c r="H164" i="8"/>
  <c r="H194" i="8"/>
  <c r="H167" i="8"/>
  <c r="H232" i="8"/>
  <c r="H213" i="8"/>
  <c r="H207" i="8"/>
  <c r="H171" i="8"/>
  <c r="H152" i="8"/>
  <c r="G139" i="8"/>
  <c r="H140" i="8" s="1"/>
  <c r="E7" i="8"/>
  <c r="H190" i="8"/>
  <c r="J74" i="8"/>
  <c r="J84" i="8"/>
  <c r="J80" i="8"/>
  <c r="J83" i="8"/>
  <c r="J79" i="8"/>
  <c r="J76" i="8"/>
  <c r="J86" i="8"/>
  <c r="J82" i="8"/>
  <c r="J78" i="8"/>
  <c r="J77" i="8"/>
  <c r="J85" i="8"/>
  <c r="J75" i="8"/>
  <c r="J81" i="8"/>
  <c r="J65" i="8"/>
  <c r="J61" i="8"/>
  <c r="J57" i="8"/>
  <c r="J54" i="8"/>
  <c r="J64" i="8"/>
  <c r="J60" i="8"/>
  <c r="J56" i="8"/>
  <c r="J87" i="8"/>
  <c r="J63" i="8"/>
  <c r="J59" i="8"/>
  <c r="J55" i="8"/>
  <c r="J53" i="8"/>
  <c r="J52" i="8"/>
  <c r="J58" i="8"/>
  <c r="J62" i="8"/>
  <c r="F282" i="8" l="1"/>
  <c r="F278" i="8"/>
  <c r="F263" i="8"/>
  <c r="F259" i="8"/>
  <c r="F255" i="8"/>
  <c r="F252" i="8"/>
  <c r="F240" i="8"/>
  <c r="F236" i="8"/>
  <c r="F232" i="8"/>
  <c r="F217" i="8"/>
  <c r="F213" i="8"/>
  <c r="F209" i="8"/>
  <c r="F207" i="8"/>
  <c r="F194" i="8"/>
  <c r="F190" i="8"/>
  <c r="F175" i="8"/>
  <c r="F171" i="8"/>
  <c r="F167" i="8"/>
  <c r="F164" i="8"/>
  <c r="F152" i="8"/>
  <c r="F148" i="8"/>
  <c r="F144" i="8"/>
  <c r="F129" i="8"/>
  <c r="F125" i="8"/>
  <c r="F121" i="8"/>
  <c r="F119" i="8"/>
  <c r="F106" i="8"/>
  <c r="F102" i="8"/>
  <c r="E73" i="8"/>
  <c r="C7" i="8"/>
  <c r="E249" i="8"/>
  <c r="F250" i="8" s="1"/>
  <c r="E161" i="8"/>
  <c r="F162" i="8" s="1"/>
  <c r="F8" i="8"/>
  <c r="F285" i="8"/>
  <c r="F281" i="8"/>
  <c r="F277" i="8"/>
  <c r="F274" i="8"/>
  <c r="F262" i="8"/>
  <c r="F258" i="8"/>
  <c r="F254" i="8"/>
  <c r="F239" i="8"/>
  <c r="F235" i="8"/>
  <c r="F231" i="8"/>
  <c r="F229" i="8"/>
  <c r="F216" i="8"/>
  <c r="F212" i="8"/>
  <c r="F197" i="8"/>
  <c r="F193" i="8"/>
  <c r="F189" i="8"/>
  <c r="F186" i="8"/>
  <c r="F174" i="8"/>
  <c r="F170" i="8"/>
  <c r="F166" i="8"/>
  <c r="F151" i="8"/>
  <c r="F147" i="8"/>
  <c r="F143" i="8"/>
  <c r="F141" i="8"/>
  <c r="F128" i="8"/>
  <c r="F124" i="8"/>
  <c r="F109" i="8"/>
  <c r="F105" i="8"/>
  <c r="F101" i="8"/>
  <c r="F98" i="8"/>
  <c r="E29" i="8"/>
  <c r="F30" i="8" s="1"/>
  <c r="E271" i="8"/>
  <c r="F272" i="8" s="1"/>
  <c r="E183" i="8"/>
  <c r="F184" i="8" s="1"/>
  <c r="E95" i="8"/>
  <c r="F96" i="8" s="1"/>
  <c r="F284" i="8"/>
  <c r="F280" i="8"/>
  <c r="F276" i="8"/>
  <c r="F261" i="8"/>
  <c r="F257" i="8"/>
  <c r="F253" i="8"/>
  <c r="F251" i="8"/>
  <c r="F238" i="8"/>
  <c r="F234" i="8"/>
  <c r="F219" i="8"/>
  <c r="F215" i="8"/>
  <c r="F211" i="8"/>
  <c r="F208" i="8"/>
  <c r="F196" i="8"/>
  <c r="F192" i="8"/>
  <c r="F188" i="8"/>
  <c r="F173" i="8"/>
  <c r="F169" i="8"/>
  <c r="F165" i="8"/>
  <c r="F163" i="8"/>
  <c r="F150" i="8"/>
  <c r="F146" i="8"/>
  <c r="F131" i="8"/>
  <c r="F127" i="8"/>
  <c r="F123" i="8"/>
  <c r="F120" i="8"/>
  <c r="F108" i="8"/>
  <c r="F104" i="8"/>
  <c r="F100" i="8"/>
  <c r="E205" i="8"/>
  <c r="F206" i="8" s="1"/>
  <c r="E117" i="8"/>
  <c r="F118" i="8" s="1"/>
  <c r="E51" i="8"/>
  <c r="F279" i="8"/>
  <c r="F273" i="8"/>
  <c r="F103" i="8"/>
  <c r="F97" i="8"/>
  <c r="F256" i="8"/>
  <c r="F237" i="8"/>
  <c r="F218" i="8"/>
  <c r="F122" i="8"/>
  <c r="F107" i="8"/>
  <c r="F275" i="8"/>
  <c r="E227" i="8"/>
  <c r="F228" i="8" s="1"/>
  <c r="F195" i="8"/>
  <c r="F99" i="8"/>
  <c r="F187" i="8"/>
  <c r="F260" i="8"/>
  <c r="F233" i="8"/>
  <c r="F230" i="8"/>
  <c r="F214" i="8"/>
  <c r="F172" i="8"/>
  <c r="F153" i="8"/>
  <c r="F241" i="8"/>
  <c r="F142" i="8"/>
  <c r="F126" i="8"/>
  <c r="F191" i="8"/>
  <c r="F185" i="8"/>
  <c r="F145" i="8"/>
  <c r="F210" i="8"/>
  <c r="F168" i="8"/>
  <c r="F149" i="8"/>
  <c r="F130" i="8"/>
  <c r="F283" i="8"/>
  <c r="E139" i="8"/>
  <c r="F140" i="8" s="1"/>
  <c r="H85" i="8"/>
  <c r="H81" i="8"/>
  <c r="H77" i="8"/>
  <c r="H75" i="8"/>
  <c r="H74" i="8"/>
  <c r="H84" i="8"/>
  <c r="H80" i="8"/>
  <c r="H83" i="8"/>
  <c r="H79" i="8"/>
  <c r="H76" i="8"/>
  <c r="H78" i="8"/>
  <c r="H86" i="8"/>
  <c r="H82" i="8"/>
  <c r="H62" i="8"/>
  <c r="H58" i="8"/>
  <c r="H65" i="8"/>
  <c r="H61" i="8"/>
  <c r="H57" i="8"/>
  <c r="H54" i="8"/>
  <c r="H64" i="8"/>
  <c r="H60" i="8"/>
  <c r="H56" i="8"/>
  <c r="H87" i="8"/>
  <c r="H63" i="8"/>
  <c r="H59" i="8"/>
  <c r="H53" i="8"/>
  <c r="H52" i="8"/>
  <c r="H55" i="8"/>
  <c r="E73" i="10"/>
  <c r="C73" i="10"/>
  <c r="D74" i="10" s="1"/>
  <c r="E29" i="10"/>
  <c r="D8" i="10"/>
  <c r="E95" i="10"/>
  <c r="C29" i="10"/>
  <c r="C95" i="10"/>
  <c r="D96" i="10" s="1"/>
  <c r="E51" i="10"/>
  <c r="C51" i="10"/>
  <c r="D52" i="10" s="1"/>
  <c r="C79" i="19"/>
  <c r="I79" i="19" s="1"/>
  <c r="I80" i="19"/>
  <c r="C253" i="24"/>
  <c r="D254" i="24" s="1"/>
  <c r="C161" i="24"/>
  <c r="D162" i="24" s="1"/>
  <c r="C29" i="24"/>
  <c r="D30" i="24" s="1"/>
  <c r="C205" i="24"/>
  <c r="D206" i="24" s="1"/>
  <c r="C117" i="24"/>
  <c r="D118" i="24" s="1"/>
  <c r="C139" i="24"/>
  <c r="D140" i="24" s="1"/>
  <c r="C183" i="24"/>
  <c r="D184" i="24" s="1"/>
  <c r="C51" i="24"/>
  <c r="D8" i="24"/>
  <c r="C73" i="24"/>
  <c r="D74" i="24" s="1"/>
  <c r="C95" i="24"/>
  <c r="D96" i="24" s="1"/>
  <c r="C227" i="24"/>
  <c r="D228" i="24" s="1"/>
  <c r="D52" i="24" l="1"/>
  <c r="F56" i="10"/>
  <c r="F52" i="10"/>
  <c r="F60" i="10"/>
  <c r="D30" i="10"/>
  <c r="F105" i="10"/>
  <c r="F101" i="10"/>
  <c r="F98" i="10"/>
  <c r="F108" i="10"/>
  <c r="F104" i="10"/>
  <c r="F100" i="10"/>
  <c r="F96" i="10"/>
  <c r="F107" i="10"/>
  <c r="F103" i="10"/>
  <c r="F97" i="10"/>
  <c r="F99" i="10"/>
  <c r="F38" i="10"/>
  <c r="F34" i="10"/>
  <c r="F30" i="10"/>
  <c r="F36" i="10"/>
  <c r="F40" i="10"/>
  <c r="F86" i="10"/>
  <c r="F78" i="10"/>
  <c r="F74" i="10"/>
  <c r="F85" i="10"/>
  <c r="F81" i="10"/>
  <c r="F77" i="10"/>
  <c r="F75" i="10"/>
  <c r="F84" i="10"/>
  <c r="F80" i="10"/>
  <c r="F79" i="10"/>
  <c r="F87" i="10"/>
  <c r="F83" i="10"/>
  <c r="F76" i="10"/>
  <c r="F10" i="8"/>
  <c r="H10" i="8"/>
  <c r="F13" i="8"/>
  <c r="H13" i="8"/>
  <c r="F36" i="8"/>
  <c r="H36" i="8"/>
  <c r="F17" i="8"/>
  <c r="H17" i="8"/>
  <c r="F40" i="8"/>
  <c r="H40" i="8"/>
  <c r="F21" i="8"/>
  <c r="H21" i="8"/>
  <c r="F31" i="8"/>
  <c r="H31" i="8"/>
  <c r="F33" i="8"/>
  <c r="H33" i="8"/>
  <c r="F37" i="8"/>
  <c r="H37" i="8"/>
  <c r="F41" i="8"/>
  <c r="H41" i="8"/>
  <c r="F63" i="8"/>
  <c r="F59" i="8"/>
  <c r="F55" i="8"/>
  <c r="F53" i="8"/>
  <c r="F62" i="8"/>
  <c r="F58" i="8"/>
  <c r="F65" i="8"/>
  <c r="F61" i="8"/>
  <c r="F57" i="8"/>
  <c r="F54" i="8"/>
  <c r="F87" i="8"/>
  <c r="F64" i="8"/>
  <c r="F60" i="8"/>
  <c r="F52" i="8"/>
  <c r="F56" i="8"/>
  <c r="F14" i="8"/>
  <c r="H14" i="8"/>
  <c r="F18" i="8"/>
  <c r="H18" i="8"/>
  <c r="F34" i="8"/>
  <c r="H34" i="8"/>
  <c r="F38" i="8"/>
  <c r="H38" i="8"/>
  <c r="F42" i="8"/>
  <c r="H42" i="8"/>
  <c r="F9" i="8"/>
  <c r="H9" i="8"/>
  <c r="F15" i="8"/>
  <c r="H15" i="8"/>
  <c r="F19" i="8"/>
  <c r="H19" i="8"/>
  <c r="F32" i="8"/>
  <c r="H32" i="8"/>
  <c r="F35" i="8"/>
  <c r="H35" i="8"/>
  <c r="F39" i="8"/>
  <c r="H39" i="8"/>
  <c r="F43" i="8"/>
  <c r="H43" i="8"/>
  <c r="F11" i="8"/>
  <c r="H11" i="8"/>
  <c r="C227" i="8"/>
  <c r="D228" i="8" s="1"/>
  <c r="C139" i="8"/>
  <c r="D140" i="8" s="1"/>
  <c r="C73" i="8"/>
  <c r="D74" i="8" s="1"/>
  <c r="C249" i="8"/>
  <c r="D250" i="8" s="1"/>
  <c r="C161" i="8"/>
  <c r="D162" i="8" s="1"/>
  <c r="D8" i="8"/>
  <c r="C29" i="8"/>
  <c r="D30" i="8" s="1"/>
  <c r="C271" i="8"/>
  <c r="D272" i="8" s="1"/>
  <c r="C183" i="8"/>
  <c r="D184" i="8" s="1"/>
  <c r="C95" i="8"/>
  <c r="D96" i="8" s="1"/>
  <c r="C51" i="8"/>
  <c r="C205" i="8"/>
  <c r="D206" i="8" s="1"/>
  <c r="C117" i="8"/>
  <c r="D118" i="8" s="1"/>
  <c r="F12" i="8"/>
  <c r="H12" i="8"/>
  <c r="F16" i="8"/>
  <c r="H16" i="8"/>
  <c r="F20" i="8"/>
  <c r="H20" i="8"/>
  <c r="F86" i="8"/>
  <c r="F82" i="8"/>
  <c r="F78" i="8"/>
  <c r="F74" i="8"/>
  <c r="F85" i="8"/>
  <c r="F81" i="8"/>
  <c r="F77" i="8"/>
  <c r="F75" i="8"/>
  <c r="F84" i="8"/>
  <c r="F80" i="8"/>
  <c r="F83" i="8"/>
  <c r="F79" i="8"/>
  <c r="F76" i="8"/>
  <c r="D52" i="8" l="1"/>
  <c r="F82" i="10"/>
  <c r="H82" i="10"/>
  <c r="F31" i="10"/>
  <c r="H31" i="10"/>
  <c r="F33" i="10"/>
  <c r="H33" i="10"/>
  <c r="F37" i="10"/>
  <c r="H37" i="10"/>
  <c r="F41" i="10"/>
  <c r="H41" i="10"/>
  <c r="F42" i="10"/>
  <c r="H42" i="10"/>
  <c r="F32" i="10"/>
  <c r="H32" i="10"/>
  <c r="F35" i="10"/>
  <c r="H35" i="10"/>
  <c r="F39" i="10"/>
  <c r="H39" i="10"/>
  <c r="F43" i="10"/>
  <c r="H43" i="10"/>
  <c r="F109" i="10"/>
  <c r="H109" i="10"/>
  <c r="F102" i="10"/>
  <c r="H102" i="10"/>
  <c r="F106" i="10"/>
  <c r="H106" i="10"/>
  <c r="F64" i="10"/>
  <c r="H64" i="10"/>
  <c r="F54" i="10"/>
  <c r="H54" i="10"/>
  <c r="F57" i="10"/>
  <c r="H57" i="10"/>
  <c r="F61" i="10"/>
  <c r="H61" i="10"/>
  <c r="F65" i="10"/>
  <c r="H65" i="10"/>
  <c r="F58" i="10"/>
  <c r="H58" i="10"/>
  <c r="F62" i="10"/>
  <c r="H62" i="10"/>
  <c r="F53" i="10"/>
  <c r="H53" i="10"/>
  <c r="F55" i="10"/>
  <c r="H55" i="10"/>
  <c r="F59" i="10"/>
  <c r="H59" i="10"/>
  <c r="F63" i="10"/>
  <c r="H63" i="10"/>
</calcChain>
</file>

<file path=xl/sharedStrings.xml><?xml version="1.0" encoding="utf-8"?>
<sst xmlns="http://schemas.openxmlformats.org/spreadsheetml/2006/main" count="5601" uniqueCount="321">
  <si>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</si>
  <si>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</si>
  <si>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</si>
  <si>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</si>
  <si>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</si>
  <si>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</si>
  <si>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</si>
  <si>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</si>
  <si>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</si>
  <si>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</si>
  <si>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</si>
  <si>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</si>
  <si>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</si>
  <si>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</si>
  <si>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</si>
  <si>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</si>
  <si>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</si>
  <si>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</si>
  <si>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</si>
  <si>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</si>
  <si>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</si>
  <si>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</si>
  <si>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</si>
  <si>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</si>
  <si>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</si>
  <si>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</si>
  <si>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</si>
  <si>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</si>
  <si>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</si>
  <si>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</si>
  <si>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</si>
  <si>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</si>
  <si>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</si>
  <si>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</si>
  <si>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</si>
  <si>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</si>
  <si>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</si>
  <si>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</si>
  <si>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</si>
  <si>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</si>
  <si>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</si>
  <si>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</si>
  <si>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</si>
  <si>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</si>
  <si>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</si>
  <si>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</si>
  <si>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</si>
  <si>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</si>
  <si>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</si>
  <si>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</si>
  <si>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</si>
  <si>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</si>
  <si>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</si>
  <si>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</si>
  <si>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</si>
  <si>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</si>
  <si>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</si>
  <si>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</si>
  <si>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</si>
  <si>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</si>
  <si>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</si>
  <si>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</si>
  <si>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</si>
  <si>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</si>
  <si>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</si>
  <si>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</si>
  <si>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</si>
  <si>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</si>
  <si>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</si>
  <si>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</si>
  <si>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</si>
  <si>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</si>
  <si>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</si>
  <si>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</si>
  <si>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</si>
  <si>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</si>
  <si>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</si>
  <si>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</si>
  <si>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</si>
  <si>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</si>
  <si>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</si>
  <si>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</si>
  <si>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</si>
  <si>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</si>
  <si>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</si>
  <si>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</si>
  <si>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</si>
  <si>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</si>
  <si>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</si>
  <si>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</si>
  <si>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</si>
  <si>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</si>
  <si>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</si>
  <si>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</si>
  <si>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</si>
  <si>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</si>
  <si>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</si>
  <si>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</si>
  <si>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</si>
  <si>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</si>
  <si>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</si>
  <si>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</si>
  <si>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</si>
  <si>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</si>
  <si>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</si>
  <si>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</si>
  <si>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</si>
  <si>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</si>
  <si>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</si>
  <si>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</si>
  <si>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</si>
  <si>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</si>
  <si>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</si>
  <si>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</si>
  <si>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</si>
  <si>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</si>
  <si>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</si>
  <si>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</si>
  <si>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</si>
  <si>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</si>
  <si>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</si>
  <si>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</si>
  <si>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</si>
  <si>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</si>
  <si>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</si>
  <si>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</si>
  <si>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</si>
  <si>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</si>
  <si>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</si>
  <si>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</si>
  <si>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</si>
  <si>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</si>
  <si>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</si>
  <si>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</si>
  <si>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</si>
  <si>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</si>
  <si>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</si>
  <si>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</si>
  <si>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</si>
  <si>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</si>
  <si>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</si>
  <si>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</si>
  <si>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</si>
  <si>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</si>
  <si>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</si>
  <si>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</si>
  <si>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</si>
  <si>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</si>
  <si>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</si>
  <si>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4 y 5 estrellas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</si>
  <si>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</si>
  <si>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</si>
  <si>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</si>
  <si>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</si>
  <si>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</si>
  <si>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</si>
  <si>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</si>
  <si>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</si>
  <si>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</si>
  <si>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año 2020: 0 (-42,1%)</t>
  </si>
  <si>
    <t>acumulado diciembre 2021: 0 (-6,1%)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</si>
  <si>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</si>
  <si>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</si>
  <si>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</si>
  <si>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</si>
  <si>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</si>
  <si>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</si>
  <si>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</si>
  <si>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</si>
  <si>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</si>
  <si>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</si>
  <si>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</si>
  <si>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</si>
  <si>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</si>
  <si>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</si>
  <si>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</si>
  <si>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</si>
  <si>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</si>
  <si>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</si>
  <si>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</si>
  <si>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</si>
  <si>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</si>
  <si>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</si>
  <si>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</si>
  <si>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</si>
  <si>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</si>
  <si>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</si>
  <si>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</si>
  <si>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</si>
  <si>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</si>
  <si>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</si>
  <si>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</si>
  <si>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</si>
  <si>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</si>
  <si>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</si>
  <si>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</si>
  <si>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</si>
  <si>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</si>
  <si>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</si>
  <si>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</si>
  <si>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</si>
  <si>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</si>
  <si>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</si>
  <si>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</si>
  <si>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</si>
  <si>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</si>
  <si>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</si>
  <si>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</si>
  <si>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</si>
  <si>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febrero 2025</t>
  </si>
  <si>
    <t>Resumen indicadores Adeje</t>
  </si>
  <si>
    <t>Evolución mensual de viajeros entrados en Adeje según lugar de residencia</t>
  </si>
  <si>
    <t>Evolución mensual de viajeros entrados en Adeje según categoría del establecimiento</t>
  </si>
  <si>
    <t>Evolución anual de viajeros entrados en Adeje según categoría del establecimiento</t>
  </si>
  <si>
    <t>Evolución mensual de pernoctaciones en Adeje según lugar de residencia</t>
  </si>
  <si>
    <t>Evolución mensual de pernoctaciones en Adeje según categoría del establecimiento</t>
  </si>
  <si>
    <t>Evolución mensual de estancia media en Adeje según lugar de residencia</t>
  </si>
  <si>
    <t>Evolución mensual de estancia media en Adeje según categoría del establecimiento</t>
  </si>
  <si>
    <t>Evolución mensual de tasa de ocupación en Adeje según categoría del establecimiento</t>
  </si>
  <si>
    <t>Viajeros españoles entrados en los hoteles y apartamentos de Adeje según lugar de residencia - acumulado</t>
  </si>
  <si>
    <t>Viajeros españoles entrados en los hoteles y apartamentos de Adeje por tipología y categoría de alojamiento - acumulado</t>
  </si>
  <si>
    <t>Viajeros peninsulares entrados en los hoteles y apartamentos de Adeje por tipología y categoría de alojamiento - acumulado</t>
  </si>
  <si>
    <t>Viajeros canarios entrados en los hoteles y apartamentos de Adeje por tipología y categoría de alojamiento - acumulado</t>
  </si>
  <si>
    <t>Resumen de indicadores turísticos de Tenerife-Adeje</t>
  </si>
  <si>
    <t>febrero 2021</t>
  </si>
  <si>
    <t>febrero 2022</t>
  </si>
  <si>
    <t>febrero 2023</t>
  </si>
  <si>
    <t>febrero 2024</t>
  </si>
  <si>
    <t>febrero 2025</t>
  </si>
  <si>
    <t>acumulado a febrero 2021</t>
  </si>
  <si>
    <t>acumulado a febrero 2022</t>
  </si>
  <si>
    <t>acumulado a febrero 2023</t>
  </si>
  <si>
    <t>acumulado a febrero 2024</t>
  </si>
  <si>
    <t>acumulado a febrero 2025</t>
  </si>
  <si>
    <t>Viajeros  entrados en los establecimientos alojativos de Adeje 
(hotel + apartamento)</t>
  </si>
  <si>
    <t>Viajeros españoles entrados en los establecimientos alojativos de Adeje 
(hotel + apartamento)</t>
  </si>
  <si>
    <t>Viajeros peninsulares entrados en los establecimientos alojativos de Adeje 
(hotel + apartamento)</t>
  </si>
  <si>
    <t>Viajeros canarios entrados en los establecimientos alojativos de Adeje 
(hotel + apartamento)</t>
  </si>
  <si>
    <t>Viajeros extranjeros entrados en los establecimientos alojativos de Adeje 
(hotel + apartamento)</t>
  </si>
  <si>
    <t>Viajeros británicos entrados en los establecimientos alojativos de Adeje 
(hotel + apartamento)</t>
  </si>
  <si>
    <t>Viajeros alemanes entrados en los establecimientos alojativos de Adeje 
(hotel + apartamento)</t>
  </si>
  <si>
    <t>Viajeros franceses entrados en los establecimientos alojativos de Adeje 
(hotel + apartamento)</t>
  </si>
  <si>
    <t>Viajeros belgas entrados en los establecimientos alojativos de Adeje 
(hotel + apartamento)</t>
  </si>
  <si>
    <t>Viajeros holandeses entrados en los establecimientos alojativos de Adeje 
(hotel + apartamento)</t>
  </si>
  <si>
    <t>Viajeros daneses entrados en los establecimientos alojativos de Adeje 
(hotel + apartamento)</t>
  </si>
  <si>
    <t>Viajeros suecos entrados en los establecimientos alojativos de Adeje 
(hotel + apartamento)</t>
  </si>
  <si>
    <t>var 23/22</t>
  </si>
  <si>
    <t>var 24/23</t>
  </si>
  <si>
    <t>-</t>
  </si>
  <si>
    <t>Viajeros entrados en los establecimientos alojativos de Adeje 
(hotel + apartamento)</t>
  </si>
  <si>
    <t>Viajeros entrados en los hoteles de Adeje</t>
  </si>
  <si>
    <t>Viajeros entrados en los hoteles de 4, 5 estrellas Adeje</t>
  </si>
  <si>
    <t>Viajeros entrados en los hoteles de 1, 2, 3 estrellas Adeje</t>
  </si>
  <si>
    <t>Viajeros entrados en los apartamentos de Adeje</t>
  </si>
  <si>
    <t>Evolución de viajeros entrados en los establecimientos alojativos de Adeje 
(hotel + apartamento)</t>
  </si>
  <si>
    <t>Evolución de viajeros entrados en los hoteles de Adeje</t>
  </si>
  <si>
    <t>Evolución de viajeros entrados en los hoteles de 4, 5 estrellas de Adeje</t>
  </si>
  <si>
    <t>Evolución de viajeros entrados en los apartamentos de Adeje</t>
  </si>
  <si>
    <t>acumulado a febrero 2020</t>
  </si>
  <si>
    <t>febrero 2020</t>
  </si>
  <si>
    <t>Viajeros entrados en los establecimientos alojativos de Adeje según lugar de residencia (hotel + apartamento)</t>
  </si>
  <si>
    <t>acumulado febrero 2020</t>
  </si>
  <si>
    <t>acumulado febrero 2021</t>
  </si>
  <si>
    <t>acumulado febrero 2022</t>
  </si>
  <si>
    <t>acumulado febrero 2023</t>
  </si>
  <si>
    <t>acumulado febrero 2024</t>
  </si>
  <si>
    <t>acumulado febrero 2025</t>
  </si>
  <si>
    <t>Viajeros entrados en los hoteles de Adeje según lugar de residencia (hotel + apartamento)</t>
  </si>
  <si>
    <t>Viajeros entrados en los apartamentos de Adeje según lugar de residencia (hotel + apartamento)</t>
  </si>
  <si>
    <t>Viajeros alojados en los establecimientos alojativos de Adeje según lugar de residencia (hotel + apartamento)</t>
  </si>
  <si>
    <t>acumulado febrero 2019</t>
  </si>
  <si>
    <t>Pernoctaciones realizadas por los turistas en los establecimientos alojativos de Adeje (hotel + apartamento)</t>
  </si>
  <si>
    <t>Pernoctaciones realizadas por los turistas españoles en los establecimientos alojativos de Adeje (hotel + apartamento)</t>
  </si>
  <si>
    <t>var 25/24</t>
  </si>
  <si>
    <t>Pernoctaciones realizadas por los procedentes de Península en los establecimientos alojativos de Adeje (hotel + apartamento)</t>
  </si>
  <si>
    <t>Pernoctaciones realizadas por los procedentes de Canarias en los establecimientos alojativos de Adeje (hotel + apartamento)</t>
  </si>
  <si>
    <t>Pernoctaciones realizadas por los procedentes de Total residentes en el extranjero en los establecimientos alojativos de Adeje (hotel + apartamento)</t>
  </si>
  <si>
    <t>Pernoctaciones realizadas por los procedentes de Reino Unido en los establecimientos alojativos de Adeje (hotel + apartamento)</t>
  </si>
  <si>
    <t>Pernoctaciones realizadas por los procedentes de Alemania en los establecimientos alojativos de Adeje (hotel + apartamento)</t>
  </si>
  <si>
    <t>Pernoctaciones realizadas por los procedentes de Francia en los establecimientos alojativos de Adeje (hotel + apartamento)</t>
  </si>
  <si>
    <t>Pernoctaciones realizadas por los procedentes de Bélgica en los establecimientos alojativos de Adeje (hotel + apartamento)</t>
  </si>
  <si>
    <t>Pernoctaciones realizadas por los procedentes de Países Bajos en los establecimientos alojativos de Adeje (hotel + apartamento)</t>
  </si>
  <si>
    <t>Pernoctaciones realizadas por los procedentes de Dinamarca en los establecimientos alojativos de Adeje (hotel + apartamento)</t>
  </si>
  <si>
    <t>Pernoctaciones realizadas por los procedentes de Suecia en los establecimientos alojativos de Adeje (hotel + apartamento)</t>
  </si>
  <si>
    <t>Pernoctaciones realizadas por los turistas en los hoteles de Adeje</t>
  </si>
  <si>
    <t>Pernoctaciones realizadas por los turistas en los hoteles de 4 y 5 estrellas de Adeje</t>
  </si>
  <si>
    <t>Pernoctaciones realizadas por los turistas en los hoteles de 1, 2, 3 estrellas de Adeje</t>
  </si>
  <si>
    <t>Pernoctaciones realizadas por los turistas en los apartamentos de Adeje</t>
  </si>
  <si>
    <t>Estancia Media en los establecimientos alojativos de Adeje
(hotel + apartamento)</t>
  </si>
  <si>
    <t>Estancia media de los viajeros españoles entrados en los establecimientos alojativos de Adeje (hotel + apartamento)</t>
  </si>
  <si>
    <t>Estancia media de los viajeros peninsulares entrados en los establecimientos alojativos de Adeje (hotel + apartamento)</t>
  </si>
  <si>
    <t>Estancia media de los viajeros canarios entrados en los establecimientos alojativos de Adeje (hotel + apartamento)</t>
  </si>
  <si>
    <t>Estancia media de los viajeros extranjeros entrados en los establecimientos alojativos de Adeje (hotel + apartamento)</t>
  </si>
  <si>
    <t>Estancia media de los viajeros británicos entrados en los establecimientos alojativos de Adeje (hotel + apartamento)</t>
  </si>
  <si>
    <t>Estancia media de los viajeros alemanes entrados en los establecimientos alojativos de Adeje (hotel + apartamento)</t>
  </si>
  <si>
    <t>Estancia media de los viajeros franceses entrados en los establecimientos alojativos de Adeje (hotel + apartamento)</t>
  </si>
  <si>
    <t>Estancia media de los viajeros belgas entrados en los establecimientos alojativos de Adeje (hotel + apartamento)</t>
  </si>
  <si>
    <t>Estancia media de los viajeros holandeses entrados en los establecimientos alojativos de Adeje (hotel + apartamento)</t>
  </si>
  <si>
    <t>Estancia media de los viajeros daneses entrados en los establecimientos alojativos de Adeje (hotel + apartamento)</t>
  </si>
  <si>
    <t>Estancia media de los viajeros suecos entrados en los establecimientos alojativos de Adeje (hotel + apartamento)</t>
  </si>
  <si>
    <t>Estancia Media en los hoteles de Adeje</t>
  </si>
  <si>
    <t>Estancia Media en los hoteles de 4, 5 estrellas de Adeje</t>
  </si>
  <si>
    <t>Estancia Media en los hoteles de 1, 2, 3 Estrellas de Adeje</t>
  </si>
  <si>
    <t>Estancia Media en los apartamentos de Adeje</t>
  </si>
  <si>
    <t>Tasa de ocupación por plaza en los establecimientos alojativos de Adeje
(hotel + apartamento)</t>
  </si>
  <si>
    <t>Tasa de ocupación por plaza en los hoteles de Adeje</t>
  </si>
  <si>
    <t>Tasa de ocupación por plaza en los hoteles de 4, 5 Estrellas de Adeje</t>
  </si>
  <si>
    <t>Tasa de ocupación por plaza en los hoteles de 1, 2, 3 Estrellas de Adeje</t>
  </si>
  <si>
    <t>Tasa de ocupación por plaza en los apartamentos de Adeje</t>
  </si>
  <si>
    <t>Distribución de viajeros españoles entrados en hoteles y apartamentos de Adeje  por lugar de residencia</t>
  </si>
  <si>
    <t>Viajeros españoles entrados en los hoteles y apartamentos de Adeje según lugar de residencia</t>
  </si>
  <si>
    <t>Viajeros españoles entrados en los hoteles y apartamentos de Adeje por tipología y categoría de alojamiento</t>
  </si>
  <si>
    <t>Viajeros peninsulares entrados en los hoteles y apartamentos de Adeje por tipología y categoría de alojamiento</t>
  </si>
  <si>
    <t>Viajeros canarios entrados en los hoteles y apartamentos de Adeje por tipología y categoría de alojamiento</t>
  </si>
  <si>
    <t>Evolución de viajeros españoles entrados en los establecimientos alojativos de Adeje
(hotel + apartamento)</t>
  </si>
  <si>
    <t>Evolución de viajeros peninsulares entrados en los establecimientos alojativos de Adeje
(hotel + apartamento)</t>
  </si>
  <si>
    <t>Evolución de viajeros canarios entrados en los establecimientos alojativos de Adeje
(hotel + apartamento)</t>
  </si>
  <si>
    <t>nd</t>
  </si>
  <si>
    <t>2020</t>
  </si>
  <si>
    <t>2021</t>
  </si>
  <si>
    <t>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</si>
</sst>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.0\ &quot;€&quot;"/>
    <numFmt numFmtId="166" formatCode="#,##0\ &quot;€&quot;"/>
  </numFmts>
  <fonts count="2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28"/>
      <color theme="1" tint="0.34998626667073579"/>
      <name val="Aptos Narrow"/>
      <family val="2"/>
      <scheme val="minor"/>
    </font>
    <font>
      <b/>
      <sz val="18"/>
      <color theme="1" tint="0.34998626667073579"/>
      <name val="Aptos Narrow"/>
      <family val="2"/>
      <scheme val="minor"/>
    </font>
    <font>
      <sz val="11"/>
      <color theme="1" tint="0.34998626667073579"/>
      <name val="Aptos Narrow"/>
      <family val="2"/>
      <scheme val="minor"/>
    </font>
    <font>
      <b/>
      <sz val="16"/>
      <color theme="1" tint="0.34998626667073579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2"/>
      <color theme="1" tint="0.34998626667073579"/>
      <name val="Aptos Narrow"/>
      <family val="2"/>
      <scheme val="minor"/>
    </font>
    <font>
      <b/>
      <sz val="14"/>
      <color theme="9"/>
      <name val="Aptos Narrow"/>
      <family val="2"/>
      <scheme val="minor"/>
    </font>
    <font>
      <sz val="16"/>
      <color theme="1" tint="0.34998626667073579"/>
      <name val="Aptos Narrow"/>
      <family val="2"/>
      <scheme val="minor"/>
    </font>
    <font>
      <sz val="9"/>
      <color theme="1" tint="0.34998626667073579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theme="1" tint="0.249977111117893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1"/>
      <color theme="1" tint="0.34998626667073579"/>
      <name val="Aptos Narrow"/>
      <family val="2"/>
      <scheme val="minor"/>
    </font>
    <font>
      <sz val="10"/>
      <color theme="1" tint="0.34998626667073579"/>
      <name val="Aptos Narrow"/>
      <family val="2"/>
      <scheme val="minor"/>
    </font>
    <font>
      <b/>
      <sz val="11"/>
      <color theme="9"/>
      <name val="Aptos Narrow"/>
      <family val="2"/>
      <scheme val="minor"/>
    </font>
    <font>
      <sz val="11"/>
      <color theme="9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4"/>
      <color theme="1" tint="0.34998626667073579"/>
      <name val="Aptos Narrow"/>
      <family val="2"/>
      <scheme val="minor"/>
    </font>
    <font>
      <sz val="10"/>
      <name val="Arial"/>
      <family val="2"/>
    </font>
    <font>
      <b/>
      <sz val="12"/>
      <color theme="9"/>
      <name val="Aptos Narrow"/>
      <family val="2"/>
      <scheme val="minor"/>
    </font>
    <font>
      <sz val="18"/>
      <color rgb="FFFF0000"/>
      <name val="Aptos Narrow"/>
      <family val="2"/>
      <scheme val="minor"/>
    </font>
    <font>
      <sz val="12"/>
      <color theme="9"/>
      <name val="Aptos Narrow"/>
      <family val="2"/>
      <scheme val="minor"/>
    </font>
    <font>
      <sz val="18"/>
      <color theme="1" tint="0.34998626667073579"/>
      <name val="Aptos Narrow"/>
      <family val="2"/>
      <scheme val="minor"/>
    </font>
    <font>
      <b/>
      <sz val="12"/>
      <color rgb="FFFF0000"/>
      <name val="Aptos Narrow"/>
      <family val="2"/>
      <scheme val="minor"/>
    </font>
    <font>
      <b/>
      <sz val="11"/>
      <color theme="7" tint="-0.249977111117893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10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8" fillId="0" borderId="0" xfId="2" applyFont="1" applyAlignment="1">
      <alignment horizontal="left" indent="3"/>
    </xf>
    <xf numFmtId="0" fontId="9" fillId="0" borderId="2" xfId="2" applyFont="1" applyFill="1" applyBorder="1" applyAlignment="1">
      <alignment horizontal="left" indent="1"/>
    </xf>
    <xf numFmtId="0" fontId="9" fillId="0" borderId="0" xfId="2" applyFont="1" applyFill="1" applyAlignment="1">
      <alignment horizontal="left" indent="1"/>
    </xf>
    <xf numFmtId="0" fontId="7" fillId="0" borderId="0" xfId="2" applyAlignment="1">
      <alignment horizontal="left" indent="3"/>
    </xf>
    <xf numFmtId="0" fontId="8" fillId="2" borderId="0" xfId="2" applyFont="1" applyFill="1" applyAlignment="1">
      <alignment horizontal="left" indent="3"/>
    </xf>
    <xf numFmtId="0" fontId="8" fillId="0" borderId="0" xfId="2" applyFont="1" applyAlignment="1">
      <alignment horizontal="left" wrapText="1" indent="3"/>
    </xf>
    <xf numFmtId="0" fontId="0" fillId="0" borderId="3" xfId="0" applyBorder="1"/>
    <xf numFmtId="17" fontId="5" fillId="3" borderId="4" xfId="0" applyNumberFormat="1" applyFont="1" applyFill="1" applyBorder="1" applyAlignment="1">
      <alignment horizontal="right" vertical="center" wrapText="1"/>
    </xf>
    <xf numFmtId="0" fontId="5" fillId="3" borderId="5" xfId="0" applyFont="1" applyFill="1" applyBorder="1" applyAlignment="1">
      <alignment horizontal="right" vertical="center" wrapText="1"/>
    </xf>
    <xf numFmtId="0" fontId="5" fillId="4" borderId="7" xfId="0" applyFont="1" applyFill="1" applyBorder="1"/>
    <xf numFmtId="3" fontId="5" fillId="4" borderId="7" xfId="0" applyNumberFormat="1" applyFont="1" applyFill="1" applyBorder="1"/>
    <xf numFmtId="164" fontId="5" fillId="4" borderId="7" xfId="1" applyNumberFormat="1" applyFont="1" applyFill="1" applyBorder="1" applyAlignment="1">
      <alignment horizontal="right"/>
    </xf>
    <xf numFmtId="164" fontId="5" fillId="4" borderId="7" xfId="1" applyNumberFormat="1" applyFont="1" applyFill="1" applyBorder="1"/>
    <xf numFmtId="0" fontId="5" fillId="4" borderId="0" xfId="0" applyFont="1" applyFill="1"/>
    <xf numFmtId="3" fontId="5" fillId="4" borderId="0" xfId="0" applyNumberFormat="1" applyFont="1" applyFill="1"/>
    <xf numFmtId="164" fontId="5" fillId="4" borderId="0" xfId="1" applyNumberFormat="1" applyFont="1" applyFill="1" applyAlignment="1">
      <alignment horizontal="right"/>
    </xf>
    <xf numFmtId="164" fontId="5" fillId="4" borderId="0" xfId="1" applyNumberFormat="1" applyFont="1" applyFill="1"/>
    <xf numFmtId="0" fontId="5" fillId="4" borderId="9" xfId="0" applyFont="1" applyFill="1" applyBorder="1"/>
    <xf numFmtId="3" fontId="5" fillId="4" borderId="9" xfId="0" applyNumberFormat="1" applyFont="1" applyFill="1" applyBorder="1" applyAlignment="1">
      <alignment horizontal="right"/>
    </xf>
    <xf numFmtId="164" fontId="5" fillId="4" borderId="9" xfId="1" applyNumberFormat="1" applyFont="1" applyFill="1" applyBorder="1" applyAlignment="1">
      <alignment horizontal="right"/>
    </xf>
    <xf numFmtId="0" fontId="5" fillId="0" borderId="7" xfId="0" applyFont="1" applyBorder="1"/>
    <xf numFmtId="3" fontId="5" fillId="0" borderId="7" xfId="0" applyNumberFormat="1" applyFont="1" applyBorder="1"/>
    <xf numFmtId="164" fontId="5" fillId="0" borderId="7" xfId="1" applyNumberFormat="1" applyFont="1" applyBorder="1" applyAlignment="1">
      <alignment horizontal="right"/>
    </xf>
    <xf numFmtId="3" fontId="5" fillId="0" borderId="0" xfId="0" applyNumberFormat="1" applyFont="1"/>
    <xf numFmtId="164" fontId="5" fillId="0" borderId="0" xfId="1" applyNumberFormat="1" applyFont="1" applyAlignment="1">
      <alignment horizontal="right"/>
    </xf>
    <xf numFmtId="164" fontId="5" fillId="0" borderId="0" xfId="1" applyNumberFormat="1" applyFont="1"/>
    <xf numFmtId="0" fontId="5" fillId="0" borderId="9" xfId="0" applyFont="1" applyBorder="1"/>
    <xf numFmtId="3" fontId="5" fillId="0" borderId="9" xfId="0" applyNumberFormat="1" applyFont="1" applyBorder="1" applyAlignment="1">
      <alignment horizontal="right"/>
    </xf>
    <xf numFmtId="164" fontId="5" fillId="0" borderId="9" xfId="1" applyNumberFormat="1" applyFont="1" applyBorder="1" applyAlignment="1">
      <alignment horizontal="right"/>
    </xf>
    <xf numFmtId="2" fontId="5" fillId="0" borderId="7" xfId="0" applyNumberFormat="1" applyFont="1" applyBorder="1"/>
    <xf numFmtId="164" fontId="5" fillId="0" borderId="7" xfId="1" applyNumberFormat="1" applyFont="1" applyFill="1" applyBorder="1" applyAlignment="1">
      <alignment horizontal="right"/>
    </xf>
    <xf numFmtId="4" fontId="5" fillId="0" borderId="7" xfId="0" applyNumberFormat="1" applyFont="1" applyBorder="1"/>
    <xf numFmtId="164" fontId="5" fillId="0" borderId="7" xfId="1" applyNumberFormat="1" applyFont="1" applyFill="1" applyBorder="1"/>
    <xf numFmtId="2" fontId="5" fillId="0" borderId="0" xfId="0" applyNumberFormat="1" applyFont="1"/>
    <xf numFmtId="164" fontId="5" fillId="0" borderId="0" xfId="1" applyNumberFormat="1" applyFont="1" applyFill="1" applyAlignment="1">
      <alignment horizontal="right"/>
    </xf>
    <xf numFmtId="4" fontId="5" fillId="0" borderId="0" xfId="0" applyNumberFormat="1" applyFont="1"/>
    <xf numFmtId="164" fontId="5" fillId="0" borderId="0" xfId="1" applyNumberFormat="1" applyFont="1" applyFill="1"/>
    <xf numFmtId="2" fontId="5" fillId="0" borderId="9" xfId="0" applyNumberFormat="1" applyFont="1" applyBorder="1" applyAlignment="1">
      <alignment horizontal="right"/>
    </xf>
    <xf numFmtId="4" fontId="5" fillId="4" borderId="7" xfId="0" applyNumberFormat="1" applyFont="1" applyFill="1" applyBorder="1"/>
    <xf numFmtId="4" fontId="5" fillId="4" borderId="0" xfId="0" applyNumberFormat="1" applyFont="1" applyFill="1"/>
    <xf numFmtId="164" fontId="5" fillId="4" borderId="9" xfId="1" applyNumberFormat="1" applyFont="1" applyFill="1" applyBorder="1"/>
    <xf numFmtId="0" fontId="0" fillId="0" borderId="11" xfId="0" applyBorder="1"/>
    <xf numFmtId="0" fontId="11" fillId="0" borderId="0" xfId="0" applyFont="1" applyAlignment="1">
      <alignment horizontal="left"/>
    </xf>
    <xf numFmtId="3" fontId="5" fillId="4" borderId="7" xfId="0" applyNumberFormat="1" applyFont="1" applyFill="1" applyBorder="1" applyAlignment="1">
      <alignment horizontal="right"/>
    </xf>
    <xf numFmtId="3" fontId="5" fillId="4" borderId="0" xfId="0" applyNumberFormat="1" applyFont="1" applyFill="1" applyAlignment="1">
      <alignment horizontal="right"/>
    </xf>
    <xf numFmtId="3" fontId="5" fillId="0" borderId="7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2" fontId="5" fillId="0" borderId="7" xfId="0" applyNumberFormat="1" applyFont="1" applyBorder="1" applyAlignment="1">
      <alignment horizontal="right"/>
    </xf>
    <xf numFmtId="2" fontId="5" fillId="0" borderId="0" xfId="0" applyNumberFormat="1" applyFont="1" applyAlignment="1">
      <alignment horizontal="right"/>
    </xf>
    <xf numFmtId="164" fontId="5" fillId="0" borderId="9" xfId="1" applyNumberFormat="1" applyFont="1" applyFill="1" applyBorder="1"/>
    <xf numFmtId="0" fontId="1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0" fontId="14" fillId="0" borderId="0" xfId="0" applyFont="1"/>
    <xf numFmtId="164" fontId="5" fillId="0" borderId="9" xfId="1" applyNumberFormat="1" applyFont="1" applyFill="1" applyBorder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5" fillId="2" borderId="7" xfId="0" applyNumberFormat="1" applyFont="1" applyFill="1" applyBorder="1"/>
    <xf numFmtId="164" fontId="5" fillId="2" borderId="7" xfId="1" applyNumberFormat="1" applyFont="1" applyFill="1" applyBorder="1"/>
    <xf numFmtId="0" fontId="0" fillId="0" borderId="0" xfId="0" applyAlignment="1">
      <alignment horizontal="left"/>
    </xf>
    <xf numFmtId="164" fontId="5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/>
    <xf numFmtId="3" fontId="5" fillId="4" borderId="9" xfId="0" applyNumberFormat="1" applyFont="1" applyFill="1" applyBorder="1"/>
    <xf numFmtId="164" fontId="5" fillId="0" borderId="0" xfId="1" applyNumberFormat="1" applyFont="1" applyBorder="1" applyAlignment="1">
      <alignment horizontal="right"/>
    </xf>
    <xf numFmtId="3" fontId="5" fillId="0" borderId="9" xfId="0" applyNumberFormat="1" applyFont="1" applyBorder="1"/>
    <xf numFmtId="164" fontId="5" fillId="0" borderId="9" xfId="1" applyNumberFormat="1" applyFont="1" applyBorder="1"/>
    <xf numFmtId="4" fontId="5" fillId="2" borderId="7" xfId="0" applyNumberFormat="1" applyFont="1" applyFill="1" applyBorder="1"/>
    <xf numFmtId="164" fontId="5" fillId="0" borderId="0" xfId="1" applyNumberFormat="1" applyFont="1" applyFill="1" applyBorder="1" applyAlignment="1">
      <alignment horizontal="right"/>
    </xf>
    <xf numFmtId="164" fontId="5" fillId="0" borderId="0" xfId="1" applyNumberFormat="1" applyFont="1" applyFill="1" applyBorder="1"/>
    <xf numFmtId="2" fontId="5" fillId="0" borderId="9" xfId="0" applyNumberFormat="1" applyFont="1" applyBorder="1"/>
    <xf numFmtId="4" fontId="5" fillId="0" borderId="9" xfId="0" applyNumberFormat="1" applyFont="1" applyBorder="1"/>
    <xf numFmtId="4" fontId="5" fillId="4" borderId="9" xfId="0" applyNumberFormat="1" applyFont="1" applyFill="1" applyBorder="1"/>
    <xf numFmtId="164" fontId="0" fillId="0" borderId="0" xfId="1" applyNumberFormat="1" applyFont="1"/>
    <xf numFmtId="164" fontId="5" fillId="0" borderId="7" xfId="1" applyNumberFormat="1" applyFont="1" applyBorder="1"/>
    <xf numFmtId="164" fontId="5" fillId="0" borderId="0" xfId="1" applyNumberFormat="1" applyFont="1" applyBorder="1"/>
    <xf numFmtId="0" fontId="6" fillId="0" borderId="3" xfId="3" applyFont="1" applyBorder="1" applyAlignment="1">
      <alignment vertical="center" readingOrder="1"/>
    </xf>
    <xf numFmtId="0" fontId="6" fillId="0" borderId="0" xfId="0" applyFont="1" applyAlignment="1">
      <alignment horizontal="left" vertical="center" wrapText="1" readingOrder="1"/>
    </xf>
    <xf numFmtId="0" fontId="6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right" vertical="center"/>
    </xf>
    <xf numFmtId="0" fontId="5" fillId="3" borderId="0" xfId="0" applyFont="1" applyFill="1" applyAlignment="1">
      <alignment horizontal="right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right" vertical="center"/>
    </xf>
    <xf numFmtId="17" fontId="5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5" fillId="0" borderId="0" xfId="0" applyFont="1" applyAlignment="1">
      <alignment horizontal="left" indent="2"/>
    </xf>
    <xf numFmtId="164" fontId="5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5" fillId="0" borderId="22" xfId="0" applyFont="1" applyBorder="1"/>
    <xf numFmtId="3" fontId="5" fillId="0" borderId="22" xfId="0" applyNumberFormat="1" applyFont="1" applyBorder="1"/>
    <xf numFmtId="3" fontId="5" fillId="0" borderId="23" xfId="0" applyNumberFormat="1" applyFont="1" applyBorder="1"/>
    <xf numFmtId="164" fontId="5" fillId="0" borderId="22" xfId="0" applyNumberFormat="1" applyFont="1" applyBorder="1"/>
    <xf numFmtId="0" fontId="11" fillId="0" borderId="24" xfId="0" applyFont="1" applyBorder="1"/>
    <xf numFmtId="0" fontId="6" fillId="0" borderId="15" xfId="0" applyFont="1" applyBorder="1" applyAlignment="1">
      <alignment vertical="center" readingOrder="1"/>
    </xf>
    <xf numFmtId="3" fontId="6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6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3" fontId="15" fillId="3" borderId="29" xfId="0" applyNumberFormat="1" applyFont="1" applyFill="1" applyBorder="1" applyAlignment="1">
      <alignment horizontal="center" vertical="center" wrapText="1"/>
    </xf>
    <xf numFmtId="0" fontId="5" fillId="3" borderId="30" xfId="0" applyFont="1" applyFill="1" applyBorder="1" applyAlignment="1">
      <alignment horizontal="center" vertical="center" wrapText="1"/>
    </xf>
    <xf numFmtId="3" fontId="15" fillId="3" borderId="31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3" fontId="5" fillId="0" borderId="32" xfId="0" applyNumberFormat="1" applyFont="1" applyBorder="1" applyAlignment="1">
      <alignment horizontal="right"/>
    </xf>
    <xf numFmtId="164" fontId="5" fillId="0" borderId="33" xfId="0" applyNumberFormat="1" applyFont="1" applyBorder="1" applyAlignment="1">
      <alignment horizontal="right"/>
    </xf>
    <xf numFmtId="0" fontId="22" fillId="0" borderId="34" xfId="4" applyNumberFormat="1" applyFont="1" applyBorder="1" applyAlignment="1" applyProtection="1">
      <alignment horizontal="center" vertical="center" wrapText="1"/>
      <protection hidden="1"/>
    </xf>
    <xf numFmtId="3" fontId="22" fillId="0" borderId="35" xfId="1" applyNumberFormat="1" applyFont="1" applyBorder="1" applyAlignment="1" applyProtection="1">
      <alignment vertical="center"/>
      <protection hidden="1"/>
    </xf>
    <xf numFmtId="164" fontId="22" fillId="0" borderId="36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5" fillId="0" borderId="32" xfId="0" applyNumberFormat="1" applyFont="1" applyBorder="1" applyAlignment="1">
      <alignment horizontal="right"/>
    </xf>
    <xf numFmtId="164" fontId="11" fillId="0" borderId="24" xfId="1" applyNumberFormat="1" applyFont="1" applyBorder="1"/>
    <xf numFmtId="0" fontId="23" fillId="0" borderId="0" xfId="0" applyFont="1"/>
    <xf numFmtId="0" fontId="5" fillId="3" borderId="37" xfId="0" applyFont="1" applyFill="1" applyBorder="1" applyAlignment="1">
      <alignment horizontal="right" vertical="center" wrapText="1"/>
    </xf>
    <xf numFmtId="0" fontId="5" fillId="3" borderId="38" xfId="0" applyFont="1" applyFill="1" applyBorder="1" applyAlignment="1">
      <alignment horizontal="right" vertical="center"/>
    </xf>
    <xf numFmtId="0" fontId="5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39" xfId="0" applyNumberFormat="1" applyFont="1" applyFill="1" applyBorder="1" applyAlignment="1">
      <alignment horizontal="right"/>
    </xf>
    <xf numFmtId="0" fontId="24" fillId="0" borderId="40" xfId="0" applyFont="1" applyBorder="1" applyAlignment="1">
      <alignment horizontal="left" indent="1"/>
    </xf>
    <xf numFmtId="3" fontId="24" fillId="0" borderId="40" xfId="0" applyNumberFormat="1" applyFont="1" applyBorder="1" applyAlignment="1">
      <alignment horizontal="right"/>
    </xf>
    <xf numFmtId="164" fontId="24" fillId="0" borderId="40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2" fillId="0" borderId="0" xfId="1" applyNumberFormat="1" applyFont="1"/>
    <xf numFmtId="0" fontId="6" fillId="0" borderId="3" xfId="0" applyFont="1" applyBorder="1" applyAlignment="1">
      <alignment horizontal="left" vertical="center" readingOrder="1"/>
    </xf>
    <xf numFmtId="0" fontId="6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5" fillId="3" borderId="43" xfId="0" applyNumberFormat="1" applyFont="1" applyFill="1" applyBorder="1" applyAlignment="1">
      <alignment horizontal="right" vertical="center" wrapText="1"/>
    </xf>
    <xf numFmtId="1" fontId="5" fillId="3" borderId="44" xfId="0" applyNumberFormat="1" applyFont="1" applyFill="1" applyBorder="1" applyAlignment="1">
      <alignment horizontal="right" vertical="center" wrapText="1"/>
    </xf>
    <xf numFmtId="164" fontId="5" fillId="3" borderId="45" xfId="0" applyNumberFormat="1" applyFont="1" applyFill="1" applyBorder="1" applyAlignment="1">
      <alignment horizontal="right" vertical="center" wrapText="1"/>
    </xf>
    <xf numFmtId="3" fontId="5" fillId="3" borderId="46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7" xfId="0" applyNumberFormat="1" applyFont="1" applyBorder="1" applyAlignment="1">
      <alignment horizontal="right"/>
    </xf>
    <xf numFmtId="164" fontId="17" fillId="0" borderId="48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7" xfId="0" applyNumberFormat="1" applyFont="1" applyBorder="1" applyAlignment="1">
      <alignment horizontal="right"/>
    </xf>
    <xf numFmtId="164" fontId="18" fillId="0" borderId="48" xfId="0" applyNumberFormat="1" applyFont="1" applyBorder="1" applyAlignment="1">
      <alignment horizontal="right"/>
    </xf>
    <xf numFmtId="0" fontId="2" fillId="0" borderId="8" xfId="0" applyFont="1" applyBorder="1"/>
    <xf numFmtId="0" fontId="5" fillId="0" borderId="8" xfId="0" applyFont="1" applyBorder="1"/>
    <xf numFmtId="3" fontId="5" fillId="0" borderId="47" xfId="0" applyNumberFormat="1" applyFont="1" applyBorder="1" applyAlignment="1">
      <alignment horizontal="right"/>
    </xf>
    <xf numFmtId="164" fontId="5" fillId="0" borderId="48" xfId="0" applyNumberFormat="1" applyFont="1" applyBorder="1" applyAlignment="1">
      <alignment horizontal="right"/>
    </xf>
    <xf numFmtId="164" fontId="12" fillId="0" borderId="0" xfId="1" applyNumberFormat="1" applyFont="1"/>
    <xf numFmtId="0" fontId="2" fillId="0" borderId="10" xfId="0" applyFont="1" applyBorder="1"/>
    <xf numFmtId="0" fontId="5" fillId="0" borderId="10" xfId="0" applyFont="1" applyBorder="1"/>
    <xf numFmtId="3" fontId="5" fillId="0" borderId="49" xfId="0" applyNumberFormat="1" applyFont="1" applyBorder="1" applyAlignment="1">
      <alignment horizontal="right"/>
    </xf>
    <xf numFmtId="164" fontId="5" fillId="0" borderId="50" xfId="0" applyNumberFormat="1" applyFont="1" applyBorder="1" applyAlignment="1">
      <alignment horizontal="right"/>
    </xf>
    <xf numFmtId="0" fontId="11" fillId="0" borderId="0" xfId="0" applyFont="1"/>
    <xf numFmtId="3" fontId="5" fillId="3" borderId="53" xfId="0" applyNumberFormat="1" applyFont="1" applyFill="1" applyBorder="1" applyAlignment="1">
      <alignment horizontal="right" vertical="center" wrapText="1"/>
    </xf>
    <xf numFmtId="164" fontId="5" fillId="3" borderId="54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5" xfId="0" applyNumberFormat="1" applyFont="1" applyBorder="1" applyAlignment="1">
      <alignment horizontal="right"/>
    </xf>
    <xf numFmtId="164" fontId="17" fillId="0" borderId="56" xfId="0" applyNumberFormat="1" applyFont="1" applyBorder="1" applyAlignment="1">
      <alignment horizontal="right"/>
    </xf>
    <xf numFmtId="164" fontId="18" fillId="0" borderId="48" xfId="1" applyNumberFormat="1" applyFont="1" applyBorder="1" applyAlignment="1">
      <alignment horizontal="right"/>
    </xf>
    <xf numFmtId="164" fontId="5" fillId="0" borderId="48" xfId="1" applyNumberFormat="1" applyFont="1" applyBorder="1" applyAlignment="1">
      <alignment horizontal="right"/>
    </xf>
    <xf numFmtId="164" fontId="5" fillId="0" borderId="50" xfId="1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5" fillId="0" borderId="8" xfId="0" applyFont="1" applyBorder="1" applyAlignment="1">
      <alignment horizontal="right"/>
    </xf>
    <xf numFmtId="0" fontId="5" fillId="0" borderId="10" xfId="0" applyFont="1" applyBorder="1" applyAlignment="1">
      <alignment horizontal="right"/>
    </xf>
    <xf numFmtId="0" fontId="0" fillId="3" borderId="8" xfId="0" applyFill="1" applyBorder="1"/>
    <xf numFmtId="1" fontId="5" fillId="3" borderId="53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5" fillId="0" borderId="32" xfId="0" applyNumberFormat="1" applyFont="1" applyBorder="1" applyAlignment="1">
      <alignment horizontal="right"/>
    </xf>
    <xf numFmtId="2" fontId="5" fillId="0" borderId="33" xfId="0" applyNumberFormat="1" applyFont="1" applyBorder="1" applyAlignment="1">
      <alignment horizontal="right"/>
    </xf>
    <xf numFmtId="2" fontId="22" fillId="0" borderId="35" xfId="1" applyNumberFormat="1" applyFont="1" applyBorder="1" applyAlignment="1" applyProtection="1">
      <alignment vertical="center"/>
      <protection hidden="1"/>
    </xf>
    <xf numFmtId="2" fontId="22" fillId="0" borderId="36" xfId="4" applyNumberFormat="1" applyFont="1" applyBorder="1" applyAlignment="1" applyProtection="1">
      <alignment horizontal="right" vertical="center" wrapText="1"/>
      <protection hidden="1"/>
    </xf>
    <xf numFmtId="2" fontId="6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1" fillId="0" borderId="24" xfId="0" applyNumberFormat="1" applyFont="1" applyBorder="1"/>
    <xf numFmtId="2" fontId="0" fillId="0" borderId="0" xfId="1" applyNumberFormat="1" applyFont="1"/>
    <xf numFmtId="164" fontId="5" fillId="0" borderId="32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5" xfId="1" applyNumberFormat="1" applyFont="1" applyBorder="1" applyAlignment="1" applyProtection="1">
      <alignment vertical="center"/>
      <protection hidden="1"/>
    </xf>
    <xf numFmtId="164" fontId="0" fillId="0" borderId="0" xfId="0" applyNumberFormat="1"/>
    <xf numFmtId="164" fontId="26" fillId="0" borderId="35" xfId="1" applyNumberFormat="1" applyFont="1" applyBorder="1" applyAlignment="1" applyProtection="1">
      <alignment vertical="center"/>
      <protection hidden="1"/>
    </xf>
    <xf numFmtId="164" fontId="26" fillId="0" borderId="36" xfId="4" applyNumberFormat="1" applyFont="1" applyBorder="1" applyAlignment="1" applyProtection="1">
      <alignment horizontal="right" vertical="center" wrapText="1"/>
      <protection hidden="1"/>
    </xf>
    <xf numFmtId="164" fontId="26" fillId="0" borderId="35" xfId="1" applyNumberFormat="1" applyFont="1" applyBorder="1" applyAlignment="1" applyProtection="1">
      <alignment horizontal="right" vertical="center"/>
      <protection hidden="1"/>
    </xf>
    <xf numFmtId="164" fontId="22" fillId="0" borderId="35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5" fillId="3" borderId="57" xfId="0" applyNumberFormat="1" applyFont="1" applyFill="1" applyBorder="1" applyAlignment="1">
      <alignment horizontal="right" vertical="center" wrapText="1"/>
    </xf>
    <xf numFmtId="17" fontId="5" fillId="3" borderId="58" xfId="0" applyNumberFormat="1" applyFont="1" applyFill="1" applyBorder="1" applyAlignment="1">
      <alignment horizontal="right" vertical="center" wrapText="1"/>
    </xf>
    <xf numFmtId="0" fontId="5" fillId="3" borderId="59" xfId="0" applyFont="1" applyFill="1" applyBorder="1" applyAlignment="1">
      <alignment horizontal="right" vertical="center" wrapText="1"/>
    </xf>
    <xf numFmtId="164" fontId="5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0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39" xfId="1" applyNumberFormat="1" applyFont="1" applyFill="1" applyBorder="1" applyAlignment="1">
      <alignment horizontal="right"/>
    </xf>
    <xf numFmtId="3" fontId="24" fillId="2" borderId="60" xfId="0" applyNumberFormat="1" applyFont="1" applyFill="1" applyBorder="1" applyAlignment="1">
      <alignment horizontal="right"/>
    </xf>
    <xf numFmtId="166" fontId="24" fillId="2" borderId="60" xfId="1" applyNumberFormat="1" applyFont="1" applyFill="1" applyBorder="1" applyAlignment="1">
      <alignment horizontal="right"/>
    </xf>
    <xf numFmtId="166" fontId="24" fillId="2" borderId="39" xfId="1" applyNumberFormat="1" applyFont="1" applyFill="1" applyBorder="1" applyAlignment="1">
      <alignment horizontal="right"/>
    </xf>
    <xf numFmtId="165" fontId="5" fillId="0" borderId="13" xfId="1" applyNumberFormat="1" applyFont="1" applyBorder="1" applyAlignment="1">
      <alignment horizontal="right"/>
    </xf>
    <xf numFmtId="165" fontId="5" fillId="0" borderId="0" xfId="1" applyNumberFormat="1" applyFont="1" applyBorder="1" applyAlignment="1">
      <alignment horizontal="right"/>
    </xf>
    <xf numFmtId="3" fontId="5" fillId="0" borderId="13" xfId="0" applyNumberFormat="1" applyFont="1" applyBorder="1" applyAlignment="1">
      <alignment horizontal="right"/>
    </xf>
    <xf numFmtId="166" fontId="5" fillId="0" borderId="13" xfId="1" applyNumberFormat="1" applyFont="1" applyBorder="1" applyAlignment="1">
      <alignment horizontal="right"/>
    </xf>
    <xf numFmtId="166" fontId="5" fillId="0" borderId="0" xfId="1" applyNumberFormat="1" applyFont="1" applyBorder="1" applyAlignment="1">
      <alignment horizontal="right"/>
    </xf>
    <xf numFmtId="164" fontId="5" fillId="0" borderId="0" xfId="0" applyNumberFormat="1" applyFont="1"/>
    <xf numFmtId="0" fontId="11" fillId="0" borderId="0" xfId="0" applyFont="1" applyAlignment="1">
      <alignment wrapText="1"/>
    </xf>
    <xf numFmtId="0" fontId="16" fillId="0" borderId="0" xfId="0" applyFont="1" applyAlignment="1">
      <alignment wrapText="1"/>
    </xf>
    <xf numFmtId="0" fontId="5" fillId="0" borderId="0" xfId="0" applyFont="1" applyAlignment="1">
      <alignment wrapText="1"/>
    </xf>
    <xf numFmtId="0" fontId="0" fillId="0" borderId="0" xfId="0" applyAlignment="1">
      <alignment horizontal="center"/>
    </xf>
    <xf numFmtId="0" fontId="9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5" fillId="0" borderId="0" xfId="0" applyFont="1" applyAlignment="1">
      <alignment horizontal="left" indent="1"/>
    </xf>
    <xf numFmtId="0" fontId="5" fillId="0" borderId="61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5" fillId="3" borderId="6" xfId="0" applyNumberFormat="1" applyFont="1" applyFill="1" applyBorder="1" applyAlignment="1">
      <alignment horizontal="right" vertical="center" wrapText="1"/>
    </xf>
    <xf numFmtId="164" fontId="5" fillId="3" borderId="6" xfId="0" applyNumberFormat="1" applyFont="1" applyFill="1" applyBorder="1" applyAlignment="1">
      <alignment horizontal="right" vertical="center" wrapText="1"/>
    </xf>
    <xf numFmtId="3" fontId="22" fillId="4" borderId="62" xfId="0" applyNumberFormat="1" applyFont="1" applyFill="1" applyBorder="1" applyAlignment="1">
      <alignment horizontal="right" vertical="center" wrapText="1"/>
    </xf>
    <xf numFmtId="164" fontId="22" fillId="4" borderId="62" xfId="1" applyNumberFormat="1" applyFont="1" applyFill="1" applyBorder="1" applyAlignment="1">
      <alignment horizontal="right" vertical="center" wrapText="1"/>
    </xf>
    <xf numFmtId="0" fontId="27" fillId="0" borderId="0" xfId="0" applyFont="1" applyAlignment="1">
      <alignment horizontal="left" indent="1"/>
    </xf>
    <xf numFmtId="3" fontId="27" fillId="0" borderId="8" xfId="0" applyNumberFormat="1" applyFont="1" applyBorder="1"/>
    <xf numFmtId="164" fontId="27" fillId="0" borderId="8" xfId="1" applyNumberFormat="1" applyFont="1" applyBorder="1"/>
    <xf numFmtId="164" fontId="27" fillId="4" borderId="8" xfId="1" applyNumberFormat="1" applyFont="1" applyFill="1" applyBorder="1"/>
    <xf numFmtId="3" fontId="27" fillId="4" borderId="8" xfId="0" applyNumberFormat="1" applyFont="1" applyFill="1" applyBorder="1"/>
    <xf numFmtId="164" fontId="27" fillId="4" borderId="8" xfId="1" applyNumberFormat="1" applyFont="1" applyFill="1" applyBorder="1" applyAlignment="1">
      <alignment horizontal="right"/>
    </xf>
    <xf numFmtId="3" fontId="27" fillId="4" borderId="8" xfId="0" applyNumberFormat="1" applyFont="1" applyFill="1" applyBorder="1" applyAlignment="1">
      <alignment horizontal="right"/>
    </xf>
    <xf numFmtId="3" fontId="5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5" fillId="4" borderId="8" xfId="1" applyNumberFormat="1" applyFont="1" applyFill="1" applyBorder="1" applyAlignment="1">
      <alignment horizontal="right"/>
    </xf>
    <xf numFmtId="3" fontId="5" fillId="4" borderId="8" xfId="0" applyNumberFormat="1" applyFont="1" applyFill="1" applyBorder="1" applyAlignment="1">
      <alignment horizontal="right"/>
    </xf>
    <xf numFmtId="164" fontId="5" fillId="0" borderId="8" xfId="1" applyNumberFormat="1" applyFont="1" applyBorder="1"/>
    <xf numFmtId="3" fontId="5" fillId="4" borderId="8" xfId="0" applyNumberFormat="1" applyFont="1" applyFill="1" applyBorder="1"/>
    <xf numFmtId="164" fontId="5" fillId="4" borderId="8" xfId="1" applyNumberFormat="1" applyFont="1" applyFill="1" applyBorder="1"/>
    <xf numFmtId="3" fontId="27" fillId="0" borderId="8" xfId="0" applyNumberFormat="1" applyFont="1" applyBorder="1" applyAlignment="1">
      <alignment horizontal="right"/>
    </xf>
    <xf numFmtId="164" fontId="27" fillId="0" borderId="8" xfId="1" applyNumberFormat="1" applyFont="1" applyBorder="1" applyAlignment="1">
      <alignment horizontal="right"/>
    </xf>
    <xf numFmtId="0" fontId="5" fillId="0" borderId="61" xfId="0" applyFont="1" applyBorder="1" applyAlignment="1">
      <alignment horizontal="right"/>
    </xf>
    <xf numFmtId="164" fontId="15" fillId="4" borderId="8" xfId="1" applyNumberFormat="1" applyFont="1" applyFill="1" applyBorder="1"/>
    <xf numFmtId="3" fontId="5" fillId="4" borderId="8" xfId="1" applyNumberFormat="1" applyFont="1" applyFill="1" applyBorder="1"/>
    <xf numFmtId="3" fontId="15" fillId="4" borderId="8" xfId="1" applyNumberFormat="1" applyFont="1" applyFill="1" applyBorder="1"/>
    <xf numFmtId="0" fontId="6" fillId="0" borderId="3" xfId="0" applyFont="1" applyBorder="1" applyAlignment="1">
      <alignment horizontal="left" vertical="center" wrapText="1" readingOrder="1"/>
    </xf>
    <xf numFmtId="0" fontId="10" fillId="4" borderId="6" xfId="0" applyFont="1" applyFill="1" applyBorder="1" applyAlignment="1">
      <alignment horizontal="center" vertical="center" textRotation="90"/>
    </xf>
    <xf numFmtId="0" fontId="10" fillId="4" borderId="8" xfId="0" applyFont="1" applyFill="1" applyBorder="1" applyAlignment="1">
      <alignment horizontal="center" vertical="center" textRotation="90"/>
    </xf>
    <xf numFmtId="0" fontId="10" fillId="4" borderId="10" xfId="0" applyFont="1" applyFill="1" applyBorder="1" applyAlignment="1">
      <alignment horizontal="center" vertical="center" textRotation="90"/>
    </xf>
    <xf numFmtId="0" fontId="5" fillId="4" borderId="7" xfId="0" applyFont="1" applyFill="1" applyBorder="1" applyAlignment="1">
      <alignment horizontal="left" vertical="center"/>
    </xf>
    <xf numFmtId="0" fontId="5" fillId="4" borderId="0" xfId="0" applyFont="1" applyFill="1" applyAlignment="1">
      <alignment horizontal="left" vertical="center"/>
    </xf>
    <xf numFmtId="0" fontId="5" fillId="4" borderId="9" xfId="0" applyFont="1" applyFill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5" fillId="4" borderId="7" xfId="0" applyFont="1" applyFill="1" applyBorder="1" applyAlignment="1">
      <alignment horizontal="left" vertical="center" wrapText="1"/>
    </xf>
    <xf numFmtId="0" fontId="5" fillId="4" borderId="0" xfId="0" applyFont="1" applyFill="1" applyAlignment="1">
      <alignment horizontal="left" vertical="center" wrapText="1"/>
    </xf>
    <xf numFmtId="0" fontId="5" fillId="4" borderId="9" xfId="0" applyFont="1" applyFill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0" borderId="9" xfId="0" applyFont="1" applyBorder="1" applyAlignment="1">
      <alignment horizontal="left" vertical="center" wrapText="1"/>
    </xf>
    <xf numFmtId="0" fontId="5" fillId="0" borderId="11" xfId="0" applyFont="1" applyBorder="1" applyAlignment="1">
      <alignment horizontal="center"/>
    </xf>
    <xf numFmtId="0" fontId="11" fillId="0" borderId="0" xfId="0" applyFont="1" applyAlignment="1">
      <alignment horizontal="left" wrapText="1"/>
    </xf>
    <xf numFmtId="0" fontId="11" fillId="0" borderId="0" xfId="0" applyFont="1" applyAlignment="1">
      <alignment horizontal="left"/>
    </xf>
    <xf numFmtId="0" fontId="12" fillId="0" borderId="0" xfId="0" applyFont="1" applyAlignment="1">
      <alignment horizontal="left" wrapText="1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 wrapText="1"/>
    </xf>
    <xf numFmtId="17" fontId="5" fillId="3" borderId="0" xfId="0" applyNumberFormat="1" applyFont="1" applyFill="1" applyAlignment="1">
      <alignment horizontal="center" vertical="center" wrapText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8" fillId="3" borderId="41" xfId="0" applyFont="1" applyFill="1" applyBorder="1" applyAlignment="1">
      <alignment horizontal="center"/>
    </xf>
    <xf numFmtId="0" fontId="8" fillId="3" borderId="42" xfId="0" applyFont="1" applyFill="1" applyBorder="1" applyAlignment="1">
      <alignment horizontal="center"/>
    </xf>
    <xf numFmtId="0" fontId="8" fillId="3" borderId="51" xfId="0" applyFont="1" applyFill="1" applyBorder="1" applyAlignment="1">
      <alignment horizontal="center"/>
    </xf>
    <xf numFmtId="0" fontId="8" fillId="3" borderId="52" xfId="0" applyFont="1" applyFill="1" applyBorder="1" applyAlignment="1">
      <alignment horizontal="center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1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1" fillId="0" borderId="24" xfId="0" applyFont="1" applyBorder="1" applyAlignment="1">
      <alignment horizontal="left"/>
    </xf>
    <xf numFmtId="0" fontId="11" fillId="0" borderId="63" xfId="0" applyFont="1" applyBorder="1" applyAlignment="1">
      <alignment horizontal="left" wrapText="1"/>
    </xf>
  </cellXfs>
  <cellStyles count="5">
    <cellStyle name="Hipervínculo" xfId="2" builtinId="8"/>
    <cellStyle name="Normal" xfId="0" builtinId="0"/>
    <cellStyle name="Normal 2 2" xfId="4" xr:uid="{1EE485A8-DC1B-4BD4-BA46-53BD227E208F}"/>
    <cellStyle name="Normal 2 6" xfId="3" xr:uid="{A66E379C-0A8B-431C-A860-E0053C00BBB1}"/>
    <cellStyle name="Porcentaje" xfId="1" builtinId="5"/>
  </cellStyles>
  <dxfs count="0"/>
  <tableStyles count="1" defaultTableStyle="TableStyleMedium2" defaultPivotStyle="PivotStyleLight16">
    <tableStyle name="Invisible" pivot="0" table="0" count="0" xr9:uid="{DFB8509C-347F-423D-AEB1-F220F9E1FB60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7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7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8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1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2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4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6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67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68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69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0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8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6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87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88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90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1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2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3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4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9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58.xml"/><Relationship Id="rId1" Type="http://schemas.microsoft.com/office/2011/relationships/chartStyle" Target="style58.xml"/><Relationship Id="rId4" Type="http://schemas.openxmlformats.org/officeDocument/2006/relationships/chartUserShapes" Target="../drawings/drawing98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59.xml"/><Relationship Id="rId1" Type="http://schemas.microsoft.com/office/2011/relationships/chartStyle" Target="style59.xml"/><Relationship Id="rId4" Type="http://schemas.openxmlformats.org/officeDocument/2006/relationships/chartUserShapes" Target="../drawings/drawing9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60.xml"/><Relationship Id="rId1" Type="http://schemas.microsoft.com/office/2011/relationships/chartStyle" Target="style60.xml"/><Relationship Id="rId4" Type="http://schemas.openxmlformats.org/officeDocument/2006/relationships/chartUserShapes" Target="../drawings/drawing100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61.xml"/><Relationship Id="rId1" Type="http://schemas.microsoft.com/office/2011/relationships/chartStyle" Target="style61.xml"/><Relationship Id="rId4" Type="http://schemas.openxmlformats.org/officeDocument/2006/relationships/chartUserShapes" Target="../drawings/drawing101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7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9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0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1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3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4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7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9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0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1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3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71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5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7.xml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3.xml"/><Relationship Id="rId2" Type="http://schemas.microsoft.com/office/2011/relationships/chartColorStyle" Target="colors75.xml"/><Relationship Id="rId1" Type="http://schemas.microsoft.com/office/2011/relationships/chartStyle" Target="style75.xml"/><Relationship Id="rId4" Type="http://schemas.openxmlformats.org/officeDocument/2006/relationships/chartUserShapes" Target="../drawings/drawing131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4.xml"/><Relationship Id="rId2" Type="http://schemas.microsoft.com/office/2011/relationships/chartColorStyle" Target="colors76.xml"/><Relationship Id="rId1" Type="http://schemas.microsoft.com/office/2011/relationships/chartStyle" Target="style76.xml"/><Relationship Id="rId4" Type="http://schemas.openxmlformats.org/officeDocument/2006/relationships/chartUserShapes" Target="../drawings/drawing133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5.xml"/><Relationship Id="rId2" Type="http://schemas.microsoft.com/office/2011/relationships/chartColorStyle" Target="colors77.xml"/><Relationship Id="rId1" Type="http://schemas.microsoft.com/office/2011/relationships/chartStyle" Target="style77.xml"/><Relationship Id="rId4" Type="http://schemas.openxmlformats.org/officeDocument/2006/relationships/chartUserShapes" Target="../drawings/drawing135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07-404C-B997-ADEF5883FD65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139602</c:v>
                </c:pt>
                <c:pt idx="1">
                  <c:v>147030</c:v>
                </c:pt>
                <c:pt idx="2">
                  <c:v>154113</c:v>
                </c:pt>
                <c:pt idx="3">
                  <c:v>167625</c:v>
                </c:pt>
                <c:pt idx="4">
                  <c:v>150325</c:v>
                </c:pt>
                <c:pt idx="5">
                  <c:v>157350</c:v>
                </c:pt>
                <c:pt idx="6">
                  <c:v>163971</c:v>
                </c:pt>
                <c:pt idx="7">
                  <c:v>166974</c:v>
                </c:pt>
                <c:pt idx="8">
                  <c:v>153067</c:v>
                </c:pt>
                <c:pt idx="9">
                  <c:v>172251</c:v>
                </c:pt>
                <c:pt idx="10">
                  <c:v>154254</c:v>
                </c:pt>
                <c:pt idx="11">
                  <c:v>161770</c:v>
                </c:pt>
                <c:pt idx="12">
                  <c:v>1888332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07-404C-B997-ADEF5883FD65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D07-404C-B997-ADEF5883FD6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150925</c:v>
                </c:pt>
                <c:pt idx="1">
                  <c:v>154587</c:v>
                </c:pt>
                <c:pt idx="2">
                  <c:v>175927</c:v>
                </c:pt>
                <c:pt idx="3">
                  <c:v>158852</c:v>
                </c:pt>
                <c:pt idx="4">
                  <c:v>161561</c:v>
                </c:pt>
                <c:pt idx="5">
                  <c:v>157065</c:v>
                </c:pt>
                <c:pt idx="6">
                  <c:v>166795</c:v>
                </c:pt>
                <c:pt idx="7">
                  <c:v>175399</c:v>
                </c:pt>
                <c:pt idx="8">
                  <c:v>148572</c:v>
                </c:pt>
                <c:pt idx="9">
                  <c:v>172855</c:v>
                </c:pt>
                <c:pt idx="10">
                  <c:v>156906</c:v>
                </c:pt>
                <c:pt idx="11">
                  <c:v>159454</c:v>
                </c:pt>
                <c:pt idx="12">
                  <c:v>1938898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07-404C-B997-ADEF5883FD65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D07-404C-B997-ADEF5883FD6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D07-404C-B997-ADEF5883FD6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146051</c:v>
                </c:pt>
                <c:pt idx="1">
                  <c:v>147890</c:v>
                </c:pt>
                <c:pt idx="12">
                  <c:v>293941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D07-404C-B997-ADEF5883F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D07-404C-B997-ADEF5883FD6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138100</c:v>
                      </c:pt>
                      <c:pt idx="1">
                        <c:v>148350</c:v>
                      </c:pt>
                      <c:pt idx="2">
                        <c:v>57720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52795</c:v>
                      </c:pt>
                      <c:pt idx="8">
                        <c:v>37281</c:v>
                      </c:pt>
                      <c:pt idx="9">
                        <c:v>29818</c:v>
                      </c:pt>
                      <c:pt idx="10">
                        <c:v>22307</c:v>
                      </c:pt>
                      <c:pt idx="11">
                        <c:v>27724</c:v>
                      </c:pt>
                      <c:pt idx="12">
                        <c:v>550867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D07-404C-B997-ADEF5883FD6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D07-404C-B997-ADEF5883FD6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D07-404C-B997-ADEF5883FD6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D07-404C-B997-ADEF5883FD6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D07-404C-B997-ADEF5883FD6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D07-404C-B997-ADEF5883FD6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D07-404C-B997-ADEF5883FD6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D07-404C-B997-ADEF5883FD6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D07-404C-B997-ADEF5883FD6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D07-404C-B997-ADEF5883FD6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D07-404C-B997-ADEF5883FD6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D07-404C-B997-ADEF5883FD6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D07-404C-B997-ADEF5883FD6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D07-404C-B997-ADEF5883FD65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-3.2294185853900981E-2</c:v>
                </c:pt>
                <c:pt idx="1">
                  <c:v>-4.3321883470149536E-2</c:v>
                </c:pt>
                <c:pt idx="12">
                  <c:v>-3.7874126057241608E-2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D07-404C-B997-ADEF5883F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279-475F-B931-D9E793F48875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5387</c:v>
                </c:pt>
                <c:pt idx="1">
                  <c:v>5327</c:v>
                </c:pt>
                <c:pt idx="2">
                  <c:v>4718</c:v>
                </c:pt>
                <c:pt idx="3">
                  <c:v>7779</c:v>
                </c:pt>
                <c:pt idx="4">
                  <c:v>5558</c:v>
                </c:pt>
                <c:pt idx="5">
                  <c:v>5224</c:v>
                </c:pt>
                <c:pt idx="6">
                  <c:v>6648</c:v>
                </c:pt>
                <c:pt idx="7">
                  <c:v>7588</c:v>
                </c:pt>
                <c:pt idx="8">
                  <c:v>5713</c:v>
                </c:pt>
                <c:pt idx="9">
                  <c:v>6665</c:v>
                </c:pt>
                <c:pt idx="10">
                  <c:v>5073</c:v>
                </c:pt>
                <c:pt idx="11">
                  <c:v>5198</c:v>
                </c:pt>
                <c:pt idx="12">
                  <c:v>70878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79-475F-B931-D9E793F48875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279-475F-B931-D9E793F4887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5223</c:v>
                </c:pt>
                <c:pt idx="1">
                  <c:v>6123</c:v>
                </c:pt>
                <c:pt idx="2">
                  <c:v>5018</c:v>
                </c:pt>
                <c:pt idx="3">
                  <c:v>7219</c:v>
                </c:pt>
                <c:pt idx="4">
                  <c:v>6458</c:v>
                </c:pt>
                <c:pt idx="5">
                  <c:v>5046</c:v>
                </c:pt>
                <c:pt idx="6">
                  <c:v>7014</c:v>
                </c:pt>
                <c:pt idx="7">
                  <c:v>6567</c:v>
                </c:pt>
                <c:pt idx="8">
                  <c:v>5429</c:v>
                </c:pt>
                <c:pt idx="9">
                  <c:v>6929</c:v>
                </c:pt>
                <c:pt idx="10">
                  <c:v>5398</c:v>
                </c:pt>
                <c:pt idx="11">
                  <c:v>5174</c:v>
                </c:pt>
                <c:pt idx="12">
                  <c:v>71598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279-475F-B931-D9E793F48875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279-475F-B931-D9E793F4887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279-475F-B931-D9E793F4887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4550</c:v>
                </c:pt>
                <c:pt idx="1">
                  <c:v>5803</c:v>
                </c:pt>
                <c:pt idx="12">
                  <c:v>10353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279-475F-B931-D9E793F488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279-475F-B931-D9E793F4887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4575</c:v>
                      </c:pt>
                      <c:pt idx="1">
                        <c:v>5653</c:v>
                      </c:pt>
                      <c:pt idx="2">
                        <c:v>2275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2493</c:v>
                      </c:pt>
                      <c:pt idx="8">
                        <c:v>194</c:v>
                      </c:pt>
                      <c:pt idx="9">
                        <c:v>149</c:v>
                      </c:pt>
                      <c:pt idx="10">
                        <c:v>403</c:v>
                      </c:pt>
                      <c:pt idx="11">
                        <c:v>414</c:v>
                      </c:pt>
                      <c:pt idx="12">
                        <c:v>17078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279-475F-B931-D9E793F4887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279-475F-B931-D9E793F4887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279-475F-B931-D9E793F4887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279-475F-B931-D9E793F4887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279-475F-B931-D9E793F4887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279-475F-B931-D9E793F4887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279-475F-B931-D9E793F4887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279-475F-B931-D9E793F4887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279-475F-B931-D9E793F4887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279-475F-B931-D9E793F4887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279-475F-B931-D9E793F4887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279-475F-B931-D9E793F4887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279-475F-B931-D9E793F4887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279-475F-B931-D9E793F48875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-0.12885314953092097</c:v>
                </c:pt>
                <c:pt idx="1">
                  <c:v>-5.2261963089988539E-2</c:v>
                </c:pt>
                <c:pt idx="12">
                  <c:v>-8.751983077736647E-2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279-475F-B931-D9E793F488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10F-4087-8B6A-60F41CE2F1B1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6261</c:v>
                </c:pt>
                <c:pt idx="1">
                  <c:v>7362</c:v>
                </c:pt>
                <c:pt idx="2">
                  <c:v>6069</c:v>
                </c:pt>
                <c:pt idx="3">
                  <c:v>6859</c:v>
                </c:pt>
                <c:pt idx="4">
                  <c:v>6343</c:v>
                </c:pt>
                <c:pt idx="5">
                  <c:v>5029</c:v>
                </c:pt>
                <c:pt idx="6">
                  <c:v>8079</c:v>
                </c:pt>
                <c:pt idx="7">
                  <c:v>5971</c:v>
                </c:pt>
                <c:pt idx="8">
                  <c:v>5596</c:v>
                </c:pt>
                <c:pt idx="9">
                  <c:v>7759</c:v>
                </c:pt>
                <c:pt idx="10">
                  <c:v>7155</c:v>
                </c:pt>
                <c:pt idx="11">
                  <c:v>7743</c:v>
                </c:pt>
                <c:pt idx="12">
                  <c:v>80226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0F-4087-8B6A-60F41CE2F1B1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10F-4087-8B6A-60F41CE2F1B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6378</c:v>
                </c:pt>
                <c:pt idx="1">
                  <c:v>6913</c:v>
                </c:pt>
                <c:pt idx="2">
                  <c:v>7454</c:v>
                </c:pt>
                <c:pt idx="3">
                  <c:v>7570</c:v>
                </c:pt>
                <c:pt idx="4">
                  <c:v>5806</c:v>
                </c:pt>
                <c:pt idx="5">
                  <c:v>5288</c:v>
                </c:pt>
                <c:pt idx="6">
                  <c:v>8019</c:v>
                </c:pt>
                <c:pt idx="7">
                  <c:v>6230</c:v>
                </c:pt>
                <c:pt idx="8">
                  <c:v>5752</c:v>
                </c:pt>
                <c:pt idx="9">
                  <c:v>7467</c:v>
                </c:pt>
                <c:pt idx="10">
                  <c:v>7260</c:v>
                </c:pt>
                <c:pt idx="11">
                  <c:v>7580</c:v>
                </c:pt>
                <c:pt idx="12">
                  <c:v>81717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10F-4087-8B6A-60F41CE2F1B1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10F-4087-8B6A-60F41CE2F1B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10F-4087-8B6A-60F41CE2F1B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6245</c:v>
                </c:pt>
                <c:pt idx="1">
                  <c:v>6687</c:v>
                </c:pt>
                <c:pt idx="12">
                  <c:v>12932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10F-4087-8B6A-60F41CE2F1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10F-4087-8B6A-60F41CE2F1B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6472</c:v>
                      </c:pt>
                      <c:pt idx="1">
                        <c:v>6909</c:v>
                      </c:pt>
                      <c:pt idx="2">
                        <c:v>2495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2693</c:v>
                      </c:pt>
                      <c:pt idx="8">
                        <c:v>3745</c:v>
                      </c:pt>
                      <c:pt idx="9">
                        <c:v>1910</c:v>
                      </c:pt>
                      <c:pt idx="10">
                        <c:v>1042</c:v>
                      </c:pt>
                      <c:pt idx="11">
                        <c:v>1396</c:v>
                      </c:pt>
                      <c:pt idx="12">
                        <c:v>28980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10F-4087-8B6A-60F41CE2F1B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10F-4087-8B6A-60F41CE2F1B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10F-4087-8B6A-60F41CE2F1B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10F-4087-8B6A-60F41CE2F1B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10F-4087-8B6A-60F41CE2F1B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10F-4087-8B6A-60F41CE2F1B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10F-4087-8B6A-60F41CE2F1B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10F-4087-8B6A-60F41CE2F1B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10F-4087-8B6A-60F41CE2F1B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10F-4087-8B6A-60F41CE2F1B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10F-4087-8B6A-60F41CE2F1B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10F-4087-8B6A-60F41CE2F1B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10F-4087-8B6A-60F41CE2F1B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10F-4087-8B6A-60F41CE2F1B1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-2.0852931953590503E-2</c:v>
                </c:pt>
                <c:pt idx="1">
                  <c:v>-3.269202950961958E-2</c:v>
                </c:pt>
                <c:pt idx="12">
                  <c:v>-2.7010759160334019E-2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10F-4087-8B6A-60F41CE2F1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FC6-48C7-984F-A4A51B77A7DB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4139</c:v>
                </c:pt>
                <c:pt idx="1">
                  <c:v>4376</c:v>
                </c:pt>
                <c:pt idx="2">
                  <c:v>3712</c:v>
                </c:pt>
                <c:pt idx="3">
                  <c:v>2116</c:v>
                </c:pt>
                <c:pt idx="4">
                  <c:v>434</c:v>
                </c:pt>
                <c:pt idx="5">
                  <c:v>450</c:v>
                </c:pt>
                <c:pt idx="6">
                  <c:v>522</c:v>
                </c:pt>
                <c:pt idx="7">
                  <c:v>651</c:v>
                </c:pt>
                <c:pt idx="8">
                  <c:v>563</c:v>
                </c:pt>
                <c:pt idx="9">
                  <c:v>2101</c:v>
                </c:pt>
                <c:pt idx="10">
                  <c:v>3063</c:v>
                </c:pt>
                <c:pt idx="11">
                  <c:v>2463</c:v>
                </c:pt>
                <c:pt idx="12">
                  <c:v>24590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C6-48C7-984F-A4A51B77A7DB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FC6-48C7-984F-A4A51B77A7D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3435</c:v>
                </c:pt>
                <c:pt idx="1">
                  <c:v>3587</c:v>
                </c:pt>
                <c:pt idx="2">
                  <c:v>4025</c:v>
                </c:pt>
                <c:pt idx="3">
                  <c:v>1591</c:v>
                </c:pt>
                <c:pt idx="4">
                  <c:v>622</c:v>
                </c:pt>
                <c:pt idx="5">
                  <c:v>450</c:v>
                </c:pt>
                <c:pt idx="6">
                  <c:v>1214</c:v>
                </c:pt>
                <c:pt idx="7">
                  <c:v>545</c:v>
                </c:pt>
                <c:pt idx="8">
                  <c:v>786</c:v>
                </c:pt>
                <c:pt idx="9">
                  <c:v>2136</c:v>
                </c:pt>
                <c:pt idx="10">
                  <c:v>3114</c:v>
                </c:pt>
                <c:pt idx="11">
                  <c:v>2655</c:v>
                </c:pt>
                <c:pt idx="12">
                  <c:v>24160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FC6-48C7-984F-A4A51B77A7DB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FC6-48C7-984F-A4A51B77A7D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FC6-48C7-984F-A4A51B77A7D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2586</c:v>
                </c:pt>
                <c:pt idx="1">
                  <c:v>3609</c:v>
                </c:pt>
                <c:pt idx="12">
                  <c:v>6195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FC6-48C7-984F-A4A51B77A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FC6-48C7-984F-A4A51B77A7D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TF'!$C$251:$C$263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4233</c:v>
                      </c:pt>
                      <c:pt idx="1">
                        <c:v>5326</c:v>
                      </c:pt>
                      <c:pt idx="2">
                        <c:v>1960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</c:v>
                      </c:pt>
                      <c:pt idx="8">
                        <c:v>1</c:v>
                      </c:pt>
                      <c:pt idx="9">
                        <c:v>9</c:v>
                      </c:pt>
                      <c:pt idx="10">
                        <c:v>14</c:v>
                      </c:pt>
                      <c:pt idx="11">
                        <c:v>24</c:v>
                      </c:pt>
                      <c:pt idx="12">
                        <c:v>11625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FC6-48C7-984F-A4A51B77A7D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FC6-48C7-984F-A4A51B77A7D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FC6-48C7-984F-A4A51B77A7D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FC6-48C7-984F-A4A51B77A7D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FC6-48C7-984F-A4A51B77A7D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FC6-48C7-984F-A4A51B77A7D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C6-48C7-984F-A4A51B77A7D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FC6-48C7-984F-A4A51B77A7D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C6-48C7-984F-A4A51B77A7D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FC6-48C7-984F-A4A51B77A7D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C6-48C7-984F-A4A51B77A7D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FC6-48C7-984F-A4A51B77A7D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FC6-48C7-984F-A4A51B77A7D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FC6-48C7-984F-A4A51B77A7DB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-0.24716157205240175</c:v>
                </c:pt>
                <c:pt idx="1">
                  <c:v>6.1332589908000834E-3</c:v>
                </c:pt>
                <c:pt idx="12">
                  <c:v>-0.11777271432640268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FC6-48C7-984F-A4A51B77A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0E3-4F75-9005-49BBD4A5842C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4811</c:v>
                </c:pt>
                <c:pt idx="1">
                  <c:v>3291</c:v>
                </c:pt>
                <c:pt idx="2">
                  <c:v>2951</c:v>
                </c:pt>
                <c:pt idx="3">
                  <c:v>1900</c:v>
                </c:pt>
                <c:pt idx="4">
                  <c:v>280</c:v>
                </c:pt>
                <c:pt idx="5">
                  <c:v>429</c:v>
                </c:pt>
                <c:pt idx="6">
                  <c:v>391</c:v>
                </c:pt>
                <c:pt idx="7">
                  <c:v>383</c:v>
                </c:pt>
                <c:pt idx="8">
                  <c:v>399</c:v>
                </c:pt>
                <c:pt idx="9">
                  <c:v>2388</c:v>
                </c:pt>
                <c:pt idx="10">
                  <c:v>3933</c:v>
                </c:pt>
                <c:pt idx="11">
                  <c:v>4511</c:v>
                </c:pt>
                <c:pt idx="12">
                  <c:v>25667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E3-4F75-9005-49BBD4A5842C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0E3-4F75-9005-49BBD4A5842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4085</c:v>
                </c:pt>
                <c:pt idx="1">
                  <c:v>3554</c:v>
                </c:pt>
                <c:pt idx="2">
                  <c:v>3964</c:v>
                </c:pt>
                <c:pt idx="3">
                  <c:v>1351</c:v>
                </c:pt>
                <c:pt idx="4">
                  <c:v>163</c:v>
                </c:pt>
                <c:pt idx="5">
                  <c:v>233</c:v>
                </c:pt>
                <c:pt idx="6">
                  <c:v>247</c:v>
                </c:pt>
                <c:pt idx="7">
                  <c:v>201</c:v>
                </c:pt>
                <c:pt idx="8">
                  <c:v>175</c:v>
                </c:pt>
                <c:pt idx="9">
                  <c:v>2268</c:v>
                </c:pt>
                <c:pt idx="10">
                  <c:v>3376</c:v>
                </c:pt>
                <c:pt idx="11">
                  <c:v>3656</c:v>
                </c:pt>
                <c:pt idx="12">
                  <c:v>23273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0E3-4F75-9005-49BBD4A5842C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0E3-4F75-9005-49BBD4A5842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0E3-4F75-9005-49BBD4A5842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3094</c:v>
                </c:pt>
                <c:pt idx="1">
                  <c:v>3156</c:v>
                </c:pt>
                <c:pt idx="12">
                  <c:v>6250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0E3-4F75-9005-49BBD4A584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0E3-4F75-9005-49BBD4A5842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TF'!$C$273:$C$285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5434</c:v>
                      </c:pt>
                      <c:pt idx="1">
                        <c:v>5626</c:v>
                      </c:pt>
                      <c:pt idx="2">
                        <c:v>1740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30</c:v>
                      </c:pt>
                      <c:pt idx="8">
                        <c:v>16</c:v>
                      </c:pt>
                      <c:pt idx="9">
                        <c:v>138</c:v>
                      </c:pt>
                      <c:pt idx="10">
                        <c:v>302</c:v>
                      </c:pt>
                      <c:pt idx="11">
                        <c:v>61</c:v>
                      </c:pt>
                      <c:pt idx="12">
                        <c:v>13377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0E3-4F75-9005-49BBD4A5842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0E3-4F75-9005-49BBD4A5842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0E3-4F75-9005-49BBD4A5842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0E3-4F75-9005-49BBD4A5842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0E3-4F75-9005-49BBD4A5842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0E3-4F75-9005-49BBD4A5842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0E3-4F75-9005-49BBD4A5842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0E3-4F75-9005-49BBD4A5842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0E3-4F75-9005-49BBD4A5842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0E3-4F75-9005-49BBD4A5842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0E3-4F75-9005-49BBD4A5842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0E3-4F75-9005-49BBD4A5842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0E3-4F75-9005-49BBD4A5842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0E3-4F75-9005-49BBD4A5842C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-0.24259485924112612</c:v>
                </c:pt>
                <c:pt idx="1">
                  <c:v>-0.1119864940911649</c:v>
                </c:pt>
                <c:pt idx="12">
                  <c:v>-0.18183008247152765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0E3-4F75-9005-49BBD4A584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7A2-4432-8E48-4831AA7B941F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139602</c:v>
                </c:pt>
                <c:pt idx="1">
                  <c:v>147030</c:v>
                </c:pt>
                <c:pt idx="2">
                  <c:v>154113</c:v>
                </c:pt>
                <c:pt idx="3">
                  <c:v>167625</c:v>
                </c:pt>
                <c:pt idx="4">
                  <c:v>150325</c:v>
                </c:pt>
                <c:pt idx="5">
                  <c:v>157350</c:v>
                </c:pt>
                <c:pt idx="6">
                  <c:v>163971</c:v>
                </c:pt>
                <c:pt idx="7">
                  <c:v>166974</c:v>
                </c:pt>
                <c:pt idx="8">
                  <c:v>153067</c:v>
                </c:pt>
                <c:pt idx="9">
                  <c:v>172251</c:v>
                </c:pt>
                <c:pt idx="10">
                  <c:v>154254</c:v>
                </c:pt>
                <c:pt idx="11">
                  <c:v>161770</c:v>
                </c:pt>
                <c:pt idx="12">
                  <c:v>1888332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A2-4432-8E48-4831AA7B941F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7A2-4432-8E48-4831AA7B941F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150925</c:v>
                </c:pt>
                <c:pt idx="1">
                  <c:v>154587</c:v>
                </c:pt>
                <c:pt idx="2">
                  <c:v>175927</c:v>
                </c:pt>
                <c:pt idx="3">
                  <c:v>158852</c:v>
                </c:pt>
                <c:pt idx="4">
                  <c:v>161561</c:v>
                </c:pt>
                <c:pt idx="5">
                  <c:v>157065</c:v>
                </c:pt>
                <c:pt idx="6">
                  <c:v>166795</c:v>
                </c:pt>
                <c:pt idx="7">
                  <c:v>175399</c:v>
                </c:pt>
                <c:pt idx="8">
                  <c:v>148572</c:v>
                </c:pt>
                <c:pt idx="9">
                  <c:v>172855</c:v>
                </c:pt>
                <c:pt idx="10">
                  <c:v>156906</c:v>
                </c:pt>
                <c:pt idx="11">
                  <c:v>159454</c:v>
                </c:pt>
                <c:pt idx="12">
                  <c:v>1938898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A2-4432-8E48-4831AA7B941F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7A2-4432-8E48-4831AA7B941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7A2-4432-8E48-4831AA7B941F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146051</c:v>
                </c:pt>
                <c:pt idx="1">
                  <c:v>147890</c:v>
                </c:pt>
                <c:pt idx="12">
                  <c:v>293941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7A2-4432-8E48-4831AA7B94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7A2-4432-8E48-4831AA7B941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138100</c:v>
                      </c:pt>
                      <c:pt idx="1">
                        <c:v>148350</c:v>
                      </c:pt>
                      <c:pt idx="2">
                        <c:v>57720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52795</c:v>
                      </c:pt>
                      <c:pt idx="8">
                        <c:v>37281</c:v>
                      </c:pt>
                      <c:pt idx="9">
                        <c:v>29818</c:v>
                      </c:pt>
                      <c:pt idx="10">
                        <c:v>22307</c:v>
                      </c:pt>
                      <c:pt idx="11">
                        <c:v>27724</c:v>
                      </c:pt>
                      <c:pt idx="12">
                        <c:v>550867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7A2-4432-8E48-4831AA7B941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7A2-4432-8E48-4831AA7B941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7A2-4432-8E48-4831AA7B941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7A2-4432-8E48-4831AA7B941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7A2-4432-8E48-4831AA7B941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7A2-4432-8E48-4831AA7B941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7A2-4432-8E48-4831AA7B941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7A2-4432-8E48-4831AA7B941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7A2-4432-8E48-4831AA7B941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7A2-4432-8E48-4831AA7B941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7A2-4432-8E48-4831AA7B941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7A2-4432-8E48-4831AA7B941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7A2-4432-8E48-4831AA7B941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7A2-4432-8E48-4831AA7B941F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-3.2294185853900981E-2</c:v>
                </c:pt>
                <c:pt idx="1">
                  <c:v>-4.3321883470149536E-2</c:v>
                </c:pt>
                <c:pt idx="12">
                  <c:v>-3.7874126057241608E-2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7A2-4432-8E48-4831AA7B94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11B-459A-99B3-690BB56F156E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115960</c:v>
                </c:pt>
                <c:pt idx="1">
                  <c:v>120680</c:v>
                </c:pt>
                <c:pt idx="2">
                  <c:v>124592</c:v>
                </c:pt>
                <c:pt idx="3">
                  <c:v>137810</c:v>
                </c:pt>
                <c:pt idx="4">
                  <c:v>124155</c:v>
                </c:pt>
                <c:pt idx="5">
                  <c:v>127951</c:v>
                </c:pt>
                <c:pt idx="6">
                  <c:v>133653</c:v>
                </c:pt>
                <c:pt idx="7">
                  <c:v>134916</c:v>
                </c:pt>
                <c:pt idx="8">
                  <c:v>125237</c:v>
                </c:pt>
                <c:pt idx="9">
                  <c:v>143593</c:v>
                </c:pt>
                <c:pt idx="10">
                  <c:v>124720</c:v>
                </c:pt>
                <c:pt idx="11">
                  <c:v>129836</c:v>
                </c:pt>
                <c:pt idx="12">
                  <c:v>1543103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1B-459A-99B3-690BB56F156E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11B-459A-99B3-690BB56F156E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122914</c:v>
                </c:pt>
                <c:pt idx="1">
                  <c:v>124180</c:v>
                </c:pt>
                <c:pt idx="2">
                  <c:v>142017</c:v>
                </c:pt>
                <c:pt idx="3">
                  <c:v>130927</c:v>
                </c:pt>
                <c:pt idx="4">
                  <c:v>132737</c:v>
                </c:pt>
                <c:pt idx="5">
                  <c:v>129241</c:v>
                </c:pt>
                <c:pt idx="6">
                  <c:v>133668</c:v>
                </c:pt>
                <c:pt idx="7">
                  <c:v>143446</c:v>
                </c:pt>
                <c:pt idx="8">
                  <c:v>121062</c:v>
                </c:pt>
                <c:pt idx="9">
                  <c:v>140283</c:v>
                </c:pt>
                <c:pt idx="10">
                  <c:v>125623</c:v>
                </c:pt>
                <c:pt idx="11">
                  <c:v>127791</c:v>
                </c:pt>
                <c:pt idx="12">
                  <c:v>1573889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11B-459A-99B3-690BB56F156E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11B-459A-99B3-690BB56F156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11B-459A-99B3-690BB56F156E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120846</c:v>
                </c:pt>
                <c:pt idx="1">
                  <c:v>116006</c:v>
                </c:pt>
                <c:pt idx="12">
                  <c:v>236852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11B-459A-99B3-690BB56F15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11B-459A-99B3-690BB56F156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111379</c:v>
                      </c:pt>
                      <c:pt idx="1">
                        <c:v>120647</c:v>
                      </c:pt>
                      <c:pt idx="2">
                        <c:v>47798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43908</c:v>
                      </c:pt>
                      <c:pt idx="8">
                        <c:v>29045</c:v>
                      </c:pt>
                      <c:pt idx="9">
                        <c:v>23037</c:v>
                      </c:pt>
                      <c:pt idx="10">
                        <c:v>16294</c:v>
                      </c:pt>
                      <c:pt idx="11">
                        <c:v>22293</c:v>
                      </c:pt>
                      <c:pt idx="12">
                        <c:v>441622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11B-459A-99B3-690BB56F156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11B-459A-99B3-690BB56F156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11B-459A-99B3-690BB56F156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11B-459A-99B3-690BB56F156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11B-459A-99B3-690BB56F156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11B-459A-99B3-690BB56F156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11B-459A-99B3-690BB56F156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11B-459A-99B3-690BB56F156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11B-459A-99B3-690BB56F156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11B-459A-99B3-690BB56F156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11B-459A-99B3-690BB56F156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11B-459A-99B3-690BB56F156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11B-459A-99B3-690BB56F156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11B-459A-99B3-690BB56F156E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-1.6824771791659199E-2</c:v>
                </c:pt>
                <c:pt idx="1">
                  <c:v>-6.5823804155258459E-2</c:v>
                </c:pt>
                <c:pt idx="12">
                  <c:v>-4.1449812621917159E-2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11B-459A-99B3-690BB56F15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2D4-4B9F-922B-2C215DEAA0AF}"/>
              </c:ext>
            </c:extLst>
          </c:dP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102022</c:v>
                </c:pt>
                <c:pt idx="1">
                  <c:v>107203</c:v>
                </c:pt>
                <c:pt idx="2">
                  <c:v>110890</c:v>
                </c:pt>
                <c:pt idx="3">
                  <c:v>123429</c:v>
                </c:pt>
                <c:pt idx="4">
                  <c:v>111213</c:v>
                </c:pt>
                <c:pt idx="5">
                  <c:v>114600</c:v>
                </c:pt>
                <c:pt idx="6">
                  <c:v>118946</c:v>
                </c:pt>
                <c:pt idx="7">
                  <c:v>120435</c:v>
                </c:pt>
                <c:pt idx="8">
                  <c:v>112485</c:v>
                </c:pt>
                <c:pt idx="9">
                  <c:v>128570</c:v>
                </c:pt>
                <c:pt idx="10">
                  <c:v>111535</c:v>
                </c:pt>
                <c:pt idx="11">
                  <c:v>116159</c:v>
                </c:pt>
                <c:pt idx="12">
                  <c:v>1377487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D4-4B9F-922B-2C215DEAA0AF}"/>
            </c:ext>
          </c:extLst>
        </c:ser>
        <c:ser>
          <c:idx val="0"/>
          <c:order val="2"/>
          <c:tx>
            <c:strRef>
              <c:f>'Viajeros entr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2D4-4B9F-922B-2C215DEAA0AF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111169</c:v>
                </c:pt>
                <c:pt idx="1">
                  <c:v>111828</c:v>
                </c:pt>
                <c:pt idx="2">
                  <c:v>127256</c:v>
                </c:pt>
                <c:pt idx="3">
                  <c:v>117947</c:v>
                </c:pt>
                <c:pt idx="4">
                  <c:v>119801</c:v>
                </c:pt>
                <c:pt idx="5">
                  <c:v>117142</c:v>
                </c:pt>
                <c:pt idx="6">
                  <c:v>120238</c:v>
                </c:pt>
                <c:pt idx="7">
                  <c:v>130238</c:v>
                </c:pt>
                <c:pt idx="8">
                  <c:v>109297</c:v>
                </c:pt>
                <c:pt idx="9">
                  <c:v>127297</c:v>
                </c:pt>
                <c:pt idx="10">
                  <c:v>113118</c:v>
                </c:pt>
                <c:pt idx="11">
                  <c:v>115661</c:v>
                </c:pt>
                <c:pt idx="12">
                  <c:v>1420992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2D4-4B9F-922B-2C215DEAA0AF}"/>
            </c:ext>
          </c:extLst>
        </c:ser>
        <c:ser>
          <c:idx val="1"/>
          <c:order val="3"/>
          <c:tx>
            <c:strRef>
              <c:f>'Viajeros entr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2D4-4B9F-922B-2C215DEAA0A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2D4-4B9F-922B-2C215DEAA0AF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cat'!$M$53:$M$65</c:f>
              <c:numCache>
                <c:formatCode>#,##0</c:formatCode>
                <c:ptCount val="13"/>
                <c:pt idx="0">
                  <c:v>108553</c:v>
                </c:pt>
                <c:pt idx="1">
                  <c:v>103617</c:v>
                </c:pt>
                <c:pt idx="12">
                  <c:v>212170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2D4-4B9F-922B-2C215DEAA0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2D4-4B9F-922B-2C215DEAA0A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97322</c:v>
                      </c:pt>
                      <c:pt idx="1">
                        <c:v>105589</c:v>
                      </c:pt>
                      <c:pt idx="2">
                        <c:v>41066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40708</c:v>
                      </c:pt>
                      <c:pt idx="8">
                        <c:v>28487</c:v>
                      </c:pt>
                      <c:pt idx="9">
                        <c:v>22497</c:v>
                      </c:pt>
                      <c:pt idx="10">
                        <c:v>15805</c:v>
                      </c:pt>
                      <c:pt idx="11">
                        <c:v>21712</c:v>
                      </c:pt>
                      <c:pt idx="12">
                        <c:v>398770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2D4-4B9F-922B-2C215DEAA0A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2D4-4B9F-922B-2C215DEAA0A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2D4-4B9F-922B-2C215DEAA0A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2D4-4B9F-922B-2C215DEAA0A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2D4-4B9F-922B-2C215DEAA0A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2D4-4B9F-922B-2C215DEAA0A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2D4-4B9F-922B-2C215DEAA0A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2D4-4B9F-922B-2C215DEAA0A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2D4-4B9F-922B-2C215DEAA0A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2D4-4B9F-922B-2C215DEAA0A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2D4-4B9F-922B-2C215DEAA0A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2D4-4B9F-922B-2C215DEAA0A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2D4-4B9F-922B-2C215DEAA0A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2D4-4B9F-922B-2C215DEAA0AF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cat'!$N$53:$N$65</c:f>
              <c:numCache>
                <c:formatCode>0.0%</c:formatCode>
                <c:ptCount val="13"/>
                <c:pt idx="0">
                  <c:v>-2.3531739963479015E-2</c:v>
                </c:pt>
                <c:pt idx="1">
                  <c:v>-7.3425260221053779E-2</c:v>
                </c:pt>
                <c:pt idx="12">
                  <c:v>-4.855222267564141E-2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2D4-4B9F-922B-2C215DEAA0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24E-4A8B-B9F6-9D80EDF69DD7}"/>
              </c:ext>
            </c:extLst>
          </c:dP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13938</c:v>
                </c:pt>
                <c:pt idx="1">
                  <c:v>13477</c:v>
                </c:pt>
                <c:pt idx="2">
                  <c:v>13702</c:v>
                </c:pt>
                <c:pt idx="3">
                  <c:v>14381</c:v>
                </c:pt>
                <c:pt idx="4">
                  <c:v>12942</c:v>
                </c:pt>
                <c:pt idx="5">
                  <c:v>13351</c:v>
                </c:pt>
                <c:pt idx="6">
                  <c:v>14707</c:v>
                </c:pt>
                <c:pt idx="7">
                  <c:v>14481</c:v>
                </c:pt>
                <c:pt idx="8">
                  <c:v>12752</c:v>
                </c:pt>
                <c:pt idx="9">
                  <c:v>15023</c:v>
                </c:pt>
                <c:pt idx="10">
                  <c:v>13185</c:v>
                </c:pt>
                <c:pt idx="11">
                  <c:v>13677</c:v>
                </c:pt>
                <c:pt idx="12">
                  <c:v>165616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4E-4A8B-B9F6-9D80EDF69DD7}"/>
            </c:ext>
          </c:extLst>
        </c:ser>
        <c:ser>
          <c:idx val="0"/>
          <c:order val="2"/>
          <c:tx>
            <c:strRef>
              <c:f>'Viajeros entr evol mensu TF cat'!$K$73:$L$73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24E-4A8B-B9F6-9D80EDF69DD7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11745</c:v>
                </c:pt>
                <c:pt idx="1">
                  <c:v>12352</c:v>
                </c:pt>
                <c:pt idx="2">
                  <c:v>14761</c:v>
                </c:pt>
                <c:pt idx="3">
                  <c:v>12980</c:v>
                </c:pt>
                <c:pt idx="4">
                  <c:v>12936</c:v>
                </c:pt>
                <c:pt idx="5">
                  <c:v>12099</c:v>
                </c:pt>
                <c:pt idx="6">
                  <c:v>13430</c:v>
                </c:pt>
                <c:pt idx="7">
                  <c:v>13208</c:v>
                </c:pt>
                <c:pt idx="8">
                  <c:v>11765</c:v>
                </c:pt>
                <c:pt idx="9">
                  <c:v>12986</c:v>
                </c:pt>
                <c:pt idx="10">
                  <c:v>12505</c:v>
                </c:pt>
                <c:pt idx="11">
                  <c:v>12130</c:v>
                </c:pt>
                <c:pt idx="12">
                  <c:v>152897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24E-4A8B-B9F6-9D80EDF69DD7}"/>
            </c:ext>
          </c:extLst>
        </c:ser>
        <c:ser>
          <c:idx val="1"/>
          <c:order val="3"/>
          <c:tx>
            <c:strRef>
              <c:f>'Viajeros entr evol mensu TF cat'!$M$73:$N$73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24E-4A8B-B9F6-9D80EDF69DD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24E-4A8B-B9F6-9D80EDF69DD7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cat'!$M$75:$M$87</c:f>
              <c:numCache>
                <c:formatCode>#,##0</c:formatCode>
                <c:ptCount val="13"/>
                <c:pt idx="0">
                  <c:v>12293</c:v>
                </c:pt>
                <c:pt idx="1">
                  <c:v>12389</c:v>
                </c:pt>
                <c:pt idx="12">
                  <c:v>24682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24E-4A8B-B9F6-9D80EDF69D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24E-4A8B-B9F6-9D80EDF69DD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14057</c:v>
                      </c:pt>
                      <c:pt idx="1">
                        <c:v>15058</c:v>
                      </c:pt>
                      <c:pt idx="2">
                        <c:v>6732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3200</c:v>
                      </c:pt>
                      <c:pt idx="8">
                        <c:v>558</c:v>
                      </c:pt>
                      <c:pt idx="9">
                        <c:v>540</c:v>
                      </c:pt>
                      <c:pt idx="10">
                        <c:v>489</c:v>
                      </c:pt>
                      <c:pt idx="11">
                        <c:v>581</c:v>
                      </c:pt>
                      <c:pt idx="12">
                        <c:v>42852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24E-4A8B-B9F6-9D80EDF69DD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24E-4A8B-B9F6-9D80EDF69DD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24E-4A8B-B9F6-9D80EDF69DD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24E-4A8B-B9F6-9D80EDF69DD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24E-4A8B-B9F6-9D80EDF69DD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24E-4A8B-B9F6-9D80EDF69DD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24E-4A8B-B9F6-9D80EDF69DD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24E-4A8B-B9F6-9D80EDF69DD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24E-4A8B-B9F6-9D80EDF69DD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24E-4A8B-B9F6-9D80EDF69DD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24E-4A8B-B9F6-9D80EDF69DD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24E-4A8B-B9F6-9D80EDF69DD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24E-4A8B-B9F6-9D80EDF69DD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24E-4A8B-B9F6-9D80EDF69DD7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cat'!$N$75:$N$87</c:f>
              <c:numCache>
                <c:formatCode>0.0%</c:formatCode>
                <c:ptCount val="13"/>
                <c:pt idx="0">
                  <c:v>4.665815240527893E-2</c:v>
                </c:pt>
                <c:pt idx="1">
                  <c:v>2.9954663212434784E-3</c:v>
                </c:pt>
                <c:pt idx="12">
                  <c:v>2.427688093953595E-2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24E-4A8B-B9F6-9D80EDF69D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46751207729469"/>
          <c:y val="0.11476520521627519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F6D-487C-A9EA-0C629FAA80A7}"/>
              </c:ext>
            </c:extLst>
          </c:dPt>
          <c:val>
            <c:numRef>
              <c:f>'Viajeros entr evol mensu TF cat'!$I$97:$I$109</c:f>
              <c:numCache>
                <c:formatCode>#,##0</c:formatCode>
                <c:ptCount val="13"/>
                <c:pt idx="0">
                  <c:v>23642</c:v>
                </c:pt>
                <c:pt idx="1">
                  <c:v>26350</c:v>
                </c:pt>
                <c:pt idx="2">
                  <c:v>29521</c:v>
                </c:pt>
                <c:pt idx="3">
                  <c:v>29815</c:v>
                </c:pt>
                <c:pt idx="4">
                  <c:v>26170</c:v>
                </c:pt>
                <c:pt idx="5">
                  <c:v>29399</c:v>
                </c:pt>
                <c:pt idx="6">
                  <c:v>30318</c:v>
                </c:pt>
                <c:pt idx="7">
                  <c:v>32058</c:v>
                </c:pt>
                <c:pt idx="8">
                  <c:v>27830</c:v>
                </c:pt>
                <c:pt idx="9">
                  <c:v>28658</c:v>
                </c:pt>
                <c:pt idx="10">
                  <c:v>29534</c:v>
                </c:pt>
                <c:pt idx="11">
                  <c:v>31934</c:v>
                </c:pt>
                <c:pt idx="12">
                  <c:v>345229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6D-487C-A9EA-0C629FAA80A7}"/>
            </c:ext>
          </c:extLst>
        </c:ser>
        <c:ser>
          <c:idx val="0"/>
          <c:order val="2"/>
          <c:tx>
            <c:strRef>
              <c:f>'Viajeros entr evol mensu TF cat'!$K$95:$L$95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F6D-487C-A9EA-0C629FAA80A7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cat'!$K$97:$K$109</c:f>
              <c:numCache>
                <c:formatCode>#,##0</c:formatCode>
                <c:ptCount val="13"/>
                <c:pt idx="0">
                  <c:v>28011</c:v>
                </c:pt>
                <c:pt idx="1">
                  <c:v>30407</c:v>
                </c:pt>
                <c:pt idx="2">
                  <c:v>33910</c:v>
                </c:pt>
                <c:pt idx="3">
                  <c:v>27925</c:v>
                </c:pt>
                <c:pt idx="4">
                  <c:v>28824</c:v>
                </c:pt>
                <c:pt idx="5">
                  <c:v>27824</c:v>
                </c:pt>
                <c:pt idx="6">
                  <c:v>33127</c:v>
                </c:pt>
                <c:pt idx="7">
                  <c:v>31953</c:v>
                </c:pt>
                <c:pt idx="8">
                  <c:v>27510</c:v>
                </c:pt>
                <c:pt idx="9">
                  <c:v>32572</c:v>
                </c:pt>
                <c:pt idx="10">
                  <c:v>31283</c:v>
                </c:pt>
                <c:pt idx="11">
                  <c:v>31663</c:v>
                </c:pt>
                <c:pt idx="12">
                  <c:v>365009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F6D-487C-A9EA-0C629FAA80A7}"/>
            </c:ext>
          </c:extLst>
        </c:ser>
        <c:ser>
          <c:idx val="1"/>
          <c:order val="3"/>
          <c:tx>
            <c:strRef>
              <c:f>'Viajeros entr evol mensu TF cat'!$M$95:$N$95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F6D-487C-A9EA-0C629FAA80A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F6D-487C-A9EA-0C629FAA80A7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cat'!$M$97:$M$109</c:f>
              <c:numCache>
                <c:formatCode>#,##0</c:formatCode>
                <c:ptCount val="13"/>
                <c:pt idx="0">
                  <c:v>25205</c:v>
                </c:pt>
                <c:pt idx="1">
                  <c:v>31884</c:v>
                </c:pt>
                <c:pt idx="12">
                  <c:v>57089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F6D-487C-A9EA-0C629FAA80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F6D-487C-A9EA-0C629FAA80A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26721</c:v>
                      </c:pt>
                      <c:pt idx="1">
                        <c:v>27703</c:v>
                      </c:pt>
                      <c:pt idx="2">
                        <c:v>9922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8887</c:v>
                      </c:pt>
                      <c:pt idx="8">
                        <c:v>8236</c:v>
                      </c:pt>
                      <c:pt idx="9">
                        <c:v>6781</c:v>
                      </c:pt>
                      <c:pt idx="10">
                        <c:v>6013</c:v>
                      </c:pt>
                      <c:pt idx="11">
                        <c:v>5431</c:v>
                      </c:pt>
                      <c:pt idx="12">
                        <c:v>109245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F6D-487C-A9EA-0C629FAA80A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F6D-487C-A9EA-0C629FAA80A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F6D-487C-A9EA-0C629FAA80A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F6D-487C-A9EA-0C629FAA80A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F6D-487C-A9EA-0C629FAA80A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F6D-487C-A9EA-0C629FAA80A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F6D-487C-A9EA-0C629FAA80A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F6D-487C-A9EA-0C629FAA80A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F6D-487C-A9EA-0C629FAA80A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F6D-487C-A9EA-0C629FAA80A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F6D-487C-A9EA-0C629FAA80A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F6D-487C-A9EA-0C629FAA80A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F6D-487C-A9EA-0C629FAA80A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F6D-487C-A9EA-0C629FAA80A7}"/>
              </c:ext>
            </c:extLst>
          </c:dPt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cat'!$N$97:$N$109</c:f>
              <c:numCache>
                <c:formatCode>0.0%</c:formatCode>
                <c:ptCount val="13"/>
                <c:pt idx="0">
                  <c:v>-0.10017493127699828</c:v>
                </c:pt>
                <c:pt idx="1">
                  <c:v>4.8574341434538093E-2</c:v>
                </c:pt>
                <c:pt idx="12">
                  <c:v>-2.2749837378890025E-2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F6D-487C-A9EA-0C629FAA80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cat'!$C$8:$C$22</c:f>
              <c:numCache>
                <c:formatCode>#,##0</c:formatCode>
                <c:ptCount val="15"/>
                <c:pt idx="0">
                  <c:v>1938898</c:v>
                </c:pt>
                <c:pt idx="1">
                  <c:v>1888332</c:v>
                </c:pt>
                <c:pt idx="2">
                  <c:v>1757049</c:v>
                </c:pt>
                <c:pt idx="3">
                  <c:v>881045</c:v>
                </c:pt>
                <c:pt idx="4">
                  <c:v>550867</c:v>
                </c:pt>
                <c:pt idx="5">
                  <c:v>1762715</c:v>
                </c:pt>
                <c:pt idx="6">
                  <c:v>1715135</c:v>
                </c:pt>
                <c:pt idx="7">
                  <c:v>1770949</c:v>
                </c:pt>
                <c:pt idx="8">
                  <c:v>1796305</c:v>
                </c:pt>
                <c:pt idx="9">
                  <c:v>1586916</c:v>
                </c:pt>
                <c:pt idx="10">
                  <c:v>1707161</c:v>
                </c:pt>
                <c:pt idx="11">
                  <c:v>1640374</c:v>
                </c:pt>
                <c:pt idx="12">
                  <c:v>1615078</c:v>
                </c:pt>
                <c:pt idx="13">
                  <c:v>1634925</c:v>
                </c:pt>
                <c:pt idx="14">
                  <c:v>1521735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9C-449C-9A46-8762FDC6B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cat'!$D$8:$D$22</c:f>
              <c:numCache>
                <c:formatCode>0.0%</c:formatCode>
                <c:ptCount val="15"/>
                <c:pt idx="0">
                  <c:v>2.677813011694985E-2</c:v>
                </c:pt>
                <c:pt idx="1">
                  <c:v>7.4717893467968199E-2</c:v>
                </c:pt>
                <c:pt idx="2">
                  <c:v>0.99427838532651558</c:v>
                </c:pt>
                <c:pt idx="3">
                  <c:v>0.5993787974229714</c:v>
                </c:pt>
                <c:pt idx="4">
                  <c:v>-0.68748946936969391</c:v>
                </c:pt>
                <c:pt idx="5">
                  <c:v>2.7741256519166146E-2</c:v>
                </c:pt>
                <c:pt idx="6">
                  <c:v>-3.1516435538234022E-2</c:v>
                </c:pt>
                <c:pt idx="7">
                  <c:v>-1.4115642944822815E-2</c:v>
                </c:pt>
                <c:pt idx="8">
                  <c:v>0.13194712259502084</c:v>
                </c:pt>
                <c:pt idx="9">
                  <c:v>-7.0435653110632268E-2</c:v>
                </c:pt>
                <c:pt idx="10">
                  <c:v>4.0714495596735789E-2</c:v>
                </c:pt>
                <c:pt idx="11">
                  <c:v>1.5662401444388463E-2</c:v>
                </c:pt>
                <c:pt idx="12">
                  <c:v>-1.2139394773460599E-2</c:v>
                </c:pt>
                <c:pt idx="13">
                  <c:v>7.4382201894547917E-2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9C-449C-9A46-8762FDC6B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9B1-46A6-A79B-516869D3AC3E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8728</c:v>
                </c:pt>
                <c:pt idx="1">
                  <c:v>6455</c:v>
                </c:pt>
                <c:pt idx="2">
                  <c:v>8632</c:v>
                </c:pt>
                <c:pt idx="3">
                  <c:v>18211</c:v>
                </c:pt>
                <c:pt idx="4">
                  <c:v>15078</c:v>
                </c:pt>
                <c:pt idx="5">
                  <c:v>23558</c:v>
                </c:pt>
                <c:pt idx="6">
                  <c:v>23211</c:v>
                </c:pt>
                <c:pt idx="7">
                  <c:v>27029</c:v>
                </c:pt>
                <c:pt idx="8">
                  <c:v>17879</c:v>
                </c:pt>
                <c:pt idx="9">
                  <c:v>12720</c:v>
                </c:pt>
                <c:pt idx="10">
                  <c:v>8177</c:v>
                </c:pt>
                <c:pt idx="11">
                  <c:v>11834</c:v>
                </c:pt>
                <c:pt idx="12">
                  <c:v>181512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B1-46A6-A79B-516869D3AC3E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9B1-46A6-A79B-516869D3AC3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7100</c:v>
                </c:pt>
                <c:pt idx="1">
                  <c:v>7633</c:v>
                </c:pt>
                <c:pt idx="2">
                  <c:v>10880</c:v>
                </c:pt>
                <c:pt idx="3">
                  <c:v>9038</c:v>
                </c:pt>
                <c:pt idx="4">
                  <c:v>15159</c:v>
                </c:pt>
                <c:pt idx="5">
                  <c:v>19400</c:v>
                </c:pt>
                <c:pt idx="6">
                  <c:v>19632</c:v>
                </c:pt>
                <c:pt idx="7">
                  <c:v>27274</c:v>
                </c:pt>
                <c:pt idx="8">
                  <c:v>15893</c:v>
                </c:pt>
                <c:pt idx="9">
                  <c:v>10936</c:v>
                </c:pt>
                <c:pt idx="10">
                  <c:v>8061</c:v>
                </c:pt>
                <c:pt idx="11">
                  <c:v>10813</c:v>
                </c:pt>
                <c:pt idx="12">
                  <c:v>161819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9B1-46A6-A79B-516869D3AC3E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9B1-46A6-A79B-516869D3AC3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9B1-46A6-A79B-516869D3AC3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6983</c:v>
                </c:pt>
                <c:pt idx="1">
                  <c:v>5525</c:v>
                </c:pt>
                <c:pt idx="12">
                  <c:v>12508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9B1-46A6-A79B-516869D3AC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9B1-46A6-A79B-516869D3AC3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8778</c:v>
                      </c:pt>
                      <c:pt idx="1">
                        <c:v>8379</c:v>
                      </c:pt>
                      <c:pt idx="2">
                        <c:v>3120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31564</c:v>
                      </c:pt>
                      <c:pt idx="8">
                        <c:v>24772</c:v>
                      </c:pt>
                      <c:pt idx="9">
                        <c:v>14396</c:v>
                      </c:pt>
                      <c:pt idx="10">
                        <c:v>4393</c:v>
                      </c:pt>
                      <c:pt idx="11">
                        <c:v>6173</c:v>
                      </c:pt>
                      <c:pt idx="12">
                        <c:v>117997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9B1-46A6-A79B-516869D3AC3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9B1-46A6-A79B-516869D3AC3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9B1-46A6-A79B-516869D3AC3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9B1-46A6-A79B-516869D3AC3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9B1-46A6-A79B-516869D3AC3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9B1-46A6-A79B-516869D3AC3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9B1-46A6-A79B-516869D3AC3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9B1-46A6-A79B-516869D3AC3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9B1-46A6-A79B-516869D3AC3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9B1-46A6-A79B-516869D3AC3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9B1-46A6-A79B-516869D3AC3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9B1-46A6-A79B-516869D3AC3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9B1-46A6-A79B-516869D3AC3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9B1-46A6-A79B-516869D3AC3E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-1.6478873239436642E-2</c:v>
                </c:pt>
                <c:pt idx="1">
                  <c:v>-0.27616926503340755</c:v>
                </c:pt>
                <c:pt idx="12">
                  <c:v>-0.15102151632389871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9B1-46A6-A79B-516869D3AC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cat'!$C$31:$C$45</c:f>
              <c:numCache>
                <c:formatCode>#,##0</c:formatCode>
                <c:ptCount val="15"/>
                <c:pt idx="0">
                  <c:v>1573889</c:v>
                </c:pt>
                <c:pt idx="1">
                  <c:v>1543103</c:v>
                </c:pt>
                <c:pt idx="2">
                  <c:v>1490629</c:v>
                </c:pt>
                <c:pt idx="3">
                  <c:v>752768</c:v>
                </c:pt>
                <c:pt idx="4">
                  <c:v>441622</c:v>
                </c:pt>
                <c:pt idx="5">
                  <c:v>1371352</c:v>
                </c:pt>
                <c:pt idx="6">
                  <c:v>1336905</c:v>
                </c:pt>
                <c:pt idx="7">
                  <c:v>1350595</c:v>
                </c:pt>
                <c:pt idx="8">
                  <c:v>1404226</c:v>
                </c:pt>
                <c:pt idx="9">
                  <c:v>1271855</c:v>
                </c:pt>
                <c:pt idx="10">
                  <c:v>1360978</c:v>
                </c:pt>
                <c:pt idx="11">
                  <c:v>1300561</c:v>
                </c:pt>
                <c:pt idx="12">
                  <c:v>1280423</c:v>
                </c:pt>
                <c:pt idx="13">
                  <c:v>1293434</c:v>
                </c:pt>
                <c:pt idx="14">
                  <c:v>1206220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34-47E1-8A7F-D6B1BE086A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cat'!$D$30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cat'!$D$31:$D$45</c:f>
              <c:numCache>
                <c:formatCode>0.0%</c:formatCode>
                <c:ptCount val="15"/>
                <c:pt idx="0">
                  <c:v>1.9950709706351377E-2</c:v>
                </c:pt>
                <c:pt idx="1">
                  <c:v>3.5202588974184712E-2</c:v>
                </c:pt>
                <c:pt idx="2">
                  <c:v>0.98019708595476951</c:v>
                </c:pt>
                <c:pt idx="3">
                  <c:v>0.70455276231709463</c:v>
                </c:pt>
                <c:pt idx="4">
                  <c:v>-0.6779659781004439</c:v>
                </c:pt>
                <c:pt idx="5">
                  <c:v>2.5766228714830142E-2</c:v>
                </c:pt>
                <c:pt idx="6">
                  <c:v>-1.0136273272150387E-2</c:v>
                </c:pt>
                <c:pt idx="7">
                  <c:v>-3.8192570141843296E-2</c:v>
                </c:pt>
                <c:pt idx="8">
                  <c:v>0.10407711570894485</c:v>
                </c:pt>
                <c:pt idx="9">
                  <c:v>-6.5484526568394208E-2</c:v>
                </c:pt>
                <c:pt idx="10">
                  <c:v>4.6454568451614442E-2</c:v>
                </c:pt>
                <c:pt idx="11">
                  <c:v>1.5727615014725638E-2</c:v>
                </c:pt>
                <c:pt idx="12">
                  <c:v>-1.0059268582703118E-2</c:v>
                </c:pt>
                <c:pt idx="13">
                  <c:v>7.2303559881282009E-2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34-47E1-8A7F-D6B1BE086A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cat'!$C$54:$C$68</c:f>
              <c:numCache>
                <c:formatCode>#,##0</c:formatCode>
                <c:ptCount val="15"/>
                <c:pt idx="0">
                  <c:v>1420992</c:v>
                </c:pt>
                <c:pt idx="1">
                  <c:v>1377487</c:v>
                </c:pt>
                <c:pt idx="2">
                  <c:v>1325364</c:v>
                </c:pt>
                <c:pt idx="3">
                  <c:v>687822</c:v>
                </c:pt>
                <c:pt idx="4">
                  <c:v>398770</c:v>
                </c:pt>
                <c:pt idx="5">
                  <c:v>1157120</c:v>
                </c:pt>
                <c:pt idx="6">
                  <c:v>1092698</c:v>
                </c:pt>
                <c:pt idx="7">
                  <c:v>1097270</c:v>
                </c:pt>
                <c:pt idx="8">
                  <c:v>1095441</c:v>
                </c:pt>
                <c:pt idx="9">
                  <c:v>1010380</c:v>
                </c:pt>
                <c:pt idx="10">
                  <c:v>1051706</c:v>
                </c:pt>
                <c:pt idx="11">
                  <c:v>1012281</c:v>
                </c:pt>
                <c:pt idx="12">
                  <c:v>1007286</c:v>
                </c:pt>
                <c:pt idx="13">
                  <c:v>1006522</c:v>
                </c:pt>
                <c:pt idx="14">
                  <c:v>935256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76-436E-B937-5B8CC1CC86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cat'!$D$53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cat'!$D$54:$D$68</c:f>
              <c:numCache>
                <c:formatCode>0.0%</c:formatCode>
                <c:ptCount val="15"/>
                <c:pt idx="0">
                  <c:v>3.158287519228864E-2</c:v>
                </c:pt>
                <c:pt idx="1">
                  <c:v>3.9327309327852555E-2</c:v>
                </c:pt>
                <c:pt idx="2">
                  <c:v>0.92689969207149514</c:v>
                </c:pt>
                <c:pt idx="3">
                  <c:v>0.72485894124432626</c:v>
                </c:pt>
                <c:pt idx="4">
                  <c:v>-0.65537714325221241</c:v>
                </c:pt>
                <c:pt idx="5">
                  <c:v>5.8956820640286622E-2</c:v>
                </c:pt>
                <c:pt idx="6">
                  <c:v>-4.1667046396967056E-3</c:v>
                </c:pt>
                <c:pt idx="7">
                  <c:v>1.6696472014468E-3</c:v>
                </c:pt>
                <c:pt idx="8">
                  <c:v>8.4187137512619081E-2</c:v>
                </c:pt>
                <c:pt idx="9">
                  <c:v>-3.9294251435287086E-2</c:v>
                </c:pt>
                <c:pt idx="10">
                  <c:v>3.8946695630956318E-2</c:v>
                </c:pt>
                <c:pt idx="11">
                  <c:v>4.958869675544042E-3</c:v>
                </c:pt>
                <c:pt idx="12">
                  <c:v>7.590494792959479E-4</c:v>
                </c:pt>
                <c:pt idx="13">
                  <c:v>7.6199457688590044E-2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76-436E-B937-5B8CC1CC86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372732290890549E-2"/>
          <c:y val="0.28154949862036477"/>
          <c:w val="0.95795330741250462"/>
          <c:h val="0.396946766269600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'!$T$6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1AF-4C24-9E64-B67591ED725A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1AF-4C24-9E64-B67591ED725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1AF-4C24-9E64-B67591ED725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1AF-4C24-9E64-B67591ED725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1AF-4C24-9E64-B67591ED725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1AF-4C24-9E64-B67591ED725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1AF-4C24-9E64-B67591ED725A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31AF-4C24-9E64-B67591ED725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'!$T$8:$T$9,'viaj entrados lugar resid años '!$T$12:$T$20)</c:f>
              <c:numCache>
                <c:formatCode>#,##0</c:formatCode>
                <c:ptCount val="11"/>
                <c:pt idx="0">
                  <c:v>1938898</c:v>
                </c:pt>
                <c:pt idx="1">
                  <c:v>161819</c:v>
                </c:pt>
                <c:pt idx="2">
                  <c:v>1777079</c:v>
                </c:pt>
                <c:pt idx="3">
                  <c:v>930359</c:v>
                </c:pt>
                <c:pt idx="4">
                  <c:v>183463</c:v>
                </c:pt>
                <c:pt idx="5">
                  <c:v>57978</c:v>
                </c:pt>
                <c:pt idx="6">
                  <c:v>71598</c:v>
                </c:pt>
                <c:pt idx="7">
                  <c:v>81717</c:v>
                </c:pt>
                <c:pt idx="8">
                  <c:v>24160</c:v>
                </c:pt>
                <c:pt idx="9">
                  <c:v>23273</c:v>
                </c:pt>
                <c:pt idx="10">
                  <c:v>404531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1AF-4C24-9E64-B67591ED725A}"/>
            </c:ext>
          </c:extLst>
        </c:ser>
        <c:ser>
          <c:idx val="1"/>
          <c:order val="1"/>
          <c:tx>
            <c:strRef>
              <c:f>'viaj entrados lugar resid años '!$U$6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'!$U$8:$U$9,'viaj entrados lugar resid años '!$U$12:$U$20)</c:f>
              <c:numCache>
                <c:formatCode>0.0%</c:formatCode>
                <c:ptCount val="11"/>
                <c:pt idx="0">
                  <c:v>2.677813011694985E-2</c:v>
                </c:pt>
                <c:pt idx="1">
                  <c:v>-0.10849420423994005</c:v>
                </c:pt>
                <c:pt idx="2">
                  <c:v>4.1163684512719456E-2</c:v>
                </c:pt>
                <c:pt idx="3">
                  <c:v>5.2855589241478373E-2</c:v>
                </c:pt>
                <c:pt idx="4">
                  <c:v>5.0674380129069885E-3</c:v>
                </c:pt>
                <c:pt idx="5">
                  <c:v>-0.11259068785012394</c:v>
                </c:pt>
                <c:pt idx="6">
                  <c:v>1.0158300177770307E-2</c:v>
                </c:pt>
                <c:pt idx="7">
                  <c:v>1.858499738239483E-2</c:v>
                </c:pt>
                <c:pt idx="8">
                  <c:v>-1.7486783245221682E-2</c:v>
                </c:pt>
                <c:pt idx="9">
                  <c:v>-9.3271515954338247E-2</c:v>
                </c:pt>
                <c:pt idx="10">
                  <c:v>8.1824600063112651E-2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1AF-4C24-9E64-B67591ED725A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1AF-4C24-9E64-B67591ED725A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1AF-4C24-9E64-B67591ED725A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1AF-4C24-9E64-B67591ED725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1AF-4C24-9E64-B67591ED725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31AF-4C24-9E64-B67591ED725A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31AF-4C24-9E64-B67591ED725A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31AF-4C24-9E64-B67591ED725A}"/>
              </c:ext>
            </c:extLst>
          </c:dPt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1</c:v>
                </c:pt>
                <c:pt idx="1">
                  <c:v>8.345926397365927E-2</c:v>
                </c:pt>
                <c:pt idx="2">
                  <c:v>0.91654073602634079</c:v>
                </c:pt>
                <c:pt idx="3">
                  <c:v>0.47983906322044789</c:v>
                </c:pt>
                <c:pt idx="4">
                  <c:v>9.4622306072831064E-2</c:v>
                </c:pt>
                <c:pt idx="5">
                  <c:v>2.9902552893447721E-2</c:v>
                </c:pt>
                <c:pt idx="6">
                  <c:v>3.6927161717635479E-2</c:v>
                </c:pt>
                <c:pt idx="7">
                  <c:v>4.2146105674460442E-2</c:v>
                </c:pt>
                <c:pt idx="8">
                  <c:v>1.2460686431158318E-2</c:v>
                </c:pt>
                <c:pt idx="9">
                  <c:v>1.2003210070875311E-2</c:v>
                </c:pt>
                <c:pt idx="10">
                  <c:v>0.20863964994548451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31AF-4C24-9E64-B67591ED7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8932313911888835"/>
          <c:w val="0.95795330741250462"/>
          <c:h val="0.429207627242083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residencia'!$R$9</c:f>
              <c:strCache>
                <c:ptCount val="1"/>
                <c:pt idx="0">
                  <c:v>febrero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509-4E5E-A132-7C15181A2A23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509-4E5E-A132-7C15181A2A2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509-4E5E-A132-7C15181A2A2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509-4E5E-A132-7C15181A2A2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509-4E5E-A132-7C15181A2A23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509-4E5E-A132-7C15181A2A23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509-4E5E-A132-7C15181A2A23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509-4E5E-A132-7C15181A2A2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residencia'!$R$11:$R$23</c:f>
              <c:numCache>
                <c:formatCode>#,##0</c:formatCode>
                <c:ptCount val="13"/>
                <c:pt idx="0">
                  <c:v>154587</c:v>
                </c:pt>
                <c:pt idx="1">
                  <c:v>7633</c:v>
                </c:pt>
                <c:pt idx="2">
                  <c:v>2881</c:v>
                </c:pt>
                <c:pt idx="3">
                  <c:v>4752</c:v>
                </c:pt>
                <c:pt idx="4">
                  <c:v>146954</c:v>
                </c:pt>
                <c:pt idx="5">
                  <c:v>66540</c:v>
                </c:pt>
                <c:pt idx="6">
                  <c:v>15333</c:v>
                </c:pt>
                <c:pt idx="7">
                  <c:v>6481</c:v>
                </c:pt>
                <c:pt idx="8">
                  <c:v>6123</c:v>
                </c:pt>
                <c:pt idx="9">
                  <c:v>6913</c:v>
                </c:pt>
                <c:pt idx="10">
                  <c:v>3587</c:v>
                </c:pt>
                <c:pt idx="11">
                  <c:v>3554</c:v>
                </c:pt>
                <c:pt idx="12">
                  <c:v>38423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509-4E5E-A132-7C15181A2A23}"/>
            </c:ext>
          </c:extLst>
        </c:ser>
        <c:ser>
          <c:idx val="1"/>
          <c:order val="1"/>
          <c:tx>
            <c:strRef>
              <c:f>'viaj entrados lugar residencia'!$S$9</c:f>
              <c:strCache>
                <c:ptCount val="1"/>
                <c:pt idx="0">
                  <c:v>febrero 2025</c:v>
                </c:pt>
              </c:strCache>
            </c:strRef>
          </c:tx>
          <c:invertIfNegative val="0"/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residencia'!$S$11:$S$23</c:f>
              <c:numCache>
                <c:formatCode>0.0%</c:formatCode>
                <c:ptCount val="13"/>
                <c:pt idx="0">
                  <c:v>5.1397673944093114E-2</c:v>
                </c:pt>
                <c:pt idx="1">
                  <c:v>0.1824941905499613</c:v>
                </c:pt>
                <c:pt idx="2">
                  <c:v>0.19891801914273821</c:v>
                </c:pt>
                <c:pt idx="3">
                  <c:v>0.17275419545903259</c:v>
                </c:pt>
                <c:pt idx="4">
                  <c:v>4.5377912146540966E-2</c:v>
                </c:pt>
                <c:pt idx="5">
                  <c:v>4.0402776909125082E-2</c:v>
                </c:pt>
                <c:pt idx="6">
                  <c:v>5.7667103538663111E-2</c:v>
                </c:pt>
                <c:pt idx="7">
                  <c:v>-2.262102247021569E-2</c:v>
                </c:pt>
                <c:pt idx="8">
                  <c:v>0.14942744509104555</c:v>
                </c:pt>
                <c:pt idx="9">
                  <c:v>-6.0988861722358068E-2</c:v>
                </c:pt>
                <c:pt idx="10">
                  <c:v>-0.18030164533820836</c:v>
                </c:pt>
                <c:pt idx="11">
                  <c:v>7.9914919477362512E-2</c:v>
                </c:pt>
                <c:pt idx="12">
                  <c:v>9.3581898391916996E-2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509-4E5E-A132-7C15181A2A23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0509-4E5E-A132-7C15181A2A23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0509-4E5E-A132-7C15181A2A23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0509-4E5E-A132-7C15181A2A23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0509-4E5E-A132-7C15181A2A23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0509-4E5E-A132-7C15181A2A23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0509-4E5E-A132-7C15181A2A23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0509-4E5E-A132-7C15181A2A23}"/>
              </c:ext>
            </c:extLst>
          </c:dPt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residencia'!$T$11:$T$23</c:f>
              <c:numCache>
                <c:formatCode>0.0%</c:formatCode>
                <c:ptCount val="13"/>
                <c:pt idx="0">
                  <c:v>1</c:v>
                </c:pt>
                <c:pt idx="1">
                  <c:v>4.9376726374145301E-2</c:v>
                </c:pt>
                <c:pt idx="2">
                  <c:v>1.8636754707705046E-2</c:v>
                </c:pt>
                <c:pt idx="3">
                  <c:v>3.0739971666440258E-2</c:v>
                </c:pt>
                <c:pt idx="4">
                  <c:v>0.95062327362585475</c:v>
                </c:pt>
                <c:pt idx="5">
                  <c:v>0.43043722952124047</c:v>
                </c:pt>
                <c:pt idx="6">
                  <c:v>9.9186865648469791E-2</c:v>
                </c:pt>
                <c:pt idx="7">
                  <c:v>4.1924612030765848E-2</c:v>
                </c:pt>
                <c:pt idx="8">
                  <c:v>3.9608763996972579E-2</c:v>
                </c:pt>
                <c:pt idx="9">
                  <c:v>4.471915490953314E-2</c:v>
                </c:pt>
                <c:pt idx="10">
                  <c:v>2.3203762282727525E-2</c:v>
                </c:pt>
                <c:pt idx="11">
                  <c:v>2.2990290257266136E-2</c:v>
                </c:pt>
                <c:pt idx="12">
                  <c:v>0.24855259497887922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0509-4E5E-A132-7C15181A2A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1825749224955904"/>
          <c:w val="0.95795330741250462"/>
          <c:h val="0.3801301153145330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febrero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C79-43B5-9EBA-71DF13A99E10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C79-43B5-9EBA-71DF13A99E1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C79-43B5-9EBA-71DF13A99E1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C79-43B5-9EBA-71DF13A99E1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C79-43B5-9EBA-71DF13A99E1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C79-43B5-9EBA-71DF13A99E1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C79-43B5-9EBA-71DF13A99E10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8C79-43B5-9EBA-71DF13A99E1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293941</c:v>
                </c:pt>
                <c:pt idx="1">
                  <c:v>12508</c:v>
                </c:pt>
                <c:pt idx="2">
                  <c:v>281433</c:v>
                </c:pt>
                <c:pt idx="3">
                  <c:v>134133</c:v>
                </c:pt>
                <c:pt idx="4">
                  <c:v>27562</c:v>
                </c:pt>
                <c:pt idx="5">
                  <c:v>9745</c:v>
                </c:pt>
                <c:pt idx="6">
                  <c:v>10353</c:v>
                </c:pt>
                <c:pt idx="7">
                  <c:v>12932</c:v>
                </c:pt>
                <c:pt idx="8">
                  <c:v>6195</c:v>
                </c:pt>
                <c:pt idx="9">
                  <c:v>6250</c:v>
                </c:pt>
                <c:pt idx="10">
                  <c:v>74263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C79-43B5-9EBA-71DF13A99E10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-3.7874126057241608E-2</c:v>
                </c:pt>
                <c:pt idx="1">
                  <c:v>-0.15102151632389871</c:v>
                </c:pt>
                <c:pt idx="2">
                  <c:v>-3.2141248164413549E-2</c:v>
                </c:pt>
                <c:pt idx="3">
                  <c:v>7.0045045045044052E-3</c:v>
                </c:pt>
                <c:pt idx="4">
                  <c:v>-8.6382922301776688E-2</c:v>
                </c:pt>
                <c:pt idx="5">
                  <c:v>-0.1702145776566758</c:v>
                </c:pt>
                <c:pt idx="6">
                  <c:v>-8.751983077736647E-2</c:v>
                </c:pt>
                <c:pt idx="7">
                  <c:v>-2.7010759160334019E-2</c:v>
                </c:pt>
                <c:pt idx="8">
                  <c:v>-0.11777271432640268</c:v>
                </c:pt>
                <c:pt idx="9">
                  <c:v>-0.18183008247152765</c:v>
                </c:pt>
                <c:pt idx="10">
                  <c:v>-2.7576634498291175E-2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C79-43B5-9EBA-71DF13A99E10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C79-43B5-9EBA-71DF13A99E10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C79-43B5-9EBA-71DF13A99E10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C79-43B5-9EBA-71DF13A99E10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8C79-43B5-9EBA-71DF13A99E10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8C79-43B5-9EBA-71DF13A99E10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8C79-43B5-9EBA-71DF13A99E10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8C79-43B5-9EBA-71DF13A99E10}"/>
              </c:ext>
            </c:extLst>
          </c:dPt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acu'!$Y$9:$Y$10,'viaj entrados lugar residen acu'!$Y$13:$Y$21)</c:f>
              <c:numCache>
                <c:formatCode>0.0%</c:formatCode>
                <c:ptCount val="11"/>
                <c:pt idx="0">
                  <c:v>1</c:v>
                </c:pt>
                <c:pt idx="1">
                  <c:v>4.2552757185965892E-2</c:v>
                </c:pt>
                <c:pt idx="2">
                  <c:v>0.95744724281403415</c:v>
                </c:pt>
                <c:pt idx="3">
                  <c:v>0.45632626955749622</c:v>
                </c:pt>
                <c:pt idx="4">
                  <c:v>9.376711653018803E-2</c:v>
                </c:pt>
                <c:pt idx="5">
                  <c:v>3.3152911638730222E-2</c:v>
                </c:pt>
                <c:pt idx="6">
                  <c:v>3.5221353945179473E-2</c:v>
                </c:pt>
                <c:pt idx="7">
                  <c:v>4.3995223531252868E-2</c:v>
                </c:pt>
                <c:pt idx="8">
                  <c:v>2.1075658040218957E-2</c:v>
                </c:pt>
                <c:pt idx="9">
                  <c:v>2.1262770419914201E-2</c:v>
                </c:pt>
                <c:pt idx="10">
                  <c:v>0.2526459391510541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8C79-43B5-9EBA-71DF13A99E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0632289384879521"/>
          <c:w val="0.95795330741250462"/>
          <c:h val="0.384903954674838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hot'!$T$7</c:f>
              <c:strCache>
                <c:ptCount val="1"/>
                <c:pt idx="0">
                  <c:v>acumulado febrero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8BD-4F06-947B-E4E64DB79E97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8BD-4F06-947B-E4E64DB79E9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8BD-4F06-947B-E4E64DB79E9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8BD-4F06-947B-E4E64DB79E9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8BD-4F06-947B-E4E64DB79E9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8BD-4F06-947B-E4E64DB79E9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8BD-4F06-947B-E4E64DB79E97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8BD-4F06-947B-E4E64DB79E9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hot'!$T$9:$T$10,'viaj entrados lugar residen hot'!$T$13:$T$21)</c:f>
              <c:numCache>
                <c:formatCode>#,##0</c:formatCode>
                <c:ptCount val="11"/>
                <c:pt idx="0">
                  <c:v>236852</c:v>
                </c:pt>
                <c:pt idx="1">
                  <c:v>9639</c:v>
                </c:pt>
                <c:pt idx="2">
                  <c:v>227213</c:v>
                </c:pt>
                <c:pt idx="3">
                  <c:v>105399</c:v>
                </c:pt>
                <c:pt idx="4">
                  <c:v>24946</c:v>
                </c:pt>
                <c:pt idx="5">
                  <c:v>7375</c:v>
                </c:pt>
                <c:pt idx="6">
                  <c:v>8366</c:v>
                </c:pt>
                <c:pt idx="7">
                  <c:v>12030</c:v>
                </c:pt>
                <c:pt idx="8">
                  <c:v>5007</c:v>
                </c:pt>
                <c:pt idx="9">
                  <c:v>5498</c:v>
                </c:pt>
                <c:pt idx="10">
                  <c:v>58592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8BD-4F06-947B-E4E64DB79E97}"/>
            </c:ext>
          </c:extLst>
        </c:ser>
        <c:ser>
          <c:idx val="1"/>
          <c:order val="1"/>
          <c:tx>
            <c:strRef>
              <c:f>'viaj entrados lugar residen hot'!$U$7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hot'!$U$9:$U$10,'viaj entrados lugar residen hot'!$U$13:$U$21)</c:f>
              <c:numCache>
                <c:formatCode>0.0%</c:formatCode>
                <c:ptCount val="11"/>
                <c:pt idx="0">
                  <c:v>-4.1449812621917159E-2</c:v>
                </c:pt>
                <c:pt idx="1">
                  <c:v>-0.14977507277057422</c:v>
                </c:pt>
                <c:pt idx="2">
                  <c:v>-3.6240705472159851E-2</c:v>
                </c:pt>
                <c:pt idx="3">
                  <c:v>-5.2099555454879765E-3</c:v>
                </c:pt>
                <c:pt idx="4">
                  <c:v>-8.9960601196556245E-2</c:v>
                </c:pt>
                <c:pt idx="5">
                  <c:v>3.7271448663853679E-2</c:v>
                </c:pt>
                <c:pt idx="6">
                  <c:v>-9.5567567567567568E-2</c:v>
                </c:pt>
                <c:pt idx="7">
                  <c:v>-1.7798824297844518E-2</c:v>
                </c:pt>
                <c:pt idx="8">
                  <c:v>-0.1728068726251446</c:v>
                </c:pt>
                <c:pt idx="9">
                  <c:v>-0.14878464158538474</c:v>
                </c:pt>
                <c:pt idx="10">
                  <c:v>-4.3770604171426752E-2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8BD-4F06-947B-E4E64DB79E97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D8BD-4F06-947B-E4E64DB79E97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D8BD-4F06-947B-E4E64DB79E97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D8BD-4F06-947B-E4E64DB79E9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D8BD-4F06-947B-E4E64DB79E9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D8BD-4F06-947B-E4E64DB79E9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D8BD-4F06-947B-E4E64DB79E97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D8BD-4F06-947B-E4E64DB79E97}"/>
              </c:ext>
            </c:extLst>
          </c:dPt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1</c:v>
                </c:pt>
                <c:pt idx="1">
                  <c:v>4.0696299799030618E-2</c:v>
                </c:pt>
                <c:pt idx="2">
                  <c:v>0.95930370020096933</c:v>
                </c:pt>
                <c:pt idx="3">
                  <c:v>0.44499940891358314</c:v>
                </c:pt>
                <c:pt idx="4">
                  <c:v>0.1053231553881749</c:v>
                </c:pt>
                <c:pt idx="5">
                  <c:v>3.113758802965565E-2</c:v>
                </c:pt>
                <c:pt idx="6">
                  <c:v>3.5321635451674466E-2</c:v>
                </c:pt>
                <c:pt idx="7">
                  <c:v>5.0791211389390842E-2</c:v>
                </c:pt>
                <c:pt idx="8">
                  <c:v>2.1139783493489606E-2</c:v>
                </c:pt>
                <c:pt idx="9">
                  <c:v>2.3212807998243629E-2</c:v>
                </c:pt>
                <c:pt idx="10">
                  <c:v>0.24737810953675712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D8BD-4F06-947B-E4E64DB79E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3973976937093389"/>
          <c:w val="0.95795330741250462"/>
          <c:h val="0.341939400432088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apt'!$T$7</c:f>
              <c:strCache>
                <c:ptCount val="1"/>
                <c:pt idx="0">
                  <c:v>acumulado febrero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01F-4686-9535-E8886CE4B8B1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01F-4686-9535-E8886CE4B8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01F-4686-9535-E8886CE4B8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01F-4686-9535-E8886CE4B8B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01F-4686-9535-E8886CE4B8B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01F-4686-9535-E8886CE4B8B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01F-4686-9535-E8886CE4B8B1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01F-4686-9535-E8886CE4B8B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apt'!$T$9:$T$10,'viaj entrados lugar residen apt'!$T$13:$T$21)</c:f>
              <c:numCache>
                <c:formatCode>#,##0</c:formatCode>
                <c:ptCount val="11"/>
                <c:pt idx="0">
                  <c:v>57089</c:v>
                </c:pt>
                <c:pt idx="1">
                  <c:v>2869</c:v>
                </c:pt>
                <c:pt idx="2">
                  <c:v>54220</c:v>
                </c:pt>
                <c:pt idx="3">
                  <c:v>28734</c:v>
                </c:pt>
                <c:pt idx="4">
                  <c:v>2616</c:v>
                </c:pt>
                <c:pt idx="5">
                  <c:v>2370</c:v>
                </c:pt>
                <c:pt idx="6">
                  <c:v>1987</c:v>
                </c:pt>
                <c:pt idx="7">
                  <c:v>902</c:v>
                </c:pt>
                <c:pt idx="8">
                  <c:v>1188</c:v>
                </c:pt>
                <c:pt idx="9">
                  <c:v>752</c:v>
                </c:pt>
                <c:pt idx="10">
                  <c:v>15671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01F-4686-9535-E8886CE4B8B1}"/>
            </c:ext>
          </c:extLst>
        </c:ser>
        <c:ser>
          <c:idx val="1"/>
          <c:order val="1"/>
          <c:tx>
            <c:strRef>
              <c:f>'viaj entrados lugar residen apt'!$U$7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apt'!$U$9:$U$10,'viaj entrados lugar residen apt'!$U$13:$U$21)</c:f>
              <c:numCache>
                <c:formatCode>0.0%</c:formatCode>
                <c:ptCount val="11"/>
                <c:pt idx="0">
                  <c:v>-2.2749837378890025E-2</c:v>
                </c:pt>
                <c:pt idx="1">
                  <c:v>-0.15518256772673733</c:v>
                </c:pt>
                <c:pt idx="2">
                  <c:v>-1.4575987786703548E-2</c:v>
                </c:pt>
                <c:pt idx="3">
                  <c:v>5.4497412749091811E-2</c:v>
                </c:pt>
                <c:pt idx="4">
                  <c:v>-5.0798258345428171E-2</c:v>
                </c:pt>
                <c:pt idx="5">
                  <c:v>-0.48856279671989644</c:v>
                </c:pt>
                <c:pt idx="6">
                  <c:v>-5.2003816793893098E-2</c:v>
                </c:pt>
                <c:pt idx="7">
                  <c:v>-0.13518696069031644</c:v>
                </c:pt>
                <c:pt idx="8">
                  <c:v>0.22600619195046434</c:v>
                </c:pt>
                <c:pt idx="9">
                  <c:v>-0.36271186440677972</c:v>
                </c:pt>
                <c:pt idx="10">
                  <c:v>3.8158330573037524E-2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01F-4686-9535-E8886CE4B8B1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D01F-4686-9535-E8886CE4B8B1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D01F-4686-9535-E8886CE4B8B1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D01F-4686-9535-E8886CE4B8B1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D01F-4686-9535-E8886CE4B8B1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D01F-4686-9535-E8886CE4B8B1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D01F-4686-9535-E8886CE4B8B1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D01F-4686-9535-E8886CE4B8B1}"/>
              </c:ext>
            </c:extLst>
          </c:dPt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apt'!$W$9:$W$10,'viaj entrados lugar residen apt'!$W$13:$W$21)</c:f>
              <c:numCache>
                <c:formatCode>0.0%</c:formatCode>
                <c:ptCount val="11"/>
                <c:pt idx="0">
                  <c:v>1</c:v>
                </c:pt>
                <c:pt idx="1">
                  <c:v>5.025486521046086E-2</c:v>
                </c:pt>
                <c:pt idx="2">
                  <c:v>0.94974513478953915</c:v>
                </c:pt>
                <c:pt idx="3">
                  <c:v>0.50331937851424968</c:v>
                </c:pt>
                <c:pt idx="4">
                  <c:v>4.5823188355024608E-2</c:v>
                </c:pt>
                <c:pt idx="5">
                  <c:v>4.1514127064758537E-2</c:v>
                </c:pt>
                <c:pt idx="6">
                  <c:v>3.4805303999019079E-2</c:v>
                </c:pt>
                <c:pt idx="7">
                  <c:v>1.5799891397642277E-2</c:v>
                </c:pt>
                <c:pt idx="8">
                  <c:v>2.0809613060309342E-2</c:v>
                </c:pt>
                <c:pt idx="9">
                  <c:v>1.3172415001138573E-2</c:v>
                </c:pt>
                <c:pt idx="10">
                  <c:v>0.27450121739739702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D01F-4686-9535-E8886CE4B8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6568511642811568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mes'!$P$8</c:f>
              <c:strCache>
                <c:ptCount val="1"/>
                <c:pt idx="0">
                  <c:v>febrero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1F1-4139-9F16-24E5974DA9F6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1F1-4139-9F16-24E5974DA9F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1F1-4139-9F16-24E5974DA9F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1F1-4139-9F16-24E5974DA9F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1F1-4139-9F16-24E5974DA9F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1F1-4139-9F16-24E5974DA9F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1F1-4139-9F16-24E5974DA9F6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11F1-4139-9F16-24E5974DA9F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mes'!$P$10,'viaj aloj lugar residen mes'!$P$11,'viaj aloj lugar residen mes'!$P$14:$P$22)</c:f>
              <c:numCache>
                <c:formatCode>#,##0</c:formatCode>
                <c:ptCount val="11"/>
                <c:pt idx="0">
                  <c:v>178289</c:v>
                </c:pt>
                <c:pt idx="1">
                  <c:v>6280</c:v>
                </c:pt>
                <c:pt idx="2">
                  <c:v>172009</c:v>
                </c:pt>
                <c:pt idx="3">
                  <c:v>80153</c:v>
                </c:pt>
                <c:pt idx="4">
                  <c:v>16993</c:v>
                </c:pt>
                <c:pt idx="5">
                  <c:v>6377</c:v>
                </c:pt>
                <c:pt idx="6">
                  <c:v>7101</c:v>
                </c:pt>
                <c:pt idx="7">
                  <c:v>8273</c:v>
                </c:pt>
                <c:pt idx="8">
                  <c:v>4422</c:v>
                </c:pt>
                <c:pt idx="9">
                  <c:v>3830</c:v>
                </c:pt>
                <c:pt idx="10">
                  <c:v>44860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1F1-4139-9F16-24E5974DA9F6}"/>
            </c:ext>
          </c:extLst>
        </c:ser>
        <c:ser>
          <c:idx val="1"/>
          <c:order val="1"/>
          <c:tx>
            <c:strRef>
              <c:f>'viaj aloj lugar residen mes'!$Q$8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0.0%</c:formatCode>
                <c:ptCount val="11"/>
                <c:pt idx="0">
                  <c:v>-4.5465009824339764E-2</c:v>
                </c:pt>
                <c:pt idx="1">
                  <c:v>-0.28113553113553114</c:v>
                </c:pt>
                <c:pt idx="2">
                  <c:v>-3.3901541745064434E-2</c:v>
                </c:pt>
                <c:pt idx="3">
                  <c:v>-8.7325349301448085E-5</c:v>
                </c:pt>
                <c:pt idx="4">
                  <c:v>-9.9279126470899981E-2</c:v>
                </c:pt>
                <c:pt idx="5">
                  <c:v>-0.21735395189003437</c:v>
                </c:pt>
                <c:pt idx="6">
                  <c:v>-4.6461662414395088E-2</c:v>
                </c:pt>
                <c:pt idx="7">
                  <c:v>-3.6679087098276719E-2</c:v>
                </c:pt>
                <c:pt idx="8">
                  <c:v>-3.9322181186182914E-2</c:v>
                </c:pt>
                <c:pt idx="9">
                  <c:v>-0.16027187020390266</c:v>
                </c:pt>
                <c:pt idx="10">
                  <c:v>-1.7778945524610235E-2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1F1-4139-9F16-24E5974DA9F6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1F1-4139-9F16-24E5974DA9F6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1F1-4139-9F16-24E5974DA9F6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11F1-4139-9F16-24E5974DA9F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11F1-4139-9F16-24E5974DA9F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11F1-4139-9F16-24E5974DA9F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11F1-4139-9F16-24E5974DA9F6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11F1-4139-9F16-24E5974DA9F6}"/>
              </c:ext>
            </c:extLst>
          </c:dPt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mes'!$R$10:$R$11,'viaj aloj lugar residen mes'!$R$14:$R$22)</c:f>
              <c:numCache>
                <c:formatCode>0.0%</c:formatCode>
                <c:ptCount val="11"/>
                <c:pt idx="0">
                  <c:v>1</c:v>
                </c:pt>
                <c:pt idx="1">
                  <c:v>3.5223709819450444E-2</c:v>
                </c:pt>
                <c:pt idx="2">
                  <c:v>0.96477629018054956</c:v>
                </c:pt>
                <c:pt idx="3">
                  <c:v>0.44956783649019288</c:v>
                </c:pt>
                <c:pt idx="4">
                  <c:v>9.5311544739159454E-2</c:v>
                </c:pt>
                <c:pt idx="5">
                  <c:v>3.5767770305515201E-2</c:v>
                </c:pt>
                <c:pt idx="6">
                  <c:v>3.9828592902534647E-2</c:v>
                </c:pt>
                <c:pt idx="7">
                  <c:v>4.6402189703234634E-2</c:v>
                </c:pt>
                <c:pt idx="8">
                  <c:v>2.4802427519364626E-2</c:v>
                </c:pt>
                <c:pt idx="9">
                  <c:v>2.1481975893072484E-2</c:v>
                </c:pt>
                <c:pt idx="10">
                  <c:v>0.2516139526274756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11F1-4139-9F16-24E5974DA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551459596079018"/>
          <c:y val="0.19048427217274536"/>
          <c:w val="0.82247339202719794"/>
          <c:h val="0.409531703273932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acu'!$U$7</c:f>
              <c:strCache>
                <c:ptCount val="1"/>
                <c:pt idx="0">
                  <c:v>acumulado febrero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A98-4D71-A018-C50A7342E46C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A98-4D71-A018-C50A7342E46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A98-4D71-A018-C50A7342E46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A98-4D71-A018-C50A7342E46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A98-4D71-A018-C50A7342E46C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A98-4D71-A018-C50A7342E46C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A98-4D71-A018-C50A7342E46C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8A98-4D71-A018-C50A7342E46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acu'!$U$9:$U$21</c:f>
              <c:numCache>
                <c:formatCode>#,##0</c:formatCode>
                <c:ptCount val="13"/>
                <c:pt idx="0">
                  <c:v>361031</c:v>
                </c:pt>
                <c:pt idx="1">
                  <c:v>14966</c:v>
                </c:pt>
                <c:pt idx="2">
                  <c:v>5258</c:v>
                </c:pt>
                <c:pt idx="3">
                  <c:v>9708</c:v>
                </c:pt>
                <c:pt idx="4">
                  <c:v>346065</c:v>
                </c:pt>
                <c:pt idx="5">
                  <c:v>164681</c:v>
                </c:pt>
                <c:pt idx="6">
                  <c:v>34553</c:v>
                </c:pt>
                <c:pt idx="7">
                  <c:v>11548</c:v>
                </c:pt>
                <c:pt idx="8">
                  <c:v>12598</c:v>
                </c:pt>
                <c:pt idx="9">
                  <c:v>16500</c:v>
                </c:pt>
                <c:pt idx="10">
                  <c:v>7540</c:v>
                </c:pt>
                <c:pt idx="11">
                  <c:v>7806</c:v>
                </c:pt>
                <c:pt idx="12">
                  <c:v>90839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A98-4D71-A018-C50A7342E46C}"/>
            </c:ext>
          </c:extLst>
        </c:ser>
        <c:ser>
          <c:idx val="1"/>
          <c:order val="1"/>
          <c:tx>
            <c:strRef>
              <c:f>'viaj alojados lugar residen acu'!$V$7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acu'!$V$9:$V$21</c:f>
              <c:numCache>
                <c:formatCode>0.0%</c:formatCode>
                <c:ptCount val="13"/>
                <c:pt idx="0">
                  <c:v>-4.127221016907745E-2</c:v>
                </c:pt>
                <c:pt idx="1">
                  <c:v>-0.17360574268360018</c:v>
                </c:pt>
                <c:pt idx="2">
                  <c:v>-0.11257383966244727</c:v>
                </c:pt>
                <c:pt idx="3">
                  <c:v>-0.20328272466146902</c:v>
                </c:pt>
                <c:pt idx="4">
                  <c:v>-3.4586554260830238E-2</c:v>
                </c:pt>
                <c:pt idx="5">
                  <c:v>2.0749665327979283E-3</c:v>
                </c:pt>
                <c:pt idx="6">
                  <c:v>-6.8024275118004018E-2</c:v>
                </c:pt>
                <c:pt idx="7">
                  <c:v>-0.24230693524046976</c:v>
                </c:pt>
                <c:pt idx="8">
                  <c:v>-8.1242707117852975E-2</c:v>
                </c:pt>
                <c:pt idx="9">
                  <c:v>-4.0864965413009324E-2</c:v>
                </c:pt>
                <c:pt idx="10">
                  <c:v>-0.12812210915818689</c:v>
                </c:pt>
                <c:pt idx="11">
                  <c:v>-0.19954881050041018</c:v>
                </c:pt>
                <c:pt idx="12">
                  <c:v>-1.7871815940838087E-2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A98-4D71-A018-C50A7342E46C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A98-4D71-A018-C50A7342E46C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A98-4D71-A018-C50A7342E46C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A98-4D71-A018-C50A7342E46C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8A98-4D71-A018-C50A7342E46C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8A98-4D71-A018-C50A7342E46C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8A98-4D71-A018-C50A7342E46C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8A98-4D71-A018-C50A7342E46C}"/>
              </c:ext>
            </c:extLst>
          </c:dPt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1</c:v>
                </c:pt>
                <c:pt idx="1">
                  <c:v>4.1453503992731927E-2</c:v>
                </c:pt>
                <c:pt idx="2">
                  <c:v>1.4563846317906219E-2</c:v>
                </c:pt>
                <c:pt idx="3">
                  <c:v>2.6889657674825707E-2</c:v>
                </c:pt>
                <c:pt idx="4">
                  <c:v>0.95854649600726805</c:v>
                </c:pt>
                <c:pt idx="5">
                  <c:v>0.45614088540873221</c:v>
                </c:pt>
                <c:pt idx="6">
                  <c:v>9.5706462879918894E-2</c:v>
                </c:pt>
                <c:pt idx="7">
                  <c:v>3.1986172932518257E-2</c:v>
                </c:pt>
                <c:pt idx="8">
                  <c:v>3.489451044370151E-2</c:v>
                </c:pt>
                <c:pt idx="9">
                  <c:v>4.5702446604308215E-2</c:v>
                </c:pt>
                <c:pt idx="10">
                  <c:v>2.0884633175544481E-2</c:v>
                </c:pt>
                <c:pt idx="11">
                  <c:v>2.1621412011710906E-2</c:v>
                </c:pt>
                <c:pt idx="12">
                  <c:v>0.25160997255083356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8A98-4D71-A018-C50A7342E4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959-4C9C-961D-1759B15AE5DD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1105557</c:v>
                </c:pt>
                <c:pt idx="1">
                  <c:v>1077344</c:v>
                </c:pt>
                <c:pt idx="2">
                  <c:v>1098201</c:v>
                </c:pt>
                <c:pt idx="3">
                  <c:v>1108018</c:v>
                </c:pt>
                <c:pt idx="4">
                  <c:v>1038688</c:v>
                </c:pt>
                <c:pt idx="5">
                  <c:v>1069466</c:v>
                </c:pt>
                <c:pt idx="6">
                  <c:v>1205442</c:v>
                </c:pt>
                <c:pt idx="7">
                  <c:v>1271908</c:v>
                </c:pt>
                <c:pt idx="8">
                  <c:v>1102818</c:v>
                </c:pt>
                <c:pt idx="9">
                  <c:v>1207802</c:v>
                </c:pt>
                <c:pt idx="10">
                  <c:v>1149433</c:v>
                </c:pt>
                <c:pt idx="11">
                  <c:v>1155840</c:v>
                </c:pt>
                <c:pt idx="12">
                  <c:v>13590517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59-4C9C-961D-1759B15AE5DD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959-4C9C-961D-1759B15AE5D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1165181</c:v>
                </c:pt>
                <c:pt idx="1">
                  <c:v>1114324</c:v>
                </c:pt>
                <c:pt idx="2">
                  <c:v>1198797</c:v>
                </c:pt>
                <c:pt idx="3">
                  <c:v>1093882</c:v>
                </c:pt>
                <c:pt idx="4">
                  <c:v>1088673</c:v>
                </c:pt>
                <c:pt idx="5">
                  <c:v>1059592</c:v>
                </c:pt>
                <c:pt idx="6">
                  <c:v>1224963</c:v>
                </c:pt>
                <c:pt idx="7">
                  <c:v>1304294</c:v>
                </c:pt>
                <c:pt idx="8">
                  <c:v>1101231</c:v>
                </c:pt>
                <c:pt idx="9">
                  <c:v>1223794</c:v>
                </c:pt>
                <c:pt idx="10">
                  <c:v>1124270</c:v>
                </c:pt>
                <c:pt idx="11">
                  <c:v>1140612</c:v>
                </c:pt>
                <c:pt idx="12">
                  <c:v>13839613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959-4C9C-961D-1759B15AE5DD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959-4C9C-961D-1759B15AE5D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959-4C9C-961D-1759B15AE5D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1119747</c:v>
                </c:pt>
                <c:pt idx="1">
                  <c:v>1060335</c:v>
                </c:pt>
                <c:pt idx="12">
                  <c:v>2180082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959-4C9C-961D-1759B15AE5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959-4C9C-961D-1759B15AE5D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1154297</c:v>
                      </c:pt>
                      <c:pt idx="1">
                        <c:v>1115694</c:v>
                      </c:pt>
                      <c:pt idx="2">
                        <c:v>496315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285142</c:v>
                      </c:pt>
                      <c:pt idx="8">
                        <c:v>176625</c:v>
                      </c:pt>
                      <c:pt idx="9">
                        <c:v>137871</c:v>
                      </c:pt>
                      <c:pt idx="10">
                        <c:v>156929</c:v>
                      </c:pt>
                      <c:pt idx="11">
                        <c:v>196628</c:v>
                      </c:pt>
                      <c:pt idx="12">
                        <c:v>3913809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959-4C9C-961D-1759B15AE5D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959-4C9C-961D-1759B15AE5D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959-4C9C-961D-1759B15AE5D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959-4C9C-961D-1759B15AE5D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959-4C9C-961D-1759B15AE5D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959-4C9C-961D-1759B15AE5D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959-4C9C-961D-1759B15AE5D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959-4C9C-961D-1759B15AE5D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959-4C9C-961D-1759B15AE5D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959-4C9C-961D-1759B15AE5D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959-4C9C-961D-1759B15AE5D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959-4C9C-961D-1759B15AE5D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959-4C9C-961D-1759B15AE5D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959-4C9C-961D-1759B15AE5DD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-3.8993083478017554E-2</c:v>
                </c:pt>
                <c:pt idx="1">
                  <c:v>-4.8450001974291168E-2</c:v>
                </c:pt>
                <c:pt idx="12">
                  <c:v>-4.3616048220995296E-2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959-4C9C-961D-1759B15AE5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0CC-4A4F-A5C5-31DA6B91B57F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4914</c:v>
                </c:pt>
                <c:pt idx="1">
                  <c:v>4052</c:v>
                </c:pt>
                <c:pt idx="2">
                  <c:v>5191</c:v>
                </c:pt>
                <c:pt idx="3">
                  <c:v>10202</c:v>
                </c:pt>
                <c:pt idx="4">
                  <c:v>8318</c:v>
                </c:pt>
                <c:pt idx="5">
                  <c:v>13526</c:v>
                </c:pt>
                <c:pt idx="6">
                  <c:v>13440</c:v>
                </c:pt>
                <c:pt idx="7">
                  <c:v>15080</c:v>
                </c:pt>
                <c:pt idx="8">
                  <c:v>10667</c:v>
                </c:pt>
                <c:pt idx="9">
                  <c:v>7564</c:v>
                </c:pt>
                <c:pt idx="10">
                  <c:v>5389</c:v>
                </c:pt>
                <c:pt idx="11">
                  <c:v>7795</c:v>
                </c:pt>
                <c:pt idx="12">
                  <c:v>106138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CC-4A4F-A5C5-31DA6B91B57F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0CC-4A4F-A5C5-31DA6B91B57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4997</c:v>
                </c:pt>
                <c:pt idx="1">
                  <c:v>4752</c:v>
                </c:pt>
                <c:pt idx="2">
                  <c:v>6935</c:v>
                </c:pt>
                <c:pt idx="3">
                  <c:v>5363</c:v>
                </c:pt>
                <c:pt idx="4">
                  <c:v>9196</c:v>
                </c:pt>
                <c:pt idx="5">
                  <c:v>11716</c:v>
                </c:pt>
                <c:pt idx="6">
                  <c:v>11578</c:v>
                </c:pt>
                <c:pt idx="7">
                  <c:v>16629</c:v>
                </c:pt>
                <c:pt idx="8">
                  <c:v>10077</c:v>
                </c:pt>
                <c:pt idx="9">
                  <c:v>6979</c:v>
                </c:pt>
                <c:pt idx="10">
                  <c:v>5351</c:v>
                </c:pt>
                <c:pt idx="11">
                  <c:v>7596</c:v>
                </c:pt>
                <c:pt idx="12">
                  <c:v>101169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0CC-4A4F-A5C5-31DA6B91B57F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0CC-4A4F-A5C5-31DA6B91B57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0CC-4A4F-A5C5-31DA6B91B57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4289</c:v>
                </c:pt>
                <c:pt idx="1">
                  <c:v>3553</c:v>
                </c:pt>
                <c:pt idx="12">
                  <c:v>7842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0CC-4A4F-A5C5-31DA6B91B5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0CC-4A4F-A5C5-31DA6B91B57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4741</c:v>
                      </c:pt>
                      <c:pt idx="1">
                        <c:v>4432</c:v>
                      </c:pt>
                      <c:pt idx="2">
                        <c:v>1726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13387</c:v>
                      </c:pt>
                      <c:pt idx="8">
                        <c:v>9485</c:v>
                      </c:pt>
                      <c:pt idx="9">
                        <c:v>5064</c:v>
                      </c:pt>
                      <c:pt idx="10">
                        <c:v>1577</c:v>
                      </c:pt>
                      <c:pt idx="11">
                        <c:v>2655</c:v>
                      </c:pt>
                      <c:pt idx="12">
                        <c:v>49521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0CC-4A4F-A5C5-31DA6B91B57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0CC-4A4F-A5C5-31DA6B91B57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0CC-4A4F-A5C5-31DA6B91B57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0CC-4A4F-A5C5-31DA6B91B57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0CC-4A4F-A5C5-31DA6B91B57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0CC-4A4F-A5C5-31DA6B91B57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0CC-4A4F-A5C5-31DA6B91B57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0CC-4A4F-A5C5-31DA6B91B57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0CC-4A4F-A5C5-31DA6B91B57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0CC-4A4F-A5C5-31DA6B91B57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0CC-4A4F-A5C5-31DA6B91B57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0CC-4A4F-A5C5-31DA6B91B57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0CC-4A4F-A5C5-31DA6B91B57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0CC-4A4F-A5C5-31DA6B91B57F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-0.14168501100660391</c:v>
                </c:pt>
                <c:pt idx="1">
                  <c:v>-0.25231481481481477</c:v>
                </c:pt>
                <c:pt idx="12">
                  <c:v>-0.1956098061339625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0CC-4A4F-A5C5-31DA6B91B5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867-4D64-A1FA-02F4251D0B34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49718</c:v>
                </c:pt>
                <c:pt idx="1">
                  <c:v>32612</c:v>
                </c:pt>
                <c:pt idx="2">
                  <c:v>39802</c:v>
                </c:pt>
                <c:pt idx="3">
                  <c:v>73095</c:v>
                </c:pt>
                <c:pt idx="4">
                  <c:v>56792</c:v>
                </c:pt>
                <c:pt idx="5">
                  <c:v>83729</c:v>
                </c:pt>
                <c:pt idx="6">
                  <c:v>108487</c:v>
                </c:pt>
                <c:pt idx="7">
                  <c:v>131486</c:v>
                </c:pt>
                <c:pt idx="8">
                  <c:v>81203</c:v>
                </c:pt>
                <c:pt idx="9">
                  <c:v>58380</c:v>
                </c:pt>
                <c:pt idx="10">
                  <c:v>43524</c:v>
                </c:pt>
                <c:pt idx="11">
                  <c:v>58414</c:v>
                </c:pt>
                <c:pt idx="12">
                  <c:v>817242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67-4D64-A1FA-02F4251D0B34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867-4D64-A1FA-02F4251D0B3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41092</c:v>
                </c:pt>
                <c:pt idx="1">
                  <c:v>40708</c:v>
                </c:pt>
                <c:pt idx="2">
                  <c:v>49287</c:v>
                </c:pt>
                <c:pt idx="3">
                  <c:v>39075</c:v>
                </c:pt>
                <c:pt idx="4">
                  <c:v>58856</c:v>
                </c:pt>
                <c:pt idx="5">
                  <c:v>72097</c:v>
                </c:pt>
                <c:pt idx="6">
                  <c:v>93879</c:v>
                </c:pt>
                <c:pt idx="7">
                  <c:v>132181</c:v>
                </c:pt>
                <c:pt idx="8">
                  <c:v>74099</c:v>
                </c:pt>
                <c:pt idx="9">
                  <c:v>51466</c:v>
                </c:pt>
                <c:pt idx="10">
                  <c:v>38079</c:v>
                </c:pt>
                <c:pt idx="11">
                  <c:v>51791</c:v>
                </c:pt>
                <c:pt idx="12">
                  <c:v>742610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867-4D64-A1FA-02F4251D0B34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867-4D64-A1FA-02F4251D0B3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867-4D64-A1FA-02F4251D0B3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33957</c:v>
                </c:pt>
                <c:pt idx="1">
                  <c:v>24123</c:v>
                </c:pt>
                <c:pt idx="12">
                  <c:v>58080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867-4D64-A1FA-02F4251D0B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867-4D64-A1FA-02F4251D0B3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47398</c:v>
                      </c:pt>
                      <c:pt idx="1">
                        <c:v>34168</c:v>
                      </c:pt>
                      <c:pt idx="2">
                        <c:v>13967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115637</c:v>
                      </c:pt>
                      <c:pt idx="8">
                        <c:v>76690</c:v>
                      </c:pt>
                      <c:pt idx="9">
                        <c:v>41506</c:v>
                      </c:pt>
                      <c:pt idx="10">
                        <c:v>17324</c:v>
                      </c:pt>
                      <c:pt idx="11">
                        <c:v>21994</c:v>
                      </c:pt>
                      <c:pt idx="12">
                        <c:v>419753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867-4D64-A1FA-02F4251D0B3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867-4D64-A1FA-02F4251D0B3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867-4D64-A1FA-02F4251D0B3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867-4D64-A1FA-02F4251D0B3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867-4D64-A1FA-02F4251D0B3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867-4D64-A1FA-02F4251D0B3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867-4D64-A1FA-02F4251D0B3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867-4D64-A1FA-02F4251D0B3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867-4D64-A1FA-02F4251D0B3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867-4D64-A1FA-02F4251D0B3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867-4D64-A1FA-02F4251D0B3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867-4D64-A1FA-02F4251D0B3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867-4D64-A1FA-02F4251D0B3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867-4D64-A1FA-02F4251D0B34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-0.17363477075829847</c:v>
                </c:pt>
                <c:pt idx="1">
                  <c:v>-0.40741377616193375</c:v>
                </c:pt>
                <c:pt idx="12">
                  <c:v>-0.2899755501222494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867-4D64-A1FA-02F4251D0B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516-4356-AB6F-88BE98CA3C1C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32270</c:v>
                </c:pt>
                <c:pt idx="1">
                  <c:v>22101</c:v>
                </c:pt>
                <c:pt idx="2">
                  <c:v>26189</c:v>
                </c:pt>
                <c:pt idx="3">
                  <c:v>47885</c:v>
                </c:pt>
                <c:pt idx="4">
                  <c:v>37828</c:v>
                </c:pt>
                <c:pt idx="5">
                  <c:v>57202</c:v>
                </c:pt>
                <c:pt idx="6">
                  <c:v>76008</c:v>
                </c:pt>
                <c:pt idx="7">
                  <c:v>89047</c:v>
                </c:pt>
                <c:pt idx="8">
                  <c:v>57144</c:v>
                </c:pt>
                <c:pt idx="9">
                  <c:v>42102</c:v>
                </c:pt>
                <c:pt idx="10">
                  <c:v>32224</c:v>
                </c:pt>
                <c:pt idx="11">
                  <c:v>40736</c:v>
                </c:pt>
                <c:pt idx="12">
                  <c:v>560736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16-4356-AB6F-88BE98CA3C1C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516-4356-AB6F-88BE98CA3C1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31109</c:v>
                </c:pt>
                <c:pt idx="1">
                  <c:v>24748</c:v>
                </c:pt>
                <c:pt idx="2">
                  <c:v>33643</c:v>
                </c:pt>
                <c:pt idx="3">
                  <c:v>25316</c:v>
                </c:pt>
                <c:pt idx="4">
                  <c:v>40404</c:v>
                </c:pt>
                <c:pt idx="5">
                  <c:v>50727</c:v>
                </c:pt>
                <c:pt idx="6">
                  <c:v>64860</c:v>
                </c:pt>
                <c:pt idx="7">
                  <c:v>94133</c:v>
                </c:pt>
                <c:pt idx="8">
                  <c:v>54493</c:v>
                </c:pt>
                <c:pt idx="9">
                  <c:v>37191</c:v>
                </c:pt>
                <c:pt idx="10">
                  <c:v>27291</c:v>
                </c:pt>
                <c:pt idx="11">
                  <c:v>39486</c:v>
                </c:pt>
                <c:pt idx="12">
                  <c:v>523401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516-4356-AB6F-88BE98CA3C1C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516-4356-AB6F-88BE98CA3C1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516-4356-AB6F-88BE98CA3C1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24602</c:v>
                </c:pt>
                <c:pt idx="1">
                  <c:v>17811</c:v>
                </c:pt>
                <c:pt idx="12">
                  <c:v>42413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516-4356-AB6F-88BE98CA3C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516-4356-AB6F-88BE98CA3C1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30767</c:v>
                      </c:pt>
                      <c:pt idx="1">
                        <c:v>20181</c:v>
                      </c:pt>
                      <c:pt idx="2">
                        <c:v>8492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60233</c:v>
                      </c:pt>
                      <c:pt idx="8">
                        <c:v>36380</c:v>
                      </c:pt>
                      <c:pt idx="9">
                        <c:v>19194</c:v>
                      </c:pt>
                      <c:pt idx="10">
                        <c:v>8529</c:v>
                      </c:pt>
                      <c:pt idx="11">
                        <c:v>13051</c:v>
                      </c:pt>
                      <c:pt idx="12">
                        <c:v>222316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516-4356-AB6F-88BE98CA3C1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516-4356-AB6F-88BE98CA3C1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516-4356-AB6F-88BE98CA3C1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516-4356-AB6F-88BE98CA3C1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516-4356-AB6F-88BE98CA3C1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516-4356-AB6F-88BE98CA3C1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516-4356-AB6F-88BE98CA3C1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516-4356-AB6F-88BE98CA3C1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516-4356-AB6F-88BE98CA3C1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516-4356-AB6F-88BE98CA3C1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516-4356-AB6F-88BE98CA3C1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516-4356-AB6F-88BE98CA3C1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516-4356-AB6F-88BE98CA3C1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516-4356-AB6F-88BE98CA3C1C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-0.20916776495547917</c:v>
                </c:pt>
                <c:pt idx="1">
                  <c:v>-0.28030547923064486</c:v>
                </c:pt>
                <c:pt idx="12">
                  <c:v>-0.24068603756019835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516-4356-AB6F-88BE98CA3C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6E3-4B51-8215-863F7FB051CC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17448</c:v>
                </c:pt>
                <c:pt idx="1">
                  <c:v>10511</c:v>
                </c:pt>
                <c:pt idx="2">
                  <c:v>13613</c:v>
                </c:pt>
                <c:pt idx="3">
                  <c:v>25210</c:v>
                </c:pt>
                <c:pt idx="4">
                  <c:v>18964</c:v>
                </c:pt>
                <c:pt idx="5">
                  <c:v>26527</c:v>
                </c:pt>
                <c:pt idx="6">
                  <c:v>32479</c:v>
                </c:pt>
                <c:pt idx="7">
                  <c:v>42439</c:v>
                </c:pt>
                <c:pt idx="8">
                  <c:v>24059</c:v>
                </c:pt>
                <c:pt idx="9">
                  <c:v>16278</c:v>
                </c:pt>
                <c:pt idx="10">
                  <c:v>11300</c:v>
                </c:pt>
                <c:pt idx="11">
                  <c:v>17678</c:v>
                </c:pt>
                <c:pt idx="12">
                  <c:v>256506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E3-4B51-8215-863F7FB051CC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6E3-4B51-8215-863F7FB051C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9983</c:v>
                </c:pt>
                <c:pt idx="1">
                  <c:v>15960</c:v>
                </c:pt>
                <c:pt idx="2">
                  <c:v>15644</c:v>
                </c:pt>
                <c:pt idx="3">
                  <c:v>13759</c:v>
                </c:pt>
                <c:pt idx="4">
                  <c:v>18452</c:v>
                </c:pt>
                <c:pt idx="5">
                  <c:v>21370</c:v>
                </c:pt>
                <c:pt idx="6">
                  <c:v>29019</c:v>
                </c:pt>
                <c:pt idx="7">
                  <c:v>38048</c:v>
                </c:pt>
                <c:pt idx="8">
                  <c:v>19606</c:v>
                </c:pt>
                <c:pt idx="9">
                  <c:v>14275</c:v>
                </c:pt>
                <c:pt idx="10">
                  <c:v>10788</c:v>
                </c:pt>
                <c:pt idx="11">
                  <c:v>12305</c:v>
                </c:pt>
                <c:pt idx="12">
                  <c:v>219209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6E3-4B51-8215-863F7FB051CC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6E3-4B51-8215-863F7FB051C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6E3-4B51-8215-863F7FB051C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9355</c:v>
                </c:pt>
                <c:pt idx="1">
                  <c:v>6312</c:v>
                </c:pt>
                <c:pt idx="12">
                  <c:v>15667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6E3-4B51-8215-863F7FB051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6E3-4B51-8215-863F7FB051C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16631</c:v>
                      </c:pt>
                      <c:pt idx="1">
                        <c:v>13987</c:v>
                      </c:pt>
                      <c:pt idx="2">
                        <c:v>5475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55404</c:v>
                      </c:pt>
                      <c:pt idx="8">
                        <c:v>40310</c:v>
                      </c:pt>
                      <c:pt idx="9">
                        <c:v>22312</c:v>
                      </c:pt>
                      <c:pt idx="10">
                        <c:v>8795</c:v>
                      </c:pt>
                      <c:pt idx="11">
                        <c:v>8943</c:v>
                      </c:pt>
                      <c:pt idx="12">
                        <c:v>197437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6E3-4B51-8215-863F7FB051C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6E3-4B51-8215-863F7FB051C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6E3-4B51-8215-863F7FB051C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6E3-4B51-8215-863F7FB051C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6E3-4B51-8215-863F7FB051C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6E3-4B51-8215-863F7FB051C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6E3-4B51-8215-863F7FB051C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6E3-4B51-8215-863F7FB051C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6E3-4B51-8215-863F7FB051C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6E3-4B51-8215-863F7FB051C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6E3-4B51-8215-863F7FB051C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6E3-4B51-8215-863F7FB051C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6E3-4B51-8215-863F7FB051C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6E3-4B51-8215-863F7FB051CC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-6.2906941801061822E-2</c:v>
                </c:pt>
                <c:pt idx="1">
                  <c:v>-0.60451127819548867</c:v>
                </c:pt>
                <c:pt idx="12">
                  <c:v>-0.39609914042323557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6E3-4B51-8215-863F7FB051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617-4321-804C-FD500C942B14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1055839</c:v>
                </c:pt>
                <c:pt idx="1">
                  <c:v>1044732</c:v>
                </c:pt>
                <c:pt idx="2">
                  <c:v>1058399</c:v>
                </c:pt>
                <c:pt idx="3">
                  <c:v>1034923</c:v>
                </c:pt>
                <c:pt idx="4">
                  <c:v>981896</c:v>
                </c:pt>
                <c:pt idx="5">
                  <c:v>985737</c:v>
                </c:pt>
                <c:pt idx="6">
                  <c:v>1096955</c:v>
                </c:pt>
                <c:pt idx="7">
                  <c:v>1140422</c:v>
                </c:pt>
                <c:pt idx="8">
                  <c:v>1021615</c:v>
                </c:pt>
                <c:pt idx="9">
                  <c:v>1149422</c:v>
                </c:pt>
                <c:pt idx="10">
                  <c:v>1105909</c:v>
                </c:pt>
                <c:pt idx="11">
                  <c:v>1097426</c:v>
                </c:pt>
                <c:pt idx="12">
                  <c:v>12773275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17-4321-804C-FD500C942B14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617-4321-804C-FD500C942B1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1124089</c:v>
                </c:pt>
                <c:pt idx="1">
                  <c:v>1073616</c:v>
                </c:pt>
                <c:pt idx="2">
                  <c:v>1149510</c:v>
                </c:pt>
                <c:pt idx="3">
                  <c:v>1054807</c:v>
                </c:pt>
                <c:pt idx="4">
                  <c:v>1029817</c:v>
                </c:pt>
                <c:pt idx="5">
                  <c:v>987495</c:v>
                </c:pt>
                <c:pt idx="6">
                  <c:v>1131084</c:v>
                </c:pt>
                <c:pt idx="7">
                  <c:v>1172113</c:v>
                </c:pt>
                <c:pt idx="8">
                  <c:v>1027132</c:v>
                </c:pt>
                <c:pt idx="9">
                  <c:v>1172328</c:v>
                </c:pt>
                <c:pt idx="10">
                  <c:v>1086191</c:v>
                </c:pt>
                <c:pt idx="11">
                  <c:v>1088821</c:v>
                </c:pt>
                <c:pt idx="12">
                  <c:v>13097003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617-4321-804C-FD500C942B14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617-4321-804C-FD500C942B1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617-4321-804C-FD500C942B1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1085790</c:v>
                </c:pt>
                <c:pt idx="1">
                  <c:v>1036212</c:v>
                </c:pt>
                <c:pt idx="12">
                  <c:v>2122002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617-4321-804C-FD500C942B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617-4321-804C-FD500C942B1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1106899</c:v>
                      </c:pt>
                      <c:pt idx="1">
                        <c:v>1081526</c:v>
                      </c:pt>
                      <c:pt idx="2">
                        <c:v>482348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169505</c:v>
                      </c:pt>
                      <c:pt idx="8">
                        <c:v>99935</c:v>
                      </c:pt>
                      <c:pt idx="9">
                        <c:v>96365</c:v>
                      </c:pt>
                      <c:pt idx="10">
                        <c:v>139605</c:v>
                      </c:pt>
                      <c:pt idx="11">
                        <c:v>174634</c:v>
                      </c:pt>
                      <c:pt idx="12">
                        <c:v>3494056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617-4321-804C-FD500C942B1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617-4321-804C-FD500C942B1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617-4321-804C-FD500C942B1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617-4321-804C-FD500C942B1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617-4321-804C-FD500C942B1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617-4321-804C-FD500C942B1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617-4321-804C-FD500C942B1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617-4321-804C-FD500C942B1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617-4321-804C-FD500C942B1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617-4321-804C-FD500C942B1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617-4321-804C-FD500C942B1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617-4321-804C-FD500C942B1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617-4321-804C-FD500C942B1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617-4321-804C-FD500C942B14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-3.4071145612135645E-2</c:v>
                </c:pt>
                <c:pt idx="1">
                  <c:v>-3.4839272141994893E-2</c:v>
                </c:pt>
                <c:pt idx="12">
                  <c:v>-3.4446388391526583E-2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617-4321-804C-FD500C942B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476-4C98-9A71-47F86BE6CD0D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463889</c:v>
                </c:pt>
                <c:pt idx="1">
                  <c:v>455329</c:v>
                </c:pt>
                <c:pt idx="2">
                  <c:v>508176</c:v>
                </c:pt>
                <c:pt idx="3">
                  <c:v>504848</c:v>
                </c:pt>
                <c:pt idx="4">
                  <c:v>543521</c:v>
                </c:pt>
                <c:pt idx="5">
                  <c:v>561465</c:v>
                </c:pt>
                <c:pt idx="6">
                  <c:v>581810</c:v>
                </c:pt>
                <c:pt idx="7">
                  <c:v>615291</c:v>
                </c:pt>
                <c:pt idx="8">
                  <c:v>595081</c:v>
                </c:pt>
                <c:pt idx="9">
                  <c:v>604663</c:v>
                </c:pt>
                <c:pt idx="10">
                  <c:v>509079</c:v>
                </c:pt>
                <c:pt idx="11">
                  <c:v>512982</c:v>
                </c:pt>
                <c:pt idx="12">
                  <c:v>6456134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76-4C98-9A71-47F86BE6CD0D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476-4C98-9A71-47F86BE6CD0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507267</c:v>
                </c:pt>
                <c:pt idx="1">
                  <c:v>462410</c:v>
                </c:pt>
                <c:pt idx="2">
                  <c:v>528478</c:v>
                </c:pt>
                <c:pt idx="3">
                  <c:v>538909</c:v>
                </c:pt>
                <c:pt idx="4">
                  <c:v>584395</c:v>
                </c:pt>
                <c:pt idx="5">
                  <c:v>571290</c:v>
                </c:pt>
                <c:pt idx="6">
                  <c:v>611230</c:v>
                </c:pt>
                <c:pt idx="7">
                  <c:v>659079</c:v>
                </c:pt>
                <c:pt idx="8">
                  <c:v>589108</c:v>
                </c:pt>
                <c:pt idx="9">
                  <c:v>615103</c:v>
                </c:pt>
                <c:pt idx="10">
                  <c:v>505691</c:v>
                </c:pt>
                <c:pt idx="11">
                  <c:v>516610</c:v>
                </c:pt>
                <c:pt idx="12">
                  <c:v>6689570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476-4C98-9A71-47F86BE6CD0D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476-4C98-9A71-47F86BE6CD0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476-4C98-9A71-47F86BE6CD0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508547</c:v>
                </c:pt>
                <c:pt idx="1">
                  <c:v>460209</c:v>
                </c:pt>
                <c:pt idx="12">
                  <c:v>968756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476-4C98-9A71-47F86BE6CD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476-4C98-9A71-47F86BE6CD0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467841</c:v>
                      </c:pt>
                      <c:pt idx="1">
                        <c:v>473805</c:v>
                      </c:pt>
                      <c:pt idx="2">
                        <c:v>236725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33819</c:v>
                      </c:pt>
                      <c:pt idx="8">
                        <c:v>30969</c:v>
                      </c:pt>
                      <c:pt idx="9">
                        <c:v>35708</c:v>
                      </c:pt>
                      <c:pt idx="10">
                        <c:v>67172</c:v>
                      </c:pt>
                      <c:pt idx="11">
                        <c:v>85691</c:v>
                      </c:pt>
                      <c:pt idx="12">
                        <c:v>1483938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476-4C98-9A71-47F86BE6CD0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476-4C98-9A71-47F86BE6CD0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476-4C98-9A71-47F86BE6CD0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476-4C98-9A71-47F86BE6CD0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476-4C98-9A71-47F86BE6CD0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476-4C98-9A71-47F86BE6CD0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476-4C98-9A71-47F86BE6CD0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476-4C98-9A71-47F86BE6CD0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476-4C98-9A71-47F86BE6CD0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476-4C98-9A71-47F86BE6CD0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476-4C98-9A71-47F86BE6CD0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476-4C98-9A71-47F86BE6CD0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476-4C98-9A71-47F86BE6CD0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476-4C98-9A71-47F86BE6CD0D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2.5233259802037722E-3</c:v>
                </c:pt>
                <c:pt idx="1">
                  <c:v>-4.7598451590580293E-3</c:v>
                </c:pt>
                <c:pt idx="12">
                  <c:v>-9.498008099604327E-4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476-4C98-9A71-47F86BE6CD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020-4FFA-A826-DF58214606FA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122293</c:v>
                </c:pt>
                <c:pt idx="1">
                  <c:v>119975</c:v>
                </c:pt>
                <c:pt idx="2">
                  <c:v>133635</c:v>
                </c:pt>
                <c:pt idx="3">
                  <c:v>121099</c:v>
                </c:pt>
                <c:pt idx="4">
                  <c:v>116526</c:v>
                </c:pt>
                <c:pt idx="5">
                  <c:v>118355</c:v>
                </c:pt>
                <c:pt idx="6">
                  <c:v>116930</c:v>
                </c:pt>
                <c:pt idx="7">
                  <c:v>116172</c:v>
                </c:pt>
                <c:pt idx="8">
                  <c:v>116505</c:v>
                </c:pt>
                <c:pt idx="9">
                  <c:v>130638</c:v>
                </c:pt>
                <c:pt idx="10">
                  <c:v>147547</c:v>
                </c:pt>
                <c:pt idx="11">
                  <c:v>136539</c:v>
                </c:pt>
                <c:pt idx="12">
                  <c:v>1496214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20-4FFA-A826-DF58214606FA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020-4FFA-A826-DF58214606F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126100</c:v>
                </c:pt>
                <c:pt idx="1">
                  <c:v>123737</c:v>
                </c:pt>
                <c:pt idx="2">
                  <c:v>145348</c:v>
                </c:pt>
                <c:pt idx="3">
                  <c:v>116283</c:v>
                </c:pt>
                <c:pt idx="4">
                  <c:v>113394</c:v>
                </c:pt>
                <c:pt idx="5">
                  <c:v>100343</c:v>
                </c:pt>
                <c:pt idx="6">
                  <c:v>107901</c:v>
                </c:pt>
                <c:pt idx="7">
                  <c:v>114502</c:v>
                </c:pt>
                <c:pt idx="8">
                  <c:v>114433</c:v>
                </c:pt>
                <c:pt idx="9">
                  <c:v>135499</c:v>
                </c:pt>
                <c:pt idx="10">
                  <c:v>149252</c:v>
                </c:pt>
                <c:pt idx="11">
                  <c:v>136566</c:v>
                </c:pt>
                <c:pt idx="12">
                  <c:v>1483358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020-4FFA-A826-DF58214606FA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020-4FFA-A826-DF58214606F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020-4FFA-A826-DF58214606F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123178</c:v>
                </c:pt>
                <c:pt idx="1">
                  <c:v>114767</c:v>
                </c:pt>
                <c:pt idx="12">
                  <c:v>237945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020-4FFA-A826-DF58214606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020-4FFA-A826-DF58214606F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154087</c:v>
                      </c:pt>
                      <c:pt idx="1">
                        <c:v>139966</c:v>
                      </c:pt>
                      <c:pt idx="2">
                        <c:v>68159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42943</c:v>
                      </c:pt>
                      <c:pt idx="8">
                        <c:v>9512</c:v>
                      </c:pt>
                      <c:pt idx="9">
                        <c:v>4111</c:v>
                      </c:pt>
                      <c:pt idx="10">
                        <c:v>27044</c:v>
                      </c:pt>
                      <c:pt idx="11">
                        <c:v>28095</c:v>
                      </c:pt>
                      <c:pt idx="12">
                        <c:v>510569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020-4FFA-A826-DF58214606F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020-4FFA-A826-DF58214606F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020-4FFA-A826-DF58214606F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020-4FFA-A826-DF58214606F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020-4FFA-A826-DF58214606F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020-4FFA-A826-DF58214606F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020-4FFA-A826-DF58214606F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020-4FFA-A826-DF58214606F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020-4FFA-A826-DF58214606F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020-4FFA-A826-DF58214606F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020-4FFA-A826-DF58214606F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020-4FFA-A826-DF58214606F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020-4FFA-A826-DF58214606F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020-4FFA-A826-DF58214606FA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-2.3172085646312457E-2</c:v>
                </c:pt>
                <c:pt idx="1">
                  <c:v>-7.2492463854788802E-2</c:v>
                </c:pt>
                <c:pt idx="12">
                  <c:v>-4.7599034570540044E-2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020-4FFA-A826-DF58214606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814-4475-9DE7-56E58CEAC700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45548</c:v>
                </c:pt>
                <c:pt idx="1">
                  <c:v>54817</c:v>
                </c:pt>
                <c:pt idx="2">
                  <c:v>41198</c:v>
                </c:pt>
                <c:pt idx="3">
                  <c:v>49493</c:v>
                </c:pt>
                <c:pt idx="4">
                  <c:v>35510</c:v>
                </c:pt>
                <c:pt idx="5">
                  <c:v>26909</c:v>
                </c:pt>
                <c:pt idx="6">
                  <c:v>42150</c:v>
                </c:pt>
                <c:pt idx="7">
                  <c:v>64650</c:v>
                </c:pt>
                <c:pt idx="8">
                  <c:v>38569</c:v>
                </c:pt>
                <c:pt idx="9">
                  <c:v>54486</c:v>
                </c:pt>
                <c:pt idx="10">
                  <c:v>47843</c:v>
                </c:pt>
                <c:pt idx="11">
                  <c:v>34236</c:v>
                </c:pt>
                <c:pt idx="12">
                  <c:v>535409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14-4475-9DE7-56E58CEAC700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814-4475-9DE7-56E58CEAC70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55570</c:v>
                </c:pt>
                <c:pt idx="1">
                  <c:v>56446</c:v>
                </c:pt>
                <c:pt idx="2">
                  <c:v>52762</c:v>
                </c:pt>
                <c:pt idx="3">
                  <c:v>41914</c:v>
                </c:pt>
                <c:pt idx="4">
                  <c:v>32893</c:v>
                </c:pt>
                <c:pt idx="5">
                  <c:v>23443</c:v>
                </c:pt>
                <c:pt idx="6">
                  <c:v>32656</c:v>
                </c:pt>
                <c:pt idx="7">
                  <c:v>45438</c:v>
                </c:pt>
                <c:pt idx="8">
                  <c:v>23019</c:v>
                </c:pt>
                <c:pt idx="9">
                  <c:v>37926</c:v>
                </c:pt>
                <c:pt idx="10">
                  <c:v>28288</c:v>
                </c:pt>
                <c:pt idx="11">
                  <c:v>31889</c:v>
                </c:pt>
                <c:pt idx="12">
                  <c:v>462244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14-4475-9DE7-56E58CEAC700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814-4475-9DE7-56E58CEAC70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814-4475-9DE7-56E58CEAC70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36323</c:v>
                </c:pt>
                <c:pt idx="1">
                  <c:v>44271</c:v>
                </c:pt>
                <c:pt idx="12">
                  <c:v>80594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814-4475-9DE7-56E58CEAC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814-4475-9DE7-56E58CEAC70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43633</c:v>
                      </c:pt>
                      <c:pt idx="1">
                        <c:v>49439</c:v>
                      </c:pt>
                      <c:pt idx="2">
                        <c:v>18711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17468</c:v>
                      </c:pt>
                      <c:pt idx="8">
                        <c:v>6369</c:v>
                      </c:pt>
                      <c:pt idx="9">
                        <c:v>14907</c:v>
                      </c:pt>
                      <c:pt idx="10">
                        <c:v>5828</c:v>
                      </c:pt>
                      <c:pt idx="11">
                        <c:v>11448</c:v>
                      </c:pt>
                      <c:pt idx="12">
                        <c:v>173273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814-4475-9DE7-56E58CEAC70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814-4475-9DE7-56E58CEAC70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814-4475-9DE7-56E58CEAC70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814-4475-9DE7-56E58CEAC70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814-4475-9DE7-56E58CEAC70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814-4475-9DE7-56E58CEAC70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814-4475-9DE7-56E58CEAC70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814-4475-9DE7-56E58CEAC70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814-4475-9DE7-56E58CEAC70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814-4475-9DE7-56E58CEAC70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814-4475-9DE7-56E58CEAC70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814-4475-9DE7-56E58CEAC70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814-4475-9DE7-56E58CEAC70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814-4475-9DE7-56E58CEAC700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-0.34635594745366205</c:v>
                </c:pt>
                <c:pt idx="1">
                  <c:v>-0.21569287460581799</c:v>
                </c:pt>
                <c:pt idx="12">
                  <c:v>-0.280513498071704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814-4475-9DE7-56E58CEAC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C2F-4525-BD5A-A0224BCDD2DF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56539</c:v>
                </c:pt>
                <c:pt idx="1">
                  <c:v>56743</c:v>
                </c:pt>
                <c:pt idx="2">
                  <c:v>46476</c:v>
                </c:pt>
                <c:pt idx="3">
                  <c:v>46291</c:v>
                </c:pt>
                <c:pt idx="4">
                  <c:v>46632</c:v>
                </c:pt>
                <c:pt idx="5">
                  <c:v>37086</c:v>
                </c:pt>
                <c:pt idx="6">
                  <c:v>61993</c:v>
                </c:pt>
                <c:pt idx="7">
                  <c:v>48757</c:v>
                </c:pt>
                <c:pt idx="8">
                  <c:v>43792</c:v>
                </c:pt>
                <c:pt idx="9">
                  <c:v>53334</c:v>
                </c:pt>
                <c:pt idx="10">
                  <c:v>61728</c:v>
                </c:pt>
                <c:pt idx="11">
                  <c:v>60367</c:v>
                </c:pt>
                <c:pt idx="12">
                  <c:v>619738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2F-4525-BD5A-A0224BCDD2DF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C2F-4525-BD5A-A0224BCDD2D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54233</c:v>
                </c:pt>
                <c:pt idx="1">
                  <c:v>54347</c:v>
                </c:pt>
                <c:pt idx="2">
                  <c:v>54310</c:v>
                </c:pt>
                <c:pt idx="3">
                  <c:v>58185</c:v>
                </c:pt>
                <c:pt idx="4">
                  <c:v>42714</c:v>
                </c:pt>
                <c:pt idx="5">
                  <c:v>39687</c:v>
                </c:pt>
                <c:pt idx="6">
                  <c:v>61489</c:v>
                </c:pt>
                <c:pt idx="7">
                  <c:v>48568</c:v>
                </c:pt>
                <c:pt idx="8">
                  <c:v>44746</c:v>
                </c:pt>
                <c:pt idx="9">
                  <c:v>56505</c:v>
                </c:pt>
                <c:pt idx="10">
                  <c:v>57074</c:v>
                </c:pt>
                <c:pt idx="11">
                  <c:v>60564</c:v>
                </c:pt>
                <c:pt idx="12">
                  <c:v>632422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C2F-4525-BD5A-A0224BCDD2DF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C2F-4525-BD5A-A0224BCDD2D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C2F-4525-BD5A-A0224BCDD2D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51803</c:v>
                </c:pt>
                <c:pt idx="1">
                  <c:v>50904</c:v>
                </c:pt>
                <c:pt idx="12">
                  <c:v>102707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C2F-4525-BD5A-A0224BCDD2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C2F-4525-BD5A-A0224BCDD2D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57040</c:v>
                      </c:pt>
                      <c:pt idx="1">
                        <c:v>57644</c:v>
                      </c:pt>
                      <c:pt idx="2">
                        <c:v>24554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20281</c:v>
                      </c:pt>
                      <c:pt idx="8">
                        <c:v>28906</c:v>
                      </c:pt>
                      <c:pt idx="9">
                        <c:v>15055</c:v>
                      </c:pt>
                      <c:pt idx="10">
                        <c:v>8909</c:v>
                      </c:pt>
                      <c:pt idx="11">
                        <c:v>11833</c:v>
                      </c:pt>
                      <c:pt idx="12">
                        <c:v>241515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C2F-4525-BD5A-A0224BCDD2D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C2F-4525-BD5A-A0224BCDD2D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C2F-4525-BD5A-A0224BCDD2D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C2F-4525-BD5A-A0224BCDD2D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C2F-4525-BD5A-A0224BCDD2D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C2F-4525-BD5A-A0224BCDD2D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C2F-4525-BD5A-A0224BCDD2D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C2F-4525-BD5A-A0224BCDD2D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C2F-4525-BD5A-A0224BCDD2D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C2F-4525-BD5A-A0224BCDD2D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C2F-4525-BD5A-A0224BCDD2D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C2F-4525-BD5A-A0224BCDD2D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C2F-4525-BD5A-A0224BCDD2D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C2F-4525-BD5A-A0224BCDD2DF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-4.4806667527151345E-2</c:v>
                </c:pt>
                <c:pt idx="1">
                  <c:v>-6.3352162952876934E-2</c:v>
                </c:pt>
                <c:pt idx="12">
                  <c:v>-5.4089150856511337E-2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C2F-4525-BD5A-A0224BCDD2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BFF-4DB0-92E3-BCA47EACAC0F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42011</c:v>
                </c:pt>
                <c:pt idx="1">
                  <c:v>39850</c:v>
                </c:pt>
                <c:pt idx="2">
                  <c:v>39334</c:v>
                </c:pt>
                <c:pt idx="3">
                  <c:v>47936</c:v>
                </c:pt>
                <c:pt idx="4">
                  <c:v>48535</c:v>
                </c:pt>
                <c:pt idx="5">
                  <c:v>40505</c:v>
                </c:pt>
                <c:pt idx="6">
                  <c:v>50397</c:v>
                </c:pt>
                <c:pt idx="7">
                  <c:v>68350</c:v>
                </c:pt>
                <c:pt idx="8">
                  <c:v>46471</c:v>
                </c:pt>
                <c:pt idx="9">
                  <c:v>51497</c:v>
                </c:pt>
                <c:pt idx="10">
                  <c:v>38146</c:v>
                </c:pt>
                <c:pt idx="11">
                  <c:v>40203</c:v>
                </c:pt>
                <c:pt idx="12">
                  <c:v>553235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FF-4DB0-92E3-BCA47EACAC0F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BFF-4DB0-92E3-BCA47EACAC0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41716</c:v>
                </c:pt>
                <c:pt idx="1">
                  <c:v>48058</c:v>
                </c:pt>
                <c:pt idx="2">
                  <c:v>39685</c:v>
                </c:pt>
                <c:pt idx="3">
                  <c:v>47463</c:v>
                </c:pt>
                <c:pt idx="4">
                  <c:v>50974</c:v>
                </c:pt>
                <c:pt idx="5">
                  <c:v>40592</c:v>
                </c:pt>
                <c:pt idx="6">
                  <c:v>51873</c:v>
                </c:pt>
                <c:pt idx="7">
                  <c:v>57015</c:v>
                </c:pt>
                <c:pt idx="8">
                  <c:v>46544</c:v>
                </c:pt>
                <c:pt idx="9">
                  <c:v>54475</c:v>
                </c:pt>
                <c:pt idx="10">
                  <c:v>42223</c:v>
                </c:pt>
                <c:pt idx="11">
                  <c:v>41998</c:v>
                </c:pt>
                <c:pt idx="12">
                  <c:v>562616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BFF-4DB0-92E3-BCA47EACAC0F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BFF-4DB0-92E3-BCA47EACAC0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BFF-4DB0-92E3-BCA47EACAC0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38188</c:v>
                </c:pt>
                <c:pt idx="1">
                  <c:v>45681</c:v>
                </c:pt>
                <c:pt idx="12">
                  <c:v>83869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BFF-4DB0-92E3-BCA47EACAC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BFF-4DB0-92E3-BCA47EACAC0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38581</c:v>
                      </c:pt>
                      <c:pt idx="1">
                        <c:v>42672</c:v>
                      </c:pt>
                      <c:pt idx="2">
                        <c:v>19499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19637</c:v>
                      </c:pt>
                      <c:pt idx="8">
                        <c:v>1185</c:v>
                      </c:pt>
                      <c:pt idx="9">
                        <c:v>873</c:v>
                      </c:pt>
                      <c:pt idx="10">
                        <c:v>2741</c:v>
                      </c:pt>
                      <c:pt idx="11">
                        <c:v>3619</c:v>
                      </c:pt>
                      <c:pt idx="12">
                        <c:v>134940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BFF-4DB0-92E3-BCA47EACAC0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BFF-4DB0-92E3-BCA47EACAC0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BFF-4DB0-92E3-BCA47EACAC0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BFF-4DB0-92E3-BCA47EACAC0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BFF-4DB0-92E3-BCA47EACAC0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BFF-4DB0-92E3-BCA47EACAC0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BFF-4DB0-92E3-BCA47EACAC0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BFF-4DB0-92E3-BCA47EACAC0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BFF-4DB0-92E3-BCA47EACAC0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BFF-4DB0-92E3-BCA47EACAC0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BFF-4DB0-92E3-BCA47EACAC0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BFF-4DB0-92E3-BCA47EACAC0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BFF-4DB0-92E3-BCA47EACAC0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BFF-4DB0-92E3-BCA47EACAC0F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-8.4571866909579074E-2</c:v>
                </c:pt>
                <c:pt idx="1">
                  <c:v>-4.94610678763161E-2</c:v>
                </c:pt>
                <c:pt idx="12">
                  <c:v>-6.5776282665359731E-2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BFF-4DB0-92E3-BCA47EACAC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1BB-4529-BDC5-87B8A12A815A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28635</c:v>
                </c:pt>
                <c:pt idx="1">
                  <c:v>34396</c:v>
                </c:pt>
                <c:pt idx="2">
                  <c:v>30534</c:v>
                </c:pt>
                <c:pt idx="3">
                  <c:v>15575</c:v>
                </c:pt>
                <c:pt idx="4">
                  <c:v>3025</c:v>
                </c:pt>
                <c:pt idx="5">
                  <c:v>3081</c:v>
                </c:pt>
                <c:pt idx="6">
                  <c:v>4568</c:v>
                </c:pt>
                <c:pt idx="7">
                  <c:v>4628</c:v>
                </c:pt>
                <c:pt idx="8">
                  <c:v>4749</c:v>
                </c:pt>
                <c:pt idx="9">
                  <c:v>13495</c:v>
                </c:pt>
                <c:pt idx="10">
                  <c:v>23135</c:v>
                </c:pt>
                <c:pt idx="11">
                  <c:v>18652</c:v>
                </c:pt>
                <c:pt idx="12">
                  <c:v>184473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BB-4529-BDC5-87B8A12A815A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1BB-4529-BDC5-87B8A12A815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26551</c:v>
                </c:pt>
                <c:pt idx="1">
                  <c:v>29714</c:v>
                </c:pt>
                <c:pt idx="2">
                  <c:v>29097</c:v>
                </c:pt>
                <c:pt idx="3">
                  <c:v>14346</c:v>
                </c:pt>
                <c:pt idx="4">
                  <c:v>5239</c:v>
                </c:pt>
                <c:pt idx="5">
                  <c:v>3538</c:v>
                </c:pt>
                <c:pt idx="6">
                  <c:v>8513</c:v>
                </c:pt>
                <c:pt idx="7">
                  <c:v>4370</c:v>
                </c:pt>
                <c:pt idx="8">
                  <c:v>6214</c:v>
                </c:pt>
                <c:pt idx="9">
                  <c:v>14121</c:v>
                </c:pt>
                <c:pt idx="10">
                  <c:v>24442</c:v>
                </c:pt>
                <c:pt idx="11">
                  <c:v>18647</c:v>
                </c:pt>
                <c:pt idx="12">
                  <c:v>184792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1BB-4529-BDC5-87B8A12A815A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1BB-4529-BDC5-87B8A12A815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1BB-4529-BDC5-87B8A12A815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21975</c:v>
                </c:pt>
                <c:pt idx="1">
                  <c:v>27845</c:v>
                </c:pt>
                <c:pt idx="12">
                  <c:v>49820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1BB-4529-BDC5-87B8A12A8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1BB-4529-BDC5-87B8A12A815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35175</c:v>
                      </c:pt>
                      <c:pt idx="1">
                        <c:v>41345</c:v>
                      </c:pt>
                      <c:pt idx="2">
                        <c:v>17896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42</c:v>
                      </c:pt>
                      <c:pt idx="8">
                        <c:v>1</c:v>
                      </c:pt>
                      <c:pt idx="9">
                        <c:v>76</c:v>
                      </c:pt>
                      <c:pt idx="10">
                        <c:v>66</c:v>
                      </c:pt>
                      <c:pt idx="11">
                        <c:v>185</c:v>
                      </c:pt>
                      <c:pt idx="12">
                        <c:v>95128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1BB-4529-BDC5-87B8A12A815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1BB-4529-BDC5-87B8A12A815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1BB-4529-BDC5-87B8A12A815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1BB-4529-BDC5-87B8A12A815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1BB-4529-BDC5-87B8A12A815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1BB-4529-BDC5-87B8A12A815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1BB-4529-BDC5-87B8A12A815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1BB-4529-BDC5-87B8A12A815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1BB-4529-BDC5-87B8A12A815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1BB-4529-BDC5-87B8A12A815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1BB-4529-BDC5-87B8A12A815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1BB-4529-BDC5-87B8A12A815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1BB-4529-BDC5-87B8A12A815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1BB-4529-BDC5-87B8A12A815A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-0.17234755753078979</c:v>
                </c:pt>
                <c:pt idx="1">
                  <c:v>-6.2899643265800664E-2</c:v>
                </c:pt>
                <c:pt idx="12">
                  <c:v>-0.11454723184928461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1BB-4529-BDC5-87B8A12A8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98B-4B51-B8B7-B74BFBCEA7A5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3814</c:v>
                </c:pt>
                <c:pt idx="1">
                  <c:v>2403</c:v>
                </c:pt>
                <c:pt idx="2">
                  <c:v>3441</c:v>
                </c:pt>
                <c:pt idx="3">
                  <c:v>8009</c:v>
                </c:pt>
                <c:pt idx="4">
                  <c:v>6760</c:v>
                </c:pt>
                <c:pt idx="5">
                  <c:v>10032</c:v>
                </c:pt>
                <c:pt idx="6">
                  <c:v>9771</c:v>
                </c:pt>
                <c:pt idx="7">
                  <c:v>11949</c:v>
                </c:pt>
                <c:pt idx="8">
                  <c:v>7212</c:v>
                </c:pt>
                <c:pt idx="9">
                  <c:v>5156</c:v>
                </c:pt>
                <c:pt idx="10">
                  <c:v>2788</c:v>
                </c:pt>
                <c:pt idx="11">
                  <c:v>4039</c:v>
                </c:pt>
                <c:pt idx="12">
                  <c:v>75374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8B-4B51-B8B7-B74BFBCEA7A5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98B-4B51-B8B7-B74BFBCEA7A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2103</c:v>
                </c:pt>
                <c:pt idx="1">
                  <c:v>2881</c:v>
                </c:pt>
                <c:pt idx="2">
                  <c:v>3945</c:v>
                </c:pt>
                <c:pt idx="3">
                  <c:v>3675</c:v>
                </c:pt>
                <c:pt idx="4">
                  <c:v>5963</c:v>
                </c:pt>
                <c:pt idx="5">
                  <c:v>7684</c:v>
                </c:pt>
                <c:pt idx="6">
                  <c:v>8054</c:v>
                </c:pt>
                <c:pt idx="7">
                  <c:v>10645</c:v>
                </c:pt>
                <c:pt idx="8">
                  <c:v>5816</c:v>
                </c:pt>
                <c:pt idx="9">
                  <c:v>3957</c:v>
                </c:pt>
                <c:pt idx="10">
                  <c:v>2710</c:v>
                </c:pt>
                <c:pt idx="11">
                  <c:v>3217</c:v>
                </c:pt>
                <c:pt idx="12">
                  <c:v>60650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8B-4B51-B8B7-B74BFBCEA7A5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98B-4B51-B8B7-B74BFBCEA7A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98B-4B51-B8B7-B74BFBCEA7A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2694</c:v>
                </c:pt>
                <c:pt idx="1">
                  <c:v>1972</c:v>
                </c:pt>
                <c:pt idx="12">
                  <c:v>4666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98B-4B51-B8B7-B74BFBCEA7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98B-4B51-B8B7-B74BFBCEA7A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4037</c:v>
                      </c:pt>
                      <c:pt idx="1">
                        <c:v>3947</c:v>
                      </c:pt>
                      <c:pt idx="2">
                        <c:v>1394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18177</c:v>
                      </c:pt>
                      <c:pt idx="8">
                        <c:v>15287</c:v>
                      </c:pt>
                      <c:pt idx="9">
                        <c:v>9332</c:v>
                      </c:pt>
                      <c:pt idx="10">
                        <c:v>2816</c:v>
                      </c:pt>
                      <c:pt idx="11">
                        <c:v>3518</c:v>
                      </c:pt>
                      <c:pt idx="12">
                        <c:v>68476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98B-4B51-B8B7-B74BFBCEA7A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98B-4B51-B8B7-B74BFBCEA7A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98B-4B51-B8B7-B74BFBCEA7A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98B-4B51-B8B7-B74BFBCEA7A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98B-4B51-B8B7-B74BFBCEA7A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98B-4B51-B8B7-B74BFBCEA7A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98B-4B51-B8B7-B74BFBCEA7A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98B-4B51-B8B7-B74BFBCEA7A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98B-4B51-B8B7-B74BFBCEA7A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98B-4B51-B8B7-B74BFBCEA7A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98B-4B51-B8B7-B74BFBCEA7A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98B-4B51-B8B7-B74BFBCEA7A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98B-4B51-B8B7-B74BFBCEA7A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98B-4B51-B8B7-B74BFBCEA7A5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0.2810271041369472</c:v>
                </c:pt>
                <c:pt idx="1">
                  <c:v>-0.31551544602568549</c:v>
                </c:pt>
                <c:pt idx="12">
                  <c:v>-6.3804173354735205E-2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98B-4B51-B8B7-B74BFBCEA7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230-4A5A-B9E4-73C601148559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32549</c:v>
                </c:pt>
                <c:pt idx="1">
                  <c:v>24810</c:v>
                </c:pt>
                <c:pt idx="2">
                  <c:v>25777</c:v>
                </c:pt>
                <c:pt idx="3">
                  <c:v>14217</c:v>
                </c:pt>
                <c:pt idx="4">
                  <c:v>2049</c:v>
                </c:pt>
                <c:pt idx="5">
                  <c:v>2910</c:v>
                </c:pt>
                <c:pt idx="6">
                  <c:v>2980</c:v>
                </c:pt>
                <c:pt idx="7">
                  <c:v>2492</c:v>
                </c:pt>
                <c:pt idx="8">
                  <c:v>3027</c:v>
                </c:pt>
                <c:pt idx="9">
                  <c:v>12009</c:v>
                </c:pt>
                <c:pt idx="10">
                  <c:v>31492</c:v>
                </c:pt>
                <c:pt idx="11">
                  <c:v>33233</c:v>
                </c:pt>
                <c:pt idx="12">
                  <c:v>187545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30-4A5A-B9E4-73C601148559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230-4A5A-B9E4-73C60114855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31090</c:v>
                </c:pt>
                <c:pt idx="1">
                  <c:v>27112</c:v>
                </c:pt>
                <c:pt idx="2">
                  <c:v>25157</c:v>
                </c:pt>
                <c:pt idx="3">
                  <c:v>12219</c:v>
                </c:pt>
                <c:pt idx="4">
                  <c:v>1366</c:v>
                </c:pt>
                <c:pt idx="5">
                  <c:v>1609</c:v>
                </c:pt>
                <c:pt idx="6">
                  <c:v>1521</c:v>
                </c:pt>
                <c:pt idx="7">
                  <c:v>1582</c:v>
                </c:pt>
                <c:pt idx="8">
                  <c:v>1246</c:v>
                </c:pt>
                <c:pt idx="9">
                  <c:v>13301</c:v>
                </c:pt>
                <c:pt idx="10">
                  <c:v>26031</c:v>
                </c:pt>
                <c:pt idx="11">
                  <c:v>24573</c:v>
                </c:pt>
                <c:pt idx="12">
                  <c:v>166807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30-4A5A-B9E4-73C601148559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230-4A5A-B9E4-73C60114855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230-4A5A-B9E4-73C60114855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27778</c:v>
                </c:pt>
                <c:pt idx="1">
                  <c:v>22910</c:v>
                </c:pt>
                <c:pt idx="12">
                  <c:v>50688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230-4A5A-B9E4-73C601148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TF'!$C$253:$D$253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230-4A5A-B9E4-73C60114855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TF'!$C$255:$C$267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45748</c:v>
                      </c:pt>
                      <c:pt idx="1">
                        <c:v>42210</c:v>
                      </c:pt>
                      <c:pt idx="2">
                        <c:v>14945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126</c:v>
                      </c:pt>
                      <c:pt idx="8">
                        <c:v>110</c:v>
                      </c:pt>
                      <c:pt idx="9">
                        <c:v>932</c:v>
                      </c:pt>
                      <c:pt idx="10">
                        <c:v>1845</c:v>
                      </c:pt>
                      <c:pt idx="11">
                        <c:v>625</c:v>
                      </c:pt>
                      <c:pt idx="12">
                        <c:v>106598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230-4A5A-B9E4-73C60114855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230-4A5A-B9E4-73C60114855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230-4A5A-B9E4-73C60114855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230-4A5A-B9E4-73C60114855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230-4A5A-B9E4-73C60114855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230-4A5A-B9E4-73C60114855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230-4A5A-B9E4-73C60114855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230-4A5A-B9E4-73C60114855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230-4A5A-B9E4-73C60114855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230-4A5A-B9E4-73C60114855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230-4A5A-B9E4-73C60114855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230-4A5A-B9E4-73C60114855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230-4A5A-B9E4-73C60114855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230-4A5A-B9E4-73C601148559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-0.10652943068510778</c:v>
                </c:pt>
                <c:pt idx="1">
                  <c:v>-0.15498672174682793</c:v>
                </c:pt>
                <c:pt idx="12">
                  <c:v>-0.12910209271159068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230-4A5A-B9E4-73C601148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D69-4195-8714-0F17FC8E0AE9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1105557</c:v>
                </c:pt>
                <c:pt idx="1">
                  <c:v>1077344</c:v>
                </c:pt>
                <c:pt idx="2">
                  <c:v>1098201</c:v>
                </c:pt>
                <c:pt idx="3">
                  <c:v>1108018</c:v>
                </c:pt>
                <c:pt idx="4">
                  <c:v>1038688</c:v>
                </c:pt>
                <c:pt idx="5">
                  <c:v>1069466</c:v>
                </c:pt>
                <c:pt idx="6">
                  <c:v>1205442</c:v>
                </c:pt>
                <c:pt idx="7">
                  <c:v>1271908</c:v>
                </c:pt>
                <c:pt idx="8">
                  <c:v>1102818</c:v>
                </c:pt>
                <c:pt idx="9">
                  <c:v>1207802</c:v>
                </c:pt>
                <c:pt idx="10">
                  <c:v>1149433</c:v>
                </c:pt>
                <c:pt idx="11">
                  <c:v>1155840</c:v>
                </c:pt>
                <c:pt idx="12">
                  <c:v>13590517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69-4195-8714-0F17FC8E0AE9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D69-4195-8714-0F17FC8E0AE9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1165181</c:v>
                </c:pt>
                <c:pt idx="1">
                  <c:v>1114324</c:v>
                </c:pt>
                <c:pt idx="2">
                  <c:v>1198797</c:v>
                </c:pt>
                <c:pt idx="3">
                  <c:v>1093882</c:v>
                </c:pt>
                <c:pt idx="4">
                  <c:v>1088673</c:v>
                </c:pt>
                <c:pt idx="5">
                  <c:v>1059592</c:v>
                </c:pt>
                <c:pt idx="6">
                  <c:v>1224963</c:v>
                </c:pt>
                <c:pt idx="7">
                  <c:v>1304294</c:v>
                </c:pt>
                <c:pt idx="8">
                  <c:v>1101231</c:v>
                </c:pt>
                <c:pt idx="9">
                  <c:v>1223794</c:v>
                </c:pt>
                <c:pt idx="10">
                  <c:v>1124270</c:v>
                </c:pt>
                <c:pt idx="11">
                  <c:v>1140612</c:v>
                </c:pt>
                <c:pt idx="12">
                  <c:v>13839613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D69-4195-8714-0F17FC8E0AE9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D69-4195-8714-0F17FC8E0AE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D69-4195-8714-0F17FC8E0AE9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1119747</c:v>
                </c:pt>
                <c:pt idx="1">
                  <c:v>1060335</c:v>
                </c:pt>
                <c:pt idx="12">
                  <c:v>2180082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D69-4195-8714-0F17FC8E0A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D69-4195-8714-0F17FC8E0AE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1154297</c:v>
                      </c:pt>
                      <c:pt idx="1">
                        <c:v>1115694</c:v>
                      </c:pt>
                      <c:pt idx="2">
                        <c:v>496315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285142</c:v>
                      </c:pt>
                      <c:pt idx="8">
                        <c:v>176625</c:v>
                      </c:pt>
                      <c:pt idx="9">
                        <c:v>137871</c:v>
                      </c:pt>
                      <c:pt idx="10">
                        <c:v>156929</c:v>
                      </c:pt>
                      <c:pt idx="11">
                        <c:v>196628</c:v>
                      </c:pt>
                      <c:pt idx="12">
                        <c:v>3913809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D69-4195-8714-0F17FC8E0AE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D69-4195-8714-0F17FC8E0AE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D69-4195-8714-0F17FC8E0AE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D69-4195-8714-0F17FC8E0AE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D69-4195-8714-0F17FC8E0AE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D69-4195-8714-0F17FC8E0AE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D69-4195-8714-0F17FC8E0AE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D69-4195-8714-0F17FC8E0AE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D69-4195-8714-0F17FC8E0AE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D69-4195-8714-0F17FC8E0AE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D69-4195-8714-0F17FC8E0AE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D69-4195-8714-0F17FC8E0AE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D69-4195-8714-0F17FC8E0AE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D69-4195-8714-0F17FC8E0AE9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-3.8993083478017554E-2</c:v>
                </c:pt>
                <c:pt idx="1">
                  <c:v>-4.8450001974291168E-2</c:v>
                </c:pt>
                <c:pt idx="12">
                  <c:v>-4.3616048220995296E-2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D69-4195-8714-0F17FC8E0A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B57-4AD1-BA92-ACBEC57426E8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888772</c:v>
                </c:pt>
                <c:pt idx="1">
                  <c:v>857530</c:v>
                </c:pt>
                <c:pt idx="2">
                  <c:v>882809</c:v>
                </c:pt>
                <c:pt idx="3">
                  <c:v>902599</c:v>
                </c:pt>
                <c:pt idx="4">
                  <c:v>859689</c:v>
                </c:pt>
                <c:pt idx="5">
                  <c:v>877666</c:v>
                </c:pt>
                <c:pt idx="6">
                  <c:v>973051</c:v>
                </c:pt>
                <c:pt idx="7">
                  <c:v>1013397</c:v>
                </c:pt>
                <c:pt idx="8">
                  <c:v>901945</c:v>
                </c:pt>
                <c:pt idx="9">
                  <c:v>991862</c:v>
                </c:pt>
                <c:pt idx="10">
                  <c:v>915264</c:v>
                </c:pt>
                <c:pt idx="11">
                  <c:v>916201</c:v>
                </c:pt>
                <c:pt idx="12">
                  <c:v>10980785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57-4AD1-BA92-ACBEC57426E8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B57-4AD1-BA92-ACBEC57426E8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928991</c:v>
                </c:pt>
                <c:pt idx="1">
                  <c:v>874198</c:v>
                </c:pt>
                <c:pt idx="2">
                  <c:v>957437</c:v>
                </c:pt>
                <c:pt idx="3">
                  <c:v>891422</c:v>
                </c:pt>
                <c:pt idx="4">
                  <c:v>895119</c:v>
                </c:pt>
                <c:pt idx="5">
                  <c:v>863584</c:v>
                </c:pt>
                <c:pt idx="6">
                  <c:v>973406</c:v>
                </c:pt>
                <c:pt idx="7">
                  <c:v>1040296</c:v>
                </c:pt>
                <c:pt idx="8">
                  <c:v>886452</c:v>
                </c:pt>
                <c:pt idx="9">
                  <c:v>982291</c:v>
                </c:pt>
                <c:pt idx="10">
                  <c:v>893464</c:v>
                </c:pt>
                <c:pt idx="11">
                  <c:v>904301</c:v>
                </c:pt>
                <c:pt idx="12">
                  <c:v>11090961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B57-4AD1-BA92-ACBEC57426E8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B57-4AD1-BA92-ACBEC57426E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B57-4AD1-BA92-ACBEC57426E8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898550</c:v>
                </c:pt>
                <c:pt idx="1">
                  <c:v>816717</c:v>
                </c:pt>
                <c:pt idx="12">
                  <c:v>1715267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B57-4AD1-BA92-ACBEC5742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B57-4AD1-BA92-ACBEC57426E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906100</c:v>
                      </c:pt>
                      <c:pt idx="1">
                        <c:v>871413</c:v>
                      </c:pt>
                      <c:pt idx="2">
                        <c:v>383942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230640</c:v>
                      </c:pt>
                      <c:pt idx="8">
                        <c:v>133948</c:v>
                      </c:pt>
                      <c:pt idx="9">
                        <c:v>101792</c:v>
                      </c:pt>
                      <c:pt idx="10">
                        <c:v>116956</c:v>
                      </c:pt>
                      <c:pt idx="11">
                        <c:v>156090</c:v>
                      </c:pt>
                      <c:pt idx="12">
                        <c:v>3047683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B57-4AD1-BA92-ACBEC57426E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B57-4AD1-BA92-ACBEC57426E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B57-4AD1-BA92-ACBEC57426E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B57-4AD1-BA92-ACBEC57426E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B57-4AD1-BA92-ACBEC57426E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B57-4AD1-BA92-ACBEC57426E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B57-4AD1-BA92-ACBEC57426E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B57-4AD1-BA92-ACBEC57426E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B57-4AD1-BA92-ACBEC57426E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B57-4AD1-BA92-ACBEC57426E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B57-4AD1-BA92-ACBEC57426E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B57-4AD1-BA92-ACBEC57426E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B57-4AD1-BA92-ACBEC57426E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B57-4AD1-BA92-ACBEC57426E8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-3.2767809375978896E-2</c:v>
                </c:pt>
                <c:pt idx="1">
                  <c:v>-6.5752838601781272E-2</c:v>
                </c:pt>
                <c:pt idx="12">
                  <c:v>-4.8759170558382969E-2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B57-4AD1-BA92-ACBEC5742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6E2-4DF0-B280-266155CC5DC4}"/>
              </c:ext>
            </c:extLst>
          </c:dP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769796</c:v>
                </c:pt>
                <c:pt idx="1">
                  <c:v>750195</c:v>
                </c:pt>
                <c:pt idx="2">
                  <c:v>783877</c:v>
                </c:pt>
                <c:pt idx="3">
                  <c:v>807216</c:v>
                </c:pt>
                <c:pt idx="4">
                  <c:v>768623</c:v>
                </c:pt>
                <c:pt idx="5">
                  <c:v>782837</c:v>
                </c:pt>
                <c:pt idx="6">
                  <c:v>861980</c:v>
                </c:pt>
                <c:pt idx="7">
                  <c:v>898641</c:v>
                </c:pt>
                <c:pt idx="8">
                  <c:v>804647</c:v>
                </c:pt>
                <c:pt idx="9">
                  <c:v>885886</c:v>
                </c:pt>
                <c:pt idx="10">
                  <c:v>815267</c:v>
                </c:pt>
                <c:pt idx="11">
                  <c:v>814267</c:v>
                </c:pt>
                <c:pt idx="12">
                  <c:v>9743232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E2-4DF0-B280-266155CC5DC4}"/>
            </c:ext>
          </c:extLst>
        </c:ser>
        <c:ser>
          <c:idx val="0"/>
          <c:order val="2"/>
          <c:tx>
            <c:strRef>
              <c:f>'Pernocta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6E2-4DF0-B280-266155CC5DC4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831490</c:v>
                </c:pt>
                <c:pt idx="1">
                  <c:v>778455</c:v>
                </c:pt>
                <c:pt idx="2">
                  <c:v>859658</c:v>
                </c:pt>
                <c:pt idx="3">
                  <c:v>799218</c:v>
                </c:pt>
                <c:pt idx="4">
                  <c:v>810790</c:v>
                </c:pt>
                <c:pt idx="5">
                  <c:v>777387</c:v>
                </c:pt>
                <c:pt idx="6">
                  <c:v>876426</c:v>
                </c:pt>
                <c:pt idx="7">
                  <c:v>938432</c:v>
                </c:pt>
                <c:pt idx="8">
                  <c:v>798194</c:v>
                </c:pt>
                <c:pt idx="9">
                  <c:v>889814</c:v>
                </c:pt>
                <c:pt idx="10">
                  <c:v>804914</c:v>
                </c:pt>
                <c:pt idx="11">
                  <c:v>813937</c:v>
                </c:pt>
                <c:pt idx="12">
                  <c:v>9978715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E2-4DF0-B280-266155CC5DC4}"/>
            </c:ext>
          </c:extLst>
        </c:ser>
        <c:ser>
          <c:idx val="1"/>
          <c:order val="3"/>
          <c:tx>
            <c:strRef>
              <c:f>'Pernocta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6E2-4DF0-B280-266155CC5DC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6E2-4DF0-B280-266155CC5DC4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cat'!$M$53:$M$65</c:f>
              <c:numCache>
                <c:formatCode>#,##0</c:formatCode>
                <c:ptCount val="13"/>
                <c:pt idx="0">
                  <c:v>804545</c:v>
                </c:pt>
                <c:pt idx="1">
                  <c:v>725170</c:v>
                </c:pt>
                <c:pt idx="12">
                  <c:v>1529715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6E2-4DF0-B280-266155CC5D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6E2-4DF0-B280-266155CC5DC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780614</c:v>
                      </c:pt>
                      <c:pt idx="1">
                        <c:v>747887</c:v>
                      </c:pt>
                      <c:pt idx="2">
                        <c:v>324851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208352</c:v>
                      </c:pt>
                      <c:pt idx="8">
                        <c:v>128245</c:v>
                      </c:pt>
                      <c:pt idx="9">
                        <c:v>96621</c:v>
                      </c:pt>
                      <c:pt idx="10">
                        <c:v>110317</c:v>
                      </c:pt>
                      <c:pt idx="11">
                        <c:v>149128</c:v>
                      </c:pt>
                      <c:pt idx="12">
                        <c:v>2681566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6E2-4DF0-B280-266155CC5DC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6E2-4DF0-B280-266155CC5DC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6E2-4DF0-B280-266155CC5DC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6E2-4DF0-B280-266155CC5DC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6E2-4DF0-B280-266155CC5DC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6E2-4DF0-B280-266155CC5DC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6E2-4DF0-B280-266155CC5DC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6E2-4DF0-B280-266155CC5DC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6E2-4DF0-B280-266155CC5DC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6E2-4DF0-B280-266155CC5DC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6E2-4DF0-B280-266155CC5DC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6E2-4DF0-B280-266155CC5DC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6E2-4DF0-B280-266155CC5DC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6E2-4DF0-B280-266155CC5DC4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cat'!$N$53:$N$65</c:f>
              <c:numCache>
                <c:formatCode>0.0%</c:formatCode>
                <c:ptCount val="13"/>
                <c:pt idx="0">
                  <c:v>-3.2405681367184247E-2</c:v>
                </c:pt>
                <c:pt idx="1">
                  <c:v>-6.8449685595185383E-2</c:v>
                </c:pt>
                <c:pt idx="12">
                  <c:v>-4.983400054039111E-2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6E2-4DF0-B280-266155CC5D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089-48B5-A4AA-C31F7ADAEF30}"/>
              </c:ext>
            </c:extLst>
          </c:dP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118976</c:v>
                </c:pt>
                <c:pt idx="1">
                  <c:v>107335</c:v>
                </c:pt>
                <c:pt idx="2">
                  <c:v>98932</c:v>
                </c:pt>
                <c:pt idx="3">
                  <c:v>95383</c:v>
                </c:pt>
                <c:pt idx="4">
                  <c:v>91066</c:v>
                </c:pt>
                <c:pt idx="5">
                  <c:v>94829</c:v>
                </c:pt>
                <c:pt idx="6">
                  <c:v>111071</c:v>
                </c:pt>
                <c:pt idx="7">
                  <c:v>114756</c:v>
                </c:pt>
                <c:pt idx="8">
                  <c:v>97298</c:v>
                </c:pt>
                <c:pt idx="9">
                  <c:v>105976</c:v>
                </c:pt>
                <c:pt idx="10">
                  <c:v>99997</c:v>
                </c:pt>
                <c:pt idx="11">
                  <c:v>101934</c:v>
                </c:pt>
                <c:pt idx="12">
                  <c:v>1237553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89-48B5-A4AA-C31F7ADAEF30}"/>
            </c:ext>
          </c:extLst>
        </c:ser>
        <c:ser>
          <c:idx val="0"/>
          <c:order val="2"/>
          <c:tx>
            <c:strRef>
              <c:f>'Pernocta evol mensu TF cat'!$K$73:$L$73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089-48B5-A4AA-C31F7ADAEF30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97501</c:v>
                </c:pt>
                <c:pt idx="1">
                  <c:v>95743</c:v>
                </c:pt>
                <c:pt idx="2">
                  <c:v>97779</c:v>
                </c:pt>
                <c:pt idx="3">
                  <c:v>92204</c:v>
                </c:pt>
                <c:pt idx="4">
                  <c:v>84329</c:v>
                </c:pt>
                <c:pt idx="5">
                  <c:v>86197</c:v>
                </c:pt>
                <c:pt idx="6">
                  <c:v>96980</c:v>
                </c:pt>
                <c:pt idx="7">
                  <c:v>101864</c:v>
                </c:pt>
                <c:pt idx="8">
                  <c:v>88258</c:v>
                </c:pt>
                <c:pt idx="9">
                  <c:v>92477</c:v>
                </c:pt>
                <c:pt idx="10">
                  <c:v>88550</c:v>
                </c:pt>
                <c:pt idx="11">
                  <c:v>90364</c:v>
                </c:pt>
                <c:pt idx="12">
                  <c:v>1112246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089-48B5-A4AA-C31F7ADAEF30}"/>
            </c:ext>
          </c:extLst>
        </c:ser>
        <c:ser>
          <c:idx val="1"/>
          <c:order val="3"/>
          <c:tx>
            <c:strRef>
              <c:f>'Pernocta evol mensu TF cat'!$M$73:$N$73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089-48B5-A4AA-C31F7ADAEF3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089-48B5-A4AA-C31F7ADAEF30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cat'!$M$75:$M$87</c:f>
              <c:numCache>
                <c:formatCode>#,##0</c:formatCode>
                <c:ptCount val="13"/>
                <c:pt idx="0">
                  <c:v>94005</c:v>
                </c:pt>
                <c:pt idx="1">
                  <c:v>91547</c:v>
                </c:pt>
                <c:pt idx="12">
                  <c:v>185552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089-48B5-A4AA-C31F7ADAEF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089-48B5-A4AA-C31F7ADAEF3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125486</c:v>
                      </c:pt>
                      <c:pt idx="1">
                        <c:v>123526</c:v>
                      </c:pt>
                      <c:pt idx="2">
                        <c:v>59091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22288</c:v>
                      </c:pt>
                      <c:pt idx="8">
                        <c:v>5703</c:v>
                      </c:pt>
                      <c:pt idx="9">
                        <c:v>5171</c:v>
                      </c:pt>
                      <c:pt idx="10">
                        <c:v>6639</c:v>
                      </c:pt>
                      <c:pt idx="11">
                        <c:v>6962</c:v>
                      </c:pt>
                      <c:pt idx="12">
                        <c:v>366117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089-48B5-A4AA-C31F7ADAEF3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089-48B5-A4AA-C31F7ADAEF3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089-48B5-A4AA-C31F7ADAEF3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089-48B5-A4AA-C31F7ADAEF3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089-48B5-A4AA-C31F7ADAEF3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089-48B5-A4AA-C31F7ADAEF3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089-48B5-A4AA-C31F7ADAEF3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089-48B5-A4AA-C31F7ADAEF3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089-48B5-A4AA-C31F7ADAEF3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089-48B5-A4AA-C31F7ADAEF3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089-48B5-A4AA-C31F7ADAEF3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089-48B5-A4AA-C31F7ADAEF3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089-48B5-A4AA-C31F7ADAEF3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089-48B5-A4AA-C31F7ADAEF30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cat'!$N$75:$N$87</c:f>
              <c:numCache>
                <c:formatCode>0.0%</c:formatCode>
                <c:ptCount val="13"/>
                <c:pt idx="0">
                  <c:v>-3.5856042502128149E-2</c:v>
                </c:pt>
                <c:pt idx="1">
                  <c:v>-4.3825658272667489E-2</c:v>
                </c:pt>
                <c:pt idx="12">
                  <c:v>-3.9804599366603854E-2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089-48B5-A4AA-C31F7ADAEF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788-49FC-9C4B-748F203DDA4C}"/>
              </c:ext>
            </c:extLst>
          </c:dPt>
          <c:val>
            <c:numRef>
              <c:f>'Pernocta evol mensu TF cat'!$I$97:$I$109</c:f>
              <c:numCache>
                <c:formatCode>#,##0</c:formatCode>
                <c:ptCount val="13"/>
                <c:pt idx="0">
                  <c:v>216785</c:v>
                </c:pt>
                <c:pt idx="1">
                  <c:v>219814</c:v>
                </c:pt>
                <c:pt idx="2">
                  <c:v>215392</c:v>
                </c:pt>
                <c:pt idx="3">
                  <c:v>205419</c:v>
                </c:pt>
                <c:pt idx="4">
                  <c:v>178999</c:v>
                </c:pt>
                <c:pt idx="5">
                  <c:v>191800</c:v>
                </c:pt>
                <c:pt idx="6">
                  <c:v>232391</c:v>
                </c:pt>
                <c:pt idx="7">
                  <c:v>258511</c:v>
                </c:pt>
                <c:pt idx="8">
                  <c:v>200873</c:v>
                </c:pt>
                <c:pt idx="9">
                  <c:v>215940</c:v>
                </c:pt>
                <c:pt idx="10">
                  <c:v>234169</c:v>
                </c:pt>
                <c:pt idx="11">
                  <c:v>239639</c:v>
                </c:pt>
                <c:pt idx="12">
                  <c:v>2609732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88-49FC-9C4B-748F203DDA4C}"/>
            </c:ext>
          </c:extLst>
        </c:ser>
        <c:ser>
          <c:idx val="0"/>
          <c:order val="2"/>
          <c:tx>
            <c:strRef>
              <c:f>'Pernocta evol mensu TF cat'!$K$95:$L$95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788-49FC-9C4B-748F203DDA4C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cat'!$K$97:$K$109</c:f>
              <c:numCache>
                <c:formatCode>#,##0</c:formatCode>
                <c:ptCount val="13"/>
                <c:pt idx="0">
                  <c:v>236190</c:v>
                </c:pt>
                <c:pt idx="1">
                  <c:v>240126</c:v>
                </c:pt>
                <c:pt idx="2">
                  <c:v>241360</c:v>
                </c:pt>
                <c:pt idx="3">
                  <c:v>202460</c:v>
                </c:pt>
                <c:pt idx="4">
                  <c:v>193554</c:v>
                </c:pt>
                <c:pt idx="5">
                  <c:v>196008</c:v>
                </c:pt>
                <c:pt idx="6">
                  <c:v>251557</c:v>
                </c:pt>
                <c:pt idx="7">
                  <c:v>263998</c:v>
                </c:pt>
                <c:pt idx="8">
                  <c:v>214779</c:v>
                </c:pt>
                <c:pt idx="9">
                  <c:v>241503</c:v>
                </c:pt>
                <c:pt idx="10">
                  <c:v>230806</c:v>
                </c:pt>
                <c:pt idx="11">
                  <c:v>236311</c:v>
                </c:pt>
                <c:pt idx="12">
                  <c:v>2748652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788-49FC-9C4B-748F203DDA4C}"/>
            </c:ext>
          </c:extLst>
        </c:ser>
        <c:ser>
          <c:idx val="1"/>
          <c:order val="3"/>
          <c:tx>
            <c:strRef>
              <c:f>'Pernocta evol mensu TF cat'!$M$95:$N$95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788-49FC-9C4B-748F203DDA4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788-49FC-9C4B-748F203DDA4C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cat'!$M$97:$M$109</c:f>
              <c:numCache>
                <c:formatCode>#,##0</c:formatCode>
                <c:ptCount val="13"/>
                <c:pt idx="0">
                  <c:v>221197</c:v>
                </c:pt>
                <c:pt idx="1">
                  <c:v>243618</c:v>
                </c:pt>
                <c:pt idx="12">
                  <c:v>464815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788-49FC-9C4B-748F203DDA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788-49FC-9C4B-748F203DDA4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248197</c:v>
                      </c:pt>
                      <c:pt idx="1">
                        <c:v>244281</c:v>
                      </c:pt>
                      <c:pt idx="2">
                        <c:v>112373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54502</c:v>
                      </c:pt>
                      <c:pt idx="8">
                        <c:v>42677</c:v>
                      </c:pt>
                      <c:pt idx="9">
                        <c:v>36079</c:v>
                      </c:pt>
                      <c:pt idx="10">
                        <c:v>39973</c:v>
                      </c:pt>
                      <c:pt idx="11">
                        <c:v>40538</c:v>
                      </c:pt>
                      <c:pt idx="12">
                        <c:v>866126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788-49FC-9C4B-748F203DDA4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788-49FC-9C4B-748F203DDA4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788-49FC-9C4B-748F203DDA4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788-49FC-9C4B-748F203DDA4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788-49FC-9C4B-748F203DDA4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788-49FC-9C4B-748F203DDA4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788-49FC-9C4B-748F203DDA4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788-49FC-9C4B-748F203DDA4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788-49FC-9C4B-748F203DDA4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788-49FC-9C4B-748F203DDA4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788-49FC-9C4B-748F203DDA4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788-49FC-9C4B-748F203DDA4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788-49FC-9C4B-748F203DDA4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788-49FC-9C4B-748F203DDA4C}"/>
              </c:ext>
            </c:extLst>
          </c:dPt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cat'!$N$97:$N$109</c:f>
              <c:numCache>
                <c:formatCode>0.0%</c:formatCode>
                <c:ptCount val="13"/>
                <c:pt idx="0">
                  <c:v>-6.347855540031333E-2</c:v>
                </c:pt>
                <c:pt idx="1">
                  <c:v>1.4542365258239487E-2</c:v>
                </c:pt>
                <c:pt idx="12">
                  <c:v>-2.4145735184205486E-2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788-49FC-9C4B-748F203DDA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F4A-4608-9035-2947D0EE7D40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7.9193492929900717</c:v>
                </c:pt>
                <c:pt idx="1">
                  <c:v>7.327375365571652</c:v>
                </c:pt>
                <c:pt idx="2">
                  <c:v>7.125946545716455</c:v>
                </c:pt>
                <c:pt idx="3">
                  <c:v>6.6100999254287842</c:v>
                </c:pt>
                <c:pt idx="4">
                  <c:v>6.9096158323632126</c:v>
                </c:pt>
                <c:pt idx="5">
                  <c:v>6.7967333968859229</c:v>
                </c:pt>
                <c:pt idx="6">
                  <c:v>7.3515560678412646</c:v>
                </c:pt>
                <c:pt idx="7">
                  <c:v>7.6174015116125862</c:v>
                </c:pt>
                <c:pt idx="8">
                  <c:v>7.2048057386634614</c:v>
                </c:pt>
                <c:pt idx="9">
                  <c:v>7.0118722097404369</c:v>
                </c:pt>
                <c:pt idx="10">
                  <c:v>7.4515604133442244</c:v>
                </c:pt>
                <c:pt idx="11">
                  <c:v>7.1449588922544356</c:v>
                </c:pt>
                <c:pt idx="12">
                  <c:v>7.1971014630901768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4A-4608-9035-2947D0EE7D40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F4A-4608-9035-2947D0EE7D4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7.7202650323008113</c:v>
                </c:pt>
                <c:pt idx="1">
                  <c:v>7.2083939787951126</c:v>
                </c:pt>
                <c:pt idx="2">
                  <c:v>6.8141729239968853</c:v>
                </c:pt>
                <c:pt idx="3">
                  <c:v>6.8861707753128698</c:v>
                </c:pt>
                <c:pt idx="4">
                  <c:v>6.7384641095313844</c:v>
                </c:pt>
                <c:pt idx="5">
                  <c:v>6.746200617578709</c:v>
                </c:pt>
                <c:pt idx="6">
                  <c:v>7.3441230252705418</c:v>
                </c:pt>
                <c:pt idx="7">
                  <c:v>7.4361541399893953</c:v>
                </c:pt>
                <c:pt idx="8">
                  <c:v>7.4121032226799128</c:v>
                </c:pt>
                <c:pt idx="9">
                  <c:v>7.0798877672037257</c:v>
                </c:pt>
                <c:pt idx="10">
                  <c:v>7.1652454335716929</c:v>
                </c:pt>
                <c:pt idx="11">
                  <c:v>7.1532354158566109</c:v>
                </c:pt>
                <c:pt idx="12">
                  <c:v>7.1378757417873455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F4A-4608-9035-2947D0EE7D40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F4A-4608-9035-2947D0EE7D4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F4A-4608-9035-2947D0EE7D4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7.6668218635955929</c:v>
                </c:pt>
                <c:pt idx="1">
                  <c:v>7.1697545472986679</c:v>
                </c:pt>
                <c:pt idx="12">
                  <c:v>7.4167332900139824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F4A-4608-9035-2947D0EE7D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F4A-4608-9035-2947D0EE7D4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8.3584141926140472</c:v>
                      </c:pt>
                      <c:pt idx="1">
                        <c:v>7.5206875631951462</c:v>
                      </c:pt>
                      <c:pt idx="2">
                        <c:v>8.5986659736659732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5.4009281181930104</c:v>
                      </c:pt>
                      <c:pt idx="8">
                        <c:v>4.7376679810090927</c:v>
                      </c:pt>
                      <c:pt idx="9">
                        <c:v>4.6237507545777721</c:v>
                      </c:pt>
                      <c:pt idx="10">
                        <c:v>7.0349666024117994</c:v>
                      </c:pt>
                      <c:pt idx="11">
                        <c:v>7.0923387678545664</c:v>
                      </c:pt>
                      <c:pt idx="12">
                        <c:v>7.1048165891222386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F4A-4608-9035-2947D0EE7D4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F4A-4608-9035-2947D0EE7D4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F4A-4608-9035-2947D0EE7D4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F4A-4608-9035-2947D0EE7D4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F4A-4608-9035-2947D0EE7D4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F4A-4608-9035-2947D0EE7D4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F4A-4608-9035-2947D0EE7D4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F4A-4608-9035-2947D0EE7D4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F4A-4608-9035-2947D0EE7D4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F4A-4608-9035-2947D0EE7D4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F4A-4608-9035-2947D0EE7D4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F4A-4608-9035-2947D0EE7D4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F4A-4608-9035-2947D0EE7D4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F4A-4608-9035-2947D0EE7D40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-5.3443168705218369E-2</c:v>
                </c:pt>
                <c:pt idx="1">
                  <c:v>-3.8639431496444665E-2</c:v>
                </c:pt>
                <c:pt idx="12">
                  <c:v>-4.4528460751944721E-2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F4A-4608-9035-2947D0EE7D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6D2-40D5-B4ED-7243E18D843D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5.6963794683776348</c:v>
                </c:pt>
                <c:pt idx="1">
                  <c:v>5.0522075910147173</c:v>
                </c:pt>
                <c:pt idx="2">
                  <c:v>4.6109823911028727</c:v>
                </c:pt>
                <c:pt idx="3">
                  <c:v>4.0137828784800398</c:v>
                </c:pt>
                <c:pt idx="4">
                  <c:v>3.7665472874386525</c:v>
                </c:pt>
                <c:pt idx="5">
                  <c:v>3.5541641905085322</c:v>
                </c:pt>
                <c:pt idx="6">
                  <c:v>4.6739476972125287</c:v>
                </c:pt>
                <c:pt idx="7">
                  <c:v>4.8646268822375971</c:v>
                </c:pt>
                <c:pt idx="8">
                  <c:v>4.5418088259969798</c:v>
                </c:pt>
                <c:pt idx="9">
                  <c:v>4.5896226415094343</c:v>
                </c:pt>
                <c:pt idx="10">
                  <c:v>5.3227344992050876</c:v>
                </c:pt>
                <c:pt idx="11">
                  <c:v>4.9361162751394287</c:v>
                </c:pt>
                <c:pt idx="12">
                  <c:v>4.5024130635991009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D2-40D5-B4ED-7243E18D843D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6D2-40D5-B4ED-7243E18D843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5.7876056338028166</c:v>
                </c:pt>
                <c:pt idx="1">
                  <c:v>5.333158653216298</c:v>
                </c:pt>
                <c:pt idx="2">
                  <c:v>4.5300551470588237</c:v>
                </c:pt>
                <c:pt idx="3">
                  <c:v>4.3234122593494133</c:v>
                </c:pt>
                <c:pt idx="4">
                  <c:v>3.8825780064648066</c:v>
                </c:pt>
                <c:pt idx="5">
                  <c:v>3.716340206185567</c:v>
                </c:pt>
                <c:pt idx="6">
                  <c:v>4.7819376528117363</c:v>
                </c:pt>
                <c:pt idx="7">
                  <c:v>4.8464105008432936</c:v>
                </c:pt>
                <c:pt idx="8">
                  <c:v>4.6623670798464731</c:v>
                </c:pt>
                <c:pt idx="9">
                  <c:v>4.7061082662765177</c:v>
                </c:pt>
                <c:pt idx="10">
                  <c:v>4.7238556010420547</c:v>
                </c:pt>
                <c:pt idx="11">
                  <c:v>4.7896975862387867</c:v>
                </c:pt>
                <c:pt idx="12">
                  <c:v>4.5891397178328877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D2-40D5-B4ED-7243E18D843D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6D2-40D5-B4ED-7243E18D843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6D2-40D5-B4ED-7243E18D843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4.8628096806530143</c:v>
                </c:pt>
                <c:pt idx="1">
                  <c:v>4.3661538461538463</c:v>
                </c:pt>
                <c:pt idx="12">
                  <c:v>4.6434282059481928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6D2-40D5-B4ED-7243E18D84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6D2-40D5-B4ED-7243E18D843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5.3996354522670309</c:v>
                      </c:pt>
                      <c:pt idx="1">
                        <c:v>4.0778135815729799</c:v>
                      </c:pt>
                      <c:pt idx="2">
                        <c:v>4.4766025641025644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3.6635724242808263</c:v>
                      </c:pt>
                      <c:pt idx="8">
                        <c:v>3.0958340061359602</c:v>
                      </c:pt>
                      <c:pt idx="9">
                        <c:v>2.8831619894415117</c:v>
                      </c:pt>
                      <c:pt idx="10">
                        <c:v>3.9435465513316639</c:v>
                      </c:pt>
                      <c:pt idx="11">
                        <c:v>3.5629353636805443</c:v>
                      </c:pt>
                      <c:pt idx="12">
                        <c:v>3.5573192538793359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6D2-40D5-B4ED-7243E18D843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6D2-40D5-B4ED-7243E18D843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6D2-40D5-B4ED-7243E18D843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6D2-40D5-B4ED-7243E18D843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6D2-40D5-B4ED-7243E18D843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6D2-40D5-B4ED-7243E18D843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6D2-40D5-B4ED-7243E18D843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6D2-40D5-B4ED-7243E18D843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6D2-40D5-B4ED-7243E18D843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6D2-40D5-B4ED-7243E18D843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6D2-40D5-B4ED-7243E18D843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6D2-40D5-B4ED-7243E18D843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6D2-40D5-B4ED-7243E18D843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6D2-40D5-B4ED-7243E18D843D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-0.92479595314980223</c:v>
                </c:pt>
                <c:pt idx="1">
                  <c:v>-0.96700480706245173</c:v>
                </c:pt>
                <c:pt idx="12">
                  <c:v>-0.90873360766750011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6D2-40D5-B4ED-7243E18D84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04B-4C6C-BF31-26B2232D26DD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6.566951566951567</c:v>
                </c:pt>
                <c:pt idx="1">
                  <c:v>5.4543435340572559</c:v>
                </c:pt>
                <c:pt idx="2">
                  <c:v>5.0450780196493934</c:v>
                </c:pt>
                <c:pt idx="3">
                  <c:v>4.6936875122524997</c:v>
                </c:pt>
                <c:pt idx="4">
                  <c:v>4.5477278191873047</c:v>
                </c:pt>
                <c:pt idx="5">
                  <c:v>4.2290403667011685</c:v>
                </c:pt>
                <c:pt idx="6">
                  <c:v>5.6553571428571425</c:v>
                </c:pt>
                <c:pt idx="7">
                  <c:v>5.9049734748010607</c:v>
                </c:pt>
                <c:pt idx="8">
                  <c:v>5.3570825911690259</c:v>
                </c:pt>
                <c:pt idx="9">
                  <c:v>5.5661025912215756</c:v>
                </c:pt>
                <c:pt idx="10">
                  <c:v>5.9795880497309337</c:v>
                </c:pt>
                <c:pt idx="11">
                  <c:v>5.2259140474663246</c:v>
                </c:pt>
                <c:pt idx="12">
                  <c:v>5.2830842864949403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4B-4C6C-BF31-26B2232D26DD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04B-4C6C-BF31-26B2232D26D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6.2255353211927158</c:v>
                </c:pt>
                <c:pt idx="1">
                  <c:v>5.2079124579124576</c:v>
                </c:pt>
                <c:pt idx="2">
                  <c:v>4.8511896178803173</c:v>
                </c:pt>
                <c:pt idx="3">
                  <c:v>4.7204922617937726</c:v>
                </c:pt>
                <c:pt idx="4">
                  <c:v>4.3936494127881689</c:v>
                </c:pt>
                <c:pt idx="5">
                  <c:v>4.3297200409696144</c:v>
                </c:pt>
                <c:pt idx="6">
                  <c:v>5.6020038003109347</c:v>
                </c:pt>
                <c:pt idx="7">
                  <c:v>5.660773347765951</c:v>
                </c:pt>
                <c:pt idx="8">
                  <c:v>5.4076610102212959</c:v>
                </c:pt>
                <c:pt idx="9">
                  <c:v>5.3289869608826477</c:v>
                </c:pt>
                <c:pt idx="10">
                  <c:v>5.1001681928611475</c:v>
                </c:pt>
                <c:pt idx="11">
                  <c:v>5.1982622432859396</c:v>
                </c:pt>
                <c:pt idx="12">
                  <c:v>5.1735314177267737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4B-4C6C-BF31-26B2232D26DD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04B-4C6C-BF31-26B2232D26D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04B-4C6C-BF31-26B2232D26D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5.7360690137561203</c:v>
                </c:pt>
                <c:pt idx="1">
                  <c:v>5.0129468055164645</c:v>
                </c:pt>
                <c:pt idx="12">
                  <c:v>5.4084417240499869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04B-4C6C-BF31-26B2232D2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04B-4C6C-BF31-26B2232D26D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6.489559164733179</c:v>
                      </c:pt>
                      <c:pt idx="1">
                        <c:v>4.5534747292418771</c:v>
                      </c:pt>
                      <c:pt idx="2">
                        <c:v>4.9200463499420621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4.4993650556510048</c:v>
                      </c:pt>
                      <c:pt idx="8">
                        <c:v>3.8355297838692675</c:v>
                      </c:pt>
                      <c:pt idx="9">
                        <c:v>3.7902843601895735</c:v>
                      </c:pt>
                      <c:pt idx="10">
                        <c:v>5.4083703233988585</c:v>
                      </c:pt>
                      <c:pt idx="11">
                        <c:v>4.9156308851224102</c:v>
                      </c:pt>
                      <c:pt idx="12">
                        <c:v>4.4893277599402275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04B-4C6C-BF31-26B2232D26D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04B-4C6C-BF31-26B2232D26D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04B-4C6C-BF31-26B2232D26D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04B-4C6C-BF31-26B2232D26D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04B-4C6C-BF31-26B2232D26D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04B-4C6C-BF31-26B2232D26D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04B-4C6C-BF31-26B2232D26D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04B-4C6C-BF31-26B2232D26D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04B-4C6C-BF31-26B2232D26D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04B-4C6C-BF31-26B2232D26D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04B-4C6C-BF31-26B2232D26D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04B-4C6C-BF31-26B2232D26D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04B-4C6C-BF31-26B2232D26D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04B-4C6C-BF31-26B2232D26DD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-0.48946630743659547</c:v>
                </c:pt>
                <c:pt idx="1">
                  <c:v>-0.19496565239599306</c:v>
                </c:pt>
                <c:pt idx="12">
                  <c:v>-0.32106899499812069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04B-4C6C-BF31-26B2232D2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62A-4603-907D-462E4A7B0A9B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4.5747246984792866</c:v>
                </c:pt>
                <c:pt idx="1">
                  <c:v>4.37411568872243</c:v>
                </c:pt>
                <c:pt idx="2">
                  <c:v>3.9561174077303112</c:v>
                </c:pt>
                <c:pt idx="3">
                  <c:v>3.1477088275689851</c:v>
                </c:pt>
                <c:pt idx="4">
                  <c:v>2.8053254437869821</c:v>
                </c:pt>
                <c:pt idx="5">
                  <c:v>2.644238437001595</c:v>
                </c:pt>
                <c:pt idx="6">
                  <c:v>3.3240200593593285</c:v>
                </c:pt>
                <c:pt idx="7">
                  <c:v>3.551677964683237</c:v>
                </c:pt>
                <c:pt idx="8">
                  <c:v>3.3359678313921242</c:v>
                </c:pt>
                <c:pt idx="9">
                  <c:v>3.1570985259891389</c:v>
                </c:pt>
                <c:pt idx="10">
                  <c:v>4.0530846484935434</c:v>
                </c:pt>
                <c:pt idx="11">
                  <c:v>4.376825947016588</c:v>
                </c:pt>
                <c:pt idx="12">
                  <c:v>3.4031098256693291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2A-4603-907D-462E4A7B0A9B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62A-4603-907D-462E4A7B0A9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4.747028055159296</c:v>
                </c:pt>
                <c:pt idx="1">
                  <c:v>5.5397431447414096</c:v>
                </c:pt>
                <c:pt idx="2">
                  <c:v>3.9655259822560205</c:v>
                </c:pt>
                <c:pt idx="3">
                  <c:v>3.7439455782312927</c:v>
                </c:pt>
                <c:pt idx="4">
                  <c:v>3.0944155626362568</c:v>
                </c:pt>
                <c:pt idx="5">
                  <c:v>2.7811035918792295</c:v>
                </c:pt>
                <c:pt idx="6">
                  <c:v>3.6030543829153214</c:v>
                </c:pt>
                <c:pt idx="7">
                  <c:v>3.5742602160638799</c:v>
                </c:pt>
                <c:pt idx="8">
                  <c:v>3.3710453920220083</c:v>
                </c:pt>
                <c:pt idx="9">
                  <c:v>3.6075309577963104</c:v>
                </c:pt>
                <c:pt idx="10">
                  <c:v>3.980811808118081</c:v>
                </c:pt>
                <c:pt idx="11">
                  <c:v>3.8249922287845819</c:v>
                </c:pt>
                <c:pt idx="12">
                  <c:v>3.6143281121187139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62A-4603-907D-462E4A7B0A9B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62A-4603-907D-462E4A7B0A9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62A-4603-907D-462E4A7B0A9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3.4725315515961395</c:v>
                </c:pt>
                <c:pt idx="1">
                  <c:v>3.2008113590263694</c:v>
                </c:pt>
                <c:pt idx="12">
                  <c:v>3.3576939562794683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62A-4603-907D-462E4A7B0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62A-4603-907D-462E4A7B0A9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4.1196432994798116</c:v>
                      </c:pt>
                      <c:pt idx="1">
                        <c:v>3.5437040790473779</c:v>
                      </c:pt>
                      <c:pt idx="2">
                        <c:v>3.9275466284074607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3.0480277273477472</c:v>
                      </c:pt>
                      <c:pt idx="8">
                        <c:v>2.6368810100085041</c:v>
                      </c:pt>
                      <c:pt idx="9">
                        <c:v>2.3909129875696529</c:v>
                      </c:pt>
                      <c:pt idx="10">
                        <c:v>3.1232244318181817</c:v>
                      </c:pt>
                      <c:pt idx="11">
                        <c:v>2.5420693575895394</c:v>
                      </c:pt>
                      <c:pt idx="12">
                        <c:v>2.8833021788655882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62A-4603-907D-462E4A7B0A9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62A-4603-907D-462E4A7B0A9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62A-4603-907D-462E4A7B0A9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62A-4603-907D-462E4A7B0A9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62A-4603-907D-462E4A7B0A9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62A-4603-907D-462E4A7B0A9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62A-4603-907D-462E4A7B0A9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62A-4603-907D-462E4A7B0A9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62A-4603-907D-462E4A7B0A9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62A-4603-907D-462E4A7B0A9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62A-4603-907D-462E4A7B0A9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62A-4603-907D-462E4A7B0A9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62A-4603-907D-462E4A7B0A9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62A-4603-907D-462E4A7B0A9B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-1.2744965035631566</c:v>
                </c:pt>
                <c:pt idx="1">
                  <c:v>-2.3389317857150402</c:v>
                </c:pt>
                <c:pt idx="12">
                  <c:v>-1.8475628655503868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62A-4603-907D-462E4A7B0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AD9-4AEF-9849-10CEDBBA7C12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130874</c:v>
                </c:pt>
                <c:pt idx="1">
                  <c:v>140575</c:v>
                </c:pt>
                <c:pt idx="2">
                  <c:v>145481</c:v>
                </c:pt>
                <c:pt idx="3">
                  <c:v>149414</c:v>
                </c:pt>
                <c:pt idx="4">
                  <c:v>135247</c:v>
                </c:pt>
                <c:pt idx="5">
                  <c:v>133792</c:v>
                </c:pt>
                <c:pt idx="6">
                  <c:v>140760</c:v>
                </c:pt>
                <c:pt idx="7">
                  <c:v>139945</c:v>
                </c:pt>
                <c:pt idx="8">
                  <c:v>135188</c:v>
                </c:pt>
                <c:pt idx="9">
                  <c:v>159531</c:v>
                </c:pt>
                <c:pt idx="10">
                  <c:v>146077</c:v>
                </c:pt>
                <c:pt idx="11">
                  <c:v>149936</c:v>
                </c:pt>
                <c:pt idx="12">
                  <c:v>1706820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D9-4AEF-9849-10CEDBBA7C12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AD9-4AEF-9849-10CEDBBA7C1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143825</c:v>
                </c:pt>
                <c:pt idx="1">
                  <c:v>146954</c:v>
                </c:pt>
                <c:pt idx="2">
                  <c:v>165047</c:v>
                </c:pt>
                <c:pt idx="3">
                  <c:v>149814</c:v>
                </c:pt>
                <c:pt idx="4">
                  <c:v>146402</c:v>
                </c:pt>
                <c:pt idx="5">
                  <c:v>137665</c:v>
                </c:pt>
                <c:pt idx="6">
                  <c:v>147163</c:v>
                </c:pt>
                <c:pt idx="7">
                  <c:v>148125</c:v>
                </c:pt>
                <c:pt idx="8">
                  <c:v>132679</c:v>
                </c:pt>
                <c:pt idx="9">
                  <c:v>161919</c:v>
                </c:pt>
                <c:pt idx="10">
                  <c:v>148845</c:v>
                </c:pt>
                <c:pt idx="11">
                  <c:v>148641</c:v>
                </c:pt>
                <c:pt idx="12">
                  <c:v>1777079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AD9-4AEF-9849-10CEDBBA7C12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AD9-4AEF-9849-10CEDBBA7C1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AD9-4AEF-9849-10CEDBBA7C1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139068</c:v>
                </c:pt>
                <c:pt idx="1">
                  <c:v>142365</c:v>
                </c:pt>
                <c:pt idx="12">
                  <c:v>281433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AD9-4AEF-9849-10CEDBBA7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AD9-4AEF-9849-10CEDBBA7C1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129322</c:v>
                      </c:pt>
                      <c:pt idx="1">
                        <c:v>139971</c:v>
                      </c:pt>
                      <c:pt idx="2">
                        <c:v>54600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21231</c:v>
                      </c:pt>
                      <c:pt idx="8">
                        <c:v>12509</c:v>
                      </c:pt>
                      <c:pt idx="9">
                        <c:v>15422</c:v>
                      </c:pt>
                      <c:pt idx="10">
                        <c:v>17914</c:v>
                      </c:pt>
                      <c:pt idx="11">
                        <c:v>21551</c:v>
                      </c:pt>
                      <c:pt idx="12">
                        <c:v>432870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AD9-4AEF-9849-10CEDBBA7C1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AD9-4AEF-9849-10CEDBBA7C1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AD9-4AEF-9849-10CEDBBA7C1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AD9-4AEF-9849-10CEDBBA7C1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AD9-4AEF-9849-10CEDBBA7C1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AD9-4AEF-9849-10CEDBBA7C1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AD9-4AEF-9849-10CEDBBA7C1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AD9-4AEF-9849-10CEDBBA7C1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AD9-4AEF-9849-10CEDBBA7C1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AD9-4AEF-9849-10CEDBBA7C1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AD9-4AEF-9849-10CEDBBA7C1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AD9-4AEF-9849-10CEDBBA7C1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AD9-4AEF-9849-10CEDBBA7C1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AD9-4AEF-9849-10CEDBBA7C12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-3.3074917434382067E-2</c:v>
                </c:pt>
                <c:pt idx="1">
                  <c:v>-3.122745893272727E-2</c:v>
                </c:pt>
                <c:pt idx="12">
                  <c:v>-3.2141248164413549E-2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AD9-4AEF-9849-10CEDBBA7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418-40D5-BBEE-0D26C675A5A9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8.0675993703867839</c:v>
                </c:pt>
                <c:pt idx="1">
                  <c:v>7.4318477680953228</c:v>
                </c:pt>
                <c:pt idx="2">
                  <c:v>7.2751699534647134</c:v>
                </c:pt>
                <c:pt idx="3">
                  <c:v>6.9265463745030589</c:v>
                </c:pt>
                <c:pt idx="4">
                  <c:v>7.2600205549845835</c:v>
                </c:pt>
                <c:pt idx="5">
                  <c:v>7.3676826716096624</c:v>
                </c:pt>
                <c:pt idx="6">
                  <c:v>7.7930875248650189</c:v>
                </c:pt>
                <c:pt idx="7">
                  <c:v>8.149072850048233</c:v>
                </c:pt>
                <c:pt idx="8">
                  <c:v>7.5569947036719238</c:v>
                </c:pt>
                <c:pt idx="9">
                  <c:v>7.2050071772884268</c:v>
                </c:pt>
                <c:pt idx="10">
                  <c:v>7.5707263977217494</c:v>
                </c:pt>
                <c:pt idx="11">
                  <c:v>7.3192962330594389</c:v>
                </c:pt>
                <c:pt idx="12">
                  <c:v>7.4836684594743437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18-40D5-BBEE-0D26C675A5A9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418-40D5-BBEE-0D26C675A5A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7.8156718233964888</c:v>
                </c:pt>
                <c:pt idx="1">
                  <c:v>7.3057963716537149</c:v>
                </c:pt>
                <c:pt idx="2">
                  <c:v>6.9647433761292241</c:v>
                </c:pt>
                <c:pt idx="3">
                  <c:v>7.0407772304324032</c:v>
                </c:pt>
                <c:pt idx="4">
                  <c:v>7.0341730304230818</c:v>
                </c:pt>
                <c:pt idx="5">
                  <c:v>7.1731740093705731</c:v>
                </c:pt>
                <c:pt idx="6">
                  <c:v>7.6859264896747144</c:v>
                </c:pt>
                <c:pt idx="7">
                  <c:v>7.9129991561181434</c:v>
                </c:pt>
                <c:pt idx="8">
                  <c:v>7.7414813195758185</c:v>
                </c:pt>
                <c:pt idx="9">
                  <c:v>7.2402126989420639</c:v>
                </c:pt>
                <c:pt idx="10">
                  <c:v>7.2974638046289764</c:v>
                </c:pt>
                <c:pt idx="11">
                  <c:v>7.3251727316150994</c:v>
                </c:pt>
                <c:pt idx="12">
                  <c:v>7.3699610428123901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418-40D5-BBEE-0D26C675A5A9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418-40D5-BBEE-0D26C675A5A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418-40D5-BBEE-0D26C675A5A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7.8076192941582532</c:v>
                </c:pt>
                <c:pt idx="1">
                  <c:v>7.2785586344958384</c:v>
                </c:pt>
                <c:pt idx="12">
                  <c:v>7.5399899798531091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418-40D5-BBEE-0D26C675A5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418-40D5-BBEE-0D26C675A5A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8.5592474598289545</c:v>
                      </c:pt>
                      <c:pt idx="1">
                        <c:v>7.7267862628687372</c:v>
                      </c:pt>
                      <c:pt idx="2">
                        <c:v>8.8342124542124534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7.9838443785031323</c:v>
                      </c:pt>
                      <c:pt idx="8">
                        <c:v>7.9890478855224236</c:v>
                      </c:pt>
                      <c:pt idx="9">
                        <c:v>6.2485410452600183</c:v>
                      </c:pt>
                      <c:pt idx="10">
                        <c:v>7.793066875069778</c:v>
                      </c:pt>
                      <c:pt idx="11">
                        <c:v>8.1032898705396494</c:v>
                      </c:pt>
                      <c:pt idx="12">
                        <c:v>8.0718368101277527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418-40D5-BBEE-0D26C675A5A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418-40D5-BBEE-0D26C675A5A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418-40D5-BBEE-0D26C675A5A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418-40D5-BBEE-0D26C675A5A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418-40D5-BBEE-0D26C675A5A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418-40D5-BBEE-0D26C675A5A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418-40D5-BBEE-0D26C675A5A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418-40D5-BBEE-0D26C675A5A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418-40D5-BBEE-0D26C675A5A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418-40D5-BBEE-0D26C675A5A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418-40D5-BBEE-0D26C675A5A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418-40D5-BBEE-0D26C675A5A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418-40D5-BBEE-0D26C675A5A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418-40D5-BBEE-0D26C675A5A9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-8.0525292382356284E-3</c:v>
                </c:pt>
                <c:pt idx="1">
                  <c:v>-2.7237737157876474E-2</c:v>
                </c:pt>
                <c:pt idx="12">
                  <c:v>-1.8000796647257289E-2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418-40D5-BBEE-0D26C675A5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69E-4C8E-BB4A-67403D855616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8.0062304758288612</c:v>
                </c:pt>
                <c:pt idx="1">
                  <c:v>7.1194102195259239</c:v>
                </c:pt>
                <c:pt idx="2">
                  <c:v>6.7985230374056833</c:v>
                </c:pt>
                <c:pt idx="3">
                  <c:v>7.0240699001029583</c:v>
                </c:pt>
                <c:pt idx="4">
                  <c:v>7.0512052100360654</c:v>
                </c:pt>
                <c:pt idx="5">
                  <c:v>7.2739933668445875</c:v>
                </c:pt>
                <c:pt idx="6">
                  <c:v>7.7014004712360684</c:v>
                </c:pt>
                <c:pt idx="7">
                  <c:v>7.9181916454327848</c:v>
                </c:pt>
                <c:pt idx="8">
                  <c:v>7.4400005001000196</c:v>
                </c:pt>
                <c:pt idx="9">
                  <c:v>7.1552670816273398</c:v>
                </c:pt>
                <c:pt idx="10">
                  <c:v>7.1426627194028596</c:v>
                </c:pt>
                <c:pt idx="11">
                  <c:v>7.1397235869671114</c:v>
                </c:pt>
                <c:pt idx="12">
                  <c:v>7.3061869308427632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9E-4C8E-BB4A-67403D855616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69E-4C8E-BB4A-67403D85561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7.60976597659766</c:v>
                </c:pt>
                <c:pt idx="1">
                  <c:v>6.9493537721671172</c:v>
                </c:pt>
                <c:pt idx="2">
                  <c:v>6.6206231286721868</c:v>
                </c:pt>
                <c:pt idx="3">
                  <c:v>6.9147633956066512</c:v>
                </c:pt>
                <c:pt idx="4">
                  <c:v>6.8214660908135869</c:v>
                </c:pt>
                <c:pt idx="5">
                  <c:v>7.0249498911746988</c:v>
                </c:pt>
                <c:pt idx="6">
                  <c:v>7.667114060285245</c:v>
                </c:pt>
                <c:pt idx="7">
                  <c:v>7.9517282982445554</c:v>
                </c:pt>
                <c:pt idx="8">
                  <c:v>7.6924121541334243</c:v>
                </c:pt>
                <c:pt idx="9">
                  <c:v>7.150697512206464</c:v>
                </c:pt>
                <c:pt idx="10">
                  <c:v>6.8911191965441585</c:v>
                </c:pt>
                <c:pt idx="11">
                  <c:v>6.9987129987129988</c:v>
                </c:pt>
                <c:pt idx="12">
                  <c:v>7.1903104070579209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69E-4C8E-BB4A-67403D855616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69E-4C8E-BB4A-67403D85561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69E-4C8E-BB4A-67403D85561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7.5667628853707889</c:v>
                </c:pt>
                <c:pt idx="1">
                  <c:v>6.8764886066492341</c:v>
                </c:pt>
                <c:pt idx="12">
                  <c:v>7.2223539322910844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69E-4C8E-BB4A-67403D8556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69E-4C8E-BB4A-67403D85561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resd'!$C$119:$C$131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8.1094278136971099</c:v>
                      </c:pt>
                      <c:pt idx="1">
                        <c:v>7.3333075375328898</c:v>
                      </c:pt>
                      <c:pt idx="2">
                        <c:v>9.0768788343558278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9.3448466427189825</c:v>
                      </c:pt>
                      <c:pt idx="8">
                        <c:v>8.2342462111140655</c:v>
                      </c:pt>
                      <c:pt idx="9">
                        <c:v>5.7621429724060027</c:v>
                      </c:pt>
                      <c:pt idx="10">
                        <c:v>8.0004764173415914</c:v>
                      </c:pt>
                      <c:pt idx="11">
                        <c:v>8.4893005745987722</c:v>
                      </c:pt>
                      <c:pt idx="12">
                        <c:v>7.899505994080446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69E-4C8E-BB4A-67403D85561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69E-4C8E-BB4A-67403D85561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69E-4C8E-BB4A-67403D85561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69E-4C8E-BB4A-67403D85561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69E-4C8E-BB4A-67403D85561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69E-4C8E-BB4A-67403D85561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69E-4C8E-BB4A-67403D85561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69E-4C8E-BB4A-67403D85561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69E-4C8E-BB4A-67403D85561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69E-4C8E-BB4A-67403D85561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69E-4C8E-BB4A-67403D85561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69E-4C8E-BB4A-67403D85561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69E-4C8E-BB4A-67403D85561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69E-4C8E-BB4A-67403D855616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-4.3003091226871071E-2</c:v>
                </c:pt>
                <c:pt idx="1">
                  <c:v>-7.2865165517883135E-2</c:v>
                </c:pt>
                <c:pt idx="12">
                  <c:v>-5.7503425066273373E-2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69E-4C8E-BB4A-67403D8556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0DC-4BC0-B226-B344FCB36030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8.8933895716675142</c:v>
                </c:pt>
                <c:pt idx="1">
                  <c:v>8.2758501758984622</c:v>
                </c:pt>
                <c:pt idx="2">
                  <c:v>7.9383984792681481</c:v>
                </c:pt>
                <c:pt idx="3">
                  <c:v>7.1516565286718246</c:v>
                </c:pt>
                <c:pt idx="4">
                  <c:v>8.2689469202384327</c:v>
                </c:pt>
                <c:pt idx="5">
                  <c:v>8.4836212457888323</c:v>
                </c:pt>
                <c:pt idx="6">
                  <c:v>8.5319226559649763</c:v>
                </c:pt>
                <c:pt idx="7">
                  <c:v>8.2914852615801866</c:v>
                </c:pt>
                <c:pt idx="8">
                  <c:v>8.3840673575129525</c:v>
                </c:pt>
                <c:pt idx="9">
                  <c:v>7.8560346382825186</c:v>
                </c:pt>
                <c:pt idx="10">
                  <c:v>8.2793894843162565</c:v>
                </c:pt>
                <c:pt idx="11">
                  <c:v>8.3164210013399931</c:v>
                </c:pt>
                <c:pt idx="12">
                  <c:v>8.1967261611280939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DC-4BC0-B226-B344FCB36030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0DC-4BC0-B226-B344FCB3603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8.500168520390968</c:v>
                </c:pt>
                <c:pt idx="1">
                  <c:v>8.0699797821691774</c:v>
                </c:pt>
                <c:pt idx="2">
                  <c:v>7.5169631774927597</c:v>
                </c:pt>
                <c:pt idx="3">
                  <c:v>7.532258064516129</c:v>
                </c:pt>
                <c:pt idx="4">
                  <c:v>8.1437805228382647</c:v>
                </c:pt>
                <c:pt idx="5">
                  <c:v>7.7936310679611651</c:v>
                </c:pt>
                <c:pt idx="6">
                  <c:v>7.9531952531878822</c:v>
                </c:pt>
                <c:pt idx="7">
                  <c:v>7.9603726362625142</c:v>
                </c:pt>
                <c:pt idx="8">
                  <c:v>8.7306782635233073</c:v>
                </c:pt>
                <c:pt idx="9">
                  <c:v>7.8874788986553348</c:v>
                </c:pt>
                <c:pt idx="10">
                  <c:v>8.2227976420031954</c:v>
                </c:pt>
                <c:pt idx="11">
                  <c:v>8.906091039520021</c:v>
                </c:pt>
                <c:pt idx="12">
                  <c:v>8.0853251064247296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DC-4BC0-B226-B344FCB36030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0DC-4BC0-B226-B344FCB3603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0DC-4BC0-B226-B344FCB3603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8.7057742596649934</c:v>
                </c:pt>
                <c:pt idx="1">
                  <c:v>8.5564005069708493</c:v>
                </c:pt>
                <c:pt idx="12">
                  <c:v>8.6330817792613015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0DC-4BC0-B226-B344FCB360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0DC-4BC0-B226-B344FCB3603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resd'!$C$141:$C$153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9.9186997103315093</c:v>
                      </c:pt>
                      <c:pt idx="1">
                        <c:v>9.1612776541432126</c:v>
                      </c:pt>
                      <c:pt idx="2">
                        <c:v>7.9034090909090908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8.5646190666134814</c:v>
                      </c:pt>
                      <c:pt idx="8">
                        <c:v>16.48526863084922</c:v>
                      </c:pt>
                      <c:pt idx="9">
                        <c:v>4.7581018518518521</c:v>
                      </c:pt>
                      <c:pt idx="10">
                        <c:v>7.6417066968070078</c:v>
                      </c:pt>
                      <c:pt idx="11">
                        <c:v>9.4152144772117961</c:v>
                      </c:pt>
                      <c:pt idx="12">
                        <c:v>8.9352478955566053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0DC-4BC0-B226-B344FCB36030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20DC-4BC0-B226-B344FCB36030}"/>
                    </c:ext>
                  </c:extLst>
                </c:dP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9.1495250740475953</c:v>
                      </c:pt>
                      <c:pt idx="1">
                        <c:v>8.0757748704890684</c:v>
                      </c:pt>
                      <c:pt idx="2">
                        <c:v>8.5303169801394194</c:v>
                      </c:pt>
                      <c:pt idx="3">
                        <c:v>7.6792181316704644</c:v>
                      </c:pt>
                      <c:pt idx="4">
                        <c:v>8.5769349845201237</c:v>
                      </c:pt>
                      <c:pt idx="5">
                        <c:v>8.1869452410214389</c:v>
                      </c:pt>
                      <c:pt idx="6">
                        <c:v>8.7215548243936034</c:v>
                      </c:pt>
                      <c:pt idx="7">
                        <c:v>8.5599384529304796</c:v>
                      </c:pt>
                      <c:pt idx="8">
                        <c:v>8.7860075927791126</c:v>
                      </c:pt>
                      <c:pt idx="9">
                        <c:v>7.9050098879367168</c:v>
                      </c:pt>
                      <c:pt idx="10">
                        <c:v>8.2085274677646556</c:v>
                      </c:pt>
                      <c:pt idx="11">
                        <c:v>8.7539784654973936</c:v>
                      </c:pt>
                      <c:pt idx="12">
                        <c:v>8.3907111087484267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20DC-4BC0-B226-B344FCB3603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0DC-4BC0-B226-B344FCB3603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0DC-4BC0-B226-B344FCB3603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0DC-4BC0-B226-B344FCB3603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0DC-4BC0-B226-B344FCB3603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0DC-4BC0-B226-B344FCB3603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0DC-4BC0-B226-B344FCB3603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0DC-4BC0-B226-B344FCB3603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0DC-4BC0-B226-B344FCB3603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0DC-4BC0-B226-B344FCB3603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0DC-4BC0-B226-B344FCB3603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0DC-4BC0-B226-B344FCB3603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0DC-4BC0-B226-B344FCB3603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0DC-4BC0-B226-B344FCB36030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0.20560573927402537</c:v>
                </c:pt>
                <c:pt idx="1">
                  <c:v>0.48642072480167187</c:v>
                </c:pt>
                <c:pt idx="12">
                  <c:v>0.35155831068532706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0DC-4BC0-B226-B344FCB360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3DF-47D0-9508-10DAF9739185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9.4714077770846323</c:v>
                </c:pt>
                <c:pt idx="1">
                  <c:v>8.2667772583320769</c:v>
                </c:pt>
                <c:pt idx="2">
                  <c:v>8.4301207284632707</c:v>
                </c:pt>
                <c:pt idx="3">
                  <c:v>6.6114079615281858</c:v>
                </c:pt>
                <c:pt idx="4">
                  <c:v>7.0906549520766777</c:v>
                </c:pt>
                <c:pt idx="5">
                  <c:v>6.7627544609198287</c:v>
                </c:pt>
                <c:pt idx="6">
                  <c:v>8.1781140861466817</c:v>
                </c:pt>
                <c:pt idx="7">
                  <c:v>10.082657517155333</c:v>
                </c:pt>
                <c:pt idx="8">
                  <c:v>7.9343756428718368</c:v>
                </c:pt>
                <c:pt idx="9">
                  <c:v>7.7937348018881423</c:v>
                </c:pt>
                <c:pt idx="10">
                  <c:v>10.768174656763447</c:v>
                </c:pt>
                <c:pt idx="11">
                  <c:v>7.3263428204579499</c:v>
                </c:pt>
                <c:pt idx="12">
                  <c:v>8.1949520923255879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DF-47D0-9508-10DAF9739185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3DF-47D0-9508-10DAF973918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10.558616758502755</c:v>
                </c:pt>
                <c:pt idx="1">
                  <c:v>8.7094584169109712</c:v>
                </c:pt>
                <c:pt idx="2">
                  <c:v>8.9442278352263092</c:v>
                </c:pt>
                <c:pt idx="3">
                  <c:v>6.7105347422350308</c:v>
                </c:pt>
                <c:pt idx="4">
                  <c:v>7.2181259600614442</c:v>
                </c:pt>
                <c:pt idx="5">
                  <c:v>6.9729327781082686</c:v>
                </c:pt>
                <c:pt idx="6">
                  <c:v>7.5435435435435432</c:v>
                </c:pt>
                <c:pt idx="7">
                  <c:v>7.8926524231370507</c:v>
                </c:pt>
                <c:pt idx="8">
                  <c:v>7.5521653543307083</c:v>
                </c:pt>
                <c:pt idx="9">
                  <c:v>7.2006835010442378</c:v>
                </c:pt>
                <c:pt idx="10">
                  <c:v>7.9238095238095241</c:v>
                </c:pt>
                <c:pt idx="11">
                  <c:v>7.5944272445820431</c:v>
                </c:pt>
                <c:pt idx="12">
                  <c:v>7.9727482838317982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3DF-47D0-9508-10DAF9739185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3DF-47D0-9508-10DAF973918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3DF-47D0-9508-10DAF973918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8.731490384615384</c:v>
                </c:pt>
                <c:pt idx="1">
                  <c:v>7.9267681289167413</c:v>
                </c:pt>
                <c:pt idx="12">
                  <c:v>8.2702924576705996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3DF-47D0-9508-10DAF97391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3DF-47D0-9508-10DAF973918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resd'!$C$163:$C$175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9.7897689028494508</c:v>
                      </c:pt>
                      <c:pt idx="1">
                        <c:v>7.7709839673058783</c:v>
                      </c:pt>
                      <c:pt idx="2">
                        <c:v>9.1765571358509082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8.398076923076923</c:v>
                      </c:pt>
                      <c:pt idx="8">
                        <c:v>8.4134742404227207</c:v>
                      </c:pt>
                      <c:pt idx="9">
                        <c:v>7.1910274963820546</c:v>
                      </c:pt>
                      <c:pt idx="10">
                        <c:v>10.832713754646839</c:v>
                      </c:pt>
                      <c:pt idx="11">
                        <c:v>7.709090909090909</c:v>
                      </c:pt>
                      <c:pt idx="12">
                        <c:v>8.4506925477955512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3DF-47D0-9508-10DAF973918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3DF-47D0-9508-10DAF973918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3DF-47D0-9508-10DAF973918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3DF-47D0-9508-10DAF973918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3DF-47D0-9508-10DAF973918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3DF-47D0-9508-10DAF973918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3DF-47D0-9508-10DAF973918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3DF-47D0-9508-10DAF973918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3DF-47D0-9508-10DAF973918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3DF-47D0-9508-10DAF973918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3DF-47D0-9508-10DAF973918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3DF-47D0-9508-10DAF973918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3DF-47D0-9508-10DAF973918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3DF-47D0-9508-10DAF9739185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-1.8271263738873706</c:v>
                </c:pt>
                <c:pt idx="1">
                  <c:v>-0.78269028799422991</c:v>
                </c:pt>
                <c:pt idx="12">
                  <c:v>-1.2678546812939775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3DF-47D0-9508-10DAF97391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95D-45E6-85EE-3C2647E59123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9.0303465900015976</c:v>
                </c:pt>
                <c:pt idx="1">
                  <c:v>7.7075522955718556</c:v>
                </c:pt>
                <c:pt idx="2">
                  <c:v>7.6579337617399901</c:v>
                </c:pt>
                <c:pt idx="3">
                  <c:v>6.7489429946056276</c:v>
                </c:pt>
                <c:pt idx="4">
                  <c:v>7.35172631247044</c:v>
                </c:pt>
                <c:pt idx="5">
                  <c:v>7.3744283157685429</c:v>
                </c:pt>
                <c:pt idx="6">
                  <c:v>7.6733506622106695</c:v>
                </c:pt>
                <c:pt idx="7">
                  <c:v>8.1656338971696538</c:v>
                </c:pt>
                <c:pt idx="8">
                  <c:v>7.8255897069335241</c:v>
                </c:pt>
                <c:pt idx="9">
                  <c:v>6.8738239463848432</c:v>
                </c:pt>
                <c:pt idx="10">
                  <c:v>8.6272536687631032</c:v>
                </c:pt>
                <c:pt idx="11">
                  <c:v>7.7963321709931552</c:v>
                </c:pt>
                <c:pt idx="12">
                  <c:v>7.7249021514222322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5D-45E6-85EE-3C2647E59123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95D-45E6-85EE-3C2647E5912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8.5031357792411413</c:v>
                </c:pt>
                <c:pt idx="1">
                  <c:v>7.8615651670765221</c:v>
                </c:pt>
                <c:pt idx="2">
                  <c:v>7.2860209283606121</c:v>
                </c:pt>
                <c:pt idx="3">
                  <c:v>7.6862615587846763</c:v>
                </c:pt>
                <c:pt idx="4">
                  <c:v>7.3568722011712024</c:v>
                </c:pt>
                <c:pt idx="5">
                  <c:v>7.5051059001512863</c:v>
                </c:pt>
                <c:pt idx="6">
                  <c:v>7.6679137049507418</c:v>
                </c:pt>
                <c:pt idx="7">
                  <c:v>7.7958266452648477</c:v>
                </c:pt>
                <c:pt idx="8">
                  <c:v>7.7792072322670371</c:v>
                </c:pt>
                <c:pt idx="9">
                  <c:v>7.5672961028525512</c:v>
                </c:pt>
                <c:pt idx="10">
                  <c:v>7.8614325068870521</c:v>
                </c:pt>
                <c:pt idx="11">
                  <c:v>7.9899736147757254</c:v>
                </c:pt>
                <c:pt idx="12">
                  <c:v>7.7391729994982681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95D-45E6-85EE-3C2647E59123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95D-45E6-85EE-3C2647E5912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95D-45E6-85EE-3C2647E5912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8.2951160928742986</c:v>
                </c:pt>
                <c:pt idx="1">
                  <c:v>7.6123822341857332</c:v>
                </c:pt>
                <c:pt idx="12">
                  <c:v>7.942081657902877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95D-45E6-85EE-3C2647E591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95D-45E6-85EE-3C2647E5912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resd'!$C$185:$C$197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8.8133498145859086</c:v>
                      </c:pt>
                      <c:pt idx="1">
                        <c:v>8.3433203068461435</c:v>
                      </c:pt>
                      <c:pt idx="2">
                        <c:v>9.8412825651302605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7.5310063126624582</c:v>
                      </c:pt>
                      <c:pt idx="8">
                        <c:v>7.7185580774365823</c:v>
                      </c:pt>
                      <c:pt idx="9">
                        <c:v>7.8821989528795813</c:v>
                      </c:pt>
                      <c:pt idx="10">
                        <c:v>8.5499040307101719</c:v>
                      </c:pt>
                      <c:pt idx="11">
                        <c:v>8.4763610315186249</c:v>
                      </c:pt>
                      <c:pt idx="12">
                        <c:v>8.3338509316770182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95D-45E6-85EE-3C2647E5912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95D-45E6-85EE-3C2647E5912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95D-45E6-85EE-3C2647E5912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95D-45E6-85EE-3C2647E5912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95D-45E6-85EE-3C2647E5912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95D-45E6-85EE-3C2647E5912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95D-45E6-85EE-3C2647E5912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95D-45E6-85EE-3C2647E5912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95D-45E6-85EE-3C2647E5912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95D-45E6-85EE-3C2647E5912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95D-45E6-85EE-3C2647E5912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95D-45E6-85EE-3C2647E5912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95D-45E6-85EE-3C2647E5912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95D-45E6-85EE-3C2647E59123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-0.20801968636684265</c:v>
                </c:pt>
                <c:pt idx="1">
                  <c:v>-0.24918293289078886</c:v>
                </c:pt>
                <c:pt idx="12">
                  <c:v>-0.22735630763771475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95D-45E6-85EE-3C2647E591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97B-4796-B763-69A44279FC3E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7.798589196213106</c:v>
                </c:pt>
                <c:pt idx="1">
                  <c:v>7.4807584006007133</c:v>
                </c:pt>
                <c:pt idx="2">
                  <c:v>8.337007206443408</c:v>
                </c:pt>
                <c:pt idx="3">
                  <c:v>6.1622316493122513</c:v>
                </c:pt>
                <c:pt idx="4">
                  <c:v>8.7324577186038148</c:v>
                </c:pt>
                <c:pt idx="5">
                  <c:v>7.7536370597243494</c:v>
                </c:pt>
                <c:pt idx="6">
                  <c:v>7.5807761732851988</c:v>
                </c:pt>
                <c:pt idx="7">
                  <c:v>9.0076436478650503</c:v>
                </c:pt>
                <c:pt idx="8">
                  <c:v>8.1342552074216705</c:v>
                </c:pt>
                <c:pt idx="9">
                  <c:v>7.7264816204051012</c:v>
                </c:pt>
                <c:pt idx="10">
                  <c:v>7.5194165188251532</c:v>
                </c:pt>
                <c:pt idx="11">
                  <c:v>7.7343208926510192</c:v>
                </c:pt>
                <c:pt idx="12">
                  <c:v>7.8054544428454529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7B-4796-B763-69A44279FC3E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97B-4796-B763-69A44279FC3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7.9869806624545276</c:v>
                </c:pt>
                <c:pt idx="1">
                  <c:v>7.8487669443083456</c:v>
                </c:pt>
                <c:pt idx="2">
                  <c:v>7.9085292945396573</c:v>
                </c:pt>
                <c:pt idx="3">
                  <c:v>6.5747333425682228</c:v>
                </c:pt>
                <c:pt idx="4">
                  <c:v>7.8931557757819757</c:v>
                </c:pt>
                <c:pt idx="5">
                  <c:v>8.044391597304795</c:v>
                </c:pt>
                <c:pt idx="6">
                  <c:v>7.3956372968349013</c:v>
                </c:pt>
                <c:pt idx="7">
                  <c:v>8.6820465966194611</c:v>
                </c:pt>
                <c:pt idx="8">
                  <c:v>8.573217903849697</c:v>
                </c:pt>
                <c:pt idx="9">
                  <c:v>7.8618848318660701</c:v>
                </c:pt>
                <c:pt idx="10">
                  <c:v>7.8219711004075583</c:v>
                </c:pt>
                <c:pt idx="11">
                  <c:v>8.1171240819482033</c:v>
                </c:pt>
                <c:pt idx="12">
                  <c:v>7.8579848599122881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7B-4796-B763-69A44279FC3E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97B-4796-B763-69A44279FC3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97B-4796-B763-69A44279FC3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8.3929670329670323</c:v>
                </c:pt>
                <c:pt idx="1">
                  <c:v>7.871962777873514</c:v>
                </c:pt>
                <c:pt idx="12">
                  <c:v>8.100936926494736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97B-4796-B763-69A44279FC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97B-4796-B763-69A44279FC3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resd'!$C$207:$C$219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8.4330054644808747</c:v>
                      </c:pt>
                      <c:pt idx="1">
                        <c:v>7.5485582876348838</c:v>
                      </c:pt>
                      <c:pt idx="2">
                        <c:v>8.5709890109890114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7.8768551945447252</c:v>
                      </c:pt>
                      <c:pt idx="8">
                        <c:v>6.108247422680412</c:v>
                      </c:pt>
                      <c:pt idx="9">
                        <c:v>5.8590604026845634</c:v>
                      </c:pt>
                      <c:pt idx="10">
                        <c:v>6.8014888337468982</c:v>
                      </c:pt>
                      <c:pt idx="11">
                        <c:v>8.7415458937198061</c:v>
                      </c:pt>
                      <c:pt idx="12">
                        <c:v>7.9013936058086429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97B-4796-B763-69A44279FC3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97B-4796-B763-69A44279FC3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97B-4796-B763-69A44279FC3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97B-4796-B763-69A44279FC3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97B-4796-B763-69A44279FC3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97B-4796-B763-69A44279FC3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97B-4796-B763-69A44279FC3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97B-4796-B763-69A44279FC3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97B-4796-B763-69A44279FC3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97B-4796-B763-69A44279FC3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97B-4796-B763-69A44279FC3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97B-4796-B763-69A44279FC3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97B-4796-B763-69A44279FC3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97B-4796-B763-69A44279FC3E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0.40598637051250464</c:v>
                </c:pt>
                <c:pt idx="1">
                  <c:v>2.31958335651683E-2</c:v>
                </c:pt>
                <c:pt idx="12">
                  <c:v>0.18854489406039754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97B-4796-B763-69A44279FC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D70-47C7-8020-EF5228DFB8FC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9.0303465900015976</c:v>
                </c:pt>
                <c:pt idx="1">
                  <c:v>7.7075522955718556</c:v>
                </c:pt>
                <c:pt idx="2">
                  <c:v>7.6579337617399901</c:v>
                </c:pt>
                <c:pt idx="3">
                  <c:v>6.7489429946056276</c:v>
                </c:pt>
                <c:pt idx="4">
                  <c:v>7.35172631247044</c:v>
                </c:pt>
                <c:pt idx="5">
                  <c:v>7.3744283157685429</c:v>
                </c:pt>
                <c:pt idx="6">
                  <c:v>7.6733506622106695</c:v>
                </c:pt>
                <c:pt idx="7">
                  <c:v>8.1656338971696538</c:v>
                </c:pt>
                <c:pt idx="8">
                  <c:v>7.8255897069335241</c:v>
                </c:pt>
                <c:pt idx="9">
                  <c:v>6.8738239463848432</c:v>
                </c:pt>
                <c:pt idx="10">
                  <c:v>8.6272536687631032</c:v>
                </c:pt>
                <c:pt idx="11">
                  <c:v>7.7963321709931552</c:v>
                </c:pt>
                <c:pt idx="12">
                  <c:v>7.7249021514222322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70-47C7-8020-EF5228DFB8FC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D70-47C7-8020-EF5228DFB8F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8.5031357792411413</c:v>
                </c:pt>
                <c:pt idx="1">
                  <c:v>7.8615651670765221</c:v>
                </c:pt>
                <c:pt idx="2">
                  <c:v>7.2860209283606121</c:v>
                </c:pt>
                <c:pt idx="3">
                  <c:v>7.6862615587846763</c:v>
                </c:pt>
                <c:pt idx="4">
                  <c:v>7.3568722011712024</c:v>
                </c:pt>
                <c:pt idx="5">
                  <c:v>7.5051059001512863</c:v>
                </c:pt>
                <c:pt idx="6">
                  <c:v>7.6679137049507418</c:v>
                </c:pt>
                <c:pt idx="7">
                  <c:v>7.7958266452648477</c:v>
                </c:pt>
                <c:pt idx="8">
                  <c:v>7.7792072322670371</c:v>
                </c:pt>
                <c:pt idx="9">
                  <c:v>7.5672961028525512</c:v>
                </c:pt>
                <c:pt idx="10">
                  <c:v>7.8614325068870521</c:v>
                </c:pt>
                <c:pt idx="11">
                  <c:v>7.9899736147757254</c:v>
                </c:pt>
                <c:pt idx="12">
                  <c:v>7.7391729994982681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D70-47C7-8020-EF5228DFB8FC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D70-47C7-8020-EF5228DFB8F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D70-47C7-8020-EF5228DFB8F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8.2951160928742986</c:v>
                </c:pt>
                <c:pt idx="1">
                  <c:v>7.6123822341857332</c:v>
                </c:pt>
                <c:pt idx="12">
                  <c:v>7.942081657902877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D70-47C7-8020-EF5228DFB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D70-47C7-8020-EF5228DFB8F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resd'!$C$229:$C$241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8.8133498145859086</c:v>
                      </c:pt>
                      <c:pt idx="1">
                        <c:v>8.3433203068461435</c:v>
                      </c:pt>
                      <c:pt idx="2">
                        <c:v>9.8412825651302605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7.5310063126624582</c:v>
                      </c:pt>
                      <c:pt idx="8">
                        <c:v>7.7185580774365823</c:v>
                      </c:pt>
                      <c:pt idx="9">
                        <c:v>7.8821989528795813</c:v>
                      </c:pt>
                      <c:pt idx="10">
                        <c:v>8.5499040307101719</c:v>
                      </c:pt>
                      <c:pt idx="11">
                        <c:v>8.4763610315186249</c:v>
                      </c:pt>
                      <c:pt idx="12">
                        <c:v>8.3338509316770182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D70-47C7-8020-EF5228DFB8F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D70-47C7-8020-EF5228DFB8F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D70-47C7-8020-EF5228DFB8F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D70-47C7-8020-EF5228DFB8F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D70-47C7-8020-EF5228DFB8F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D70-47C7-8020-EF5228DFB8F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D70-47C7-8020-EF5228DFB8F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D70-47C7-8020-EF5228DFB8F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D70-47C7-8020-EF5228DFB8F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D70-47C7-8020-EF5228DFB8F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D70-47C7-8020-EF5228DFB8F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D70-47C7-8020-EF5228DFB8F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D70-47C7-8020-EF5228DFB8F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D70-47C7-8020-EF5228DFB8FC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-0.20801968636684265</c:v>
                </c:pt>
                <c:pt idx="1">
                  <c:v>-0.24918293289078886</c:v>
                </c:pt>
                <c:pt idx="12">
                  <c:v>-0.22735630763771475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D70-47C7-8020-EF5228DFB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707-4D5B-A02F-D9616012F4C8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6.9183377627446241</c:v>
                </c:pt>
                <c:pt idx="1">
                  <c:v>7.8601462522851921</c:v>
                </c:pt>
                <c:pt idx="2">
                  <c:v>8.2257543103448274</c:v>
                </c:pt>
                <c:pt idx="3">
                  <c:v>7.3605860113421553</c:v>
                </c:pt>
                <c:pt idx="4">
                  <c:v>6.9700460829493087</c:v>
                </c:pt>
                <c:pt idx="5">
                  <c:v>6.8466666666666667</c:v>
                </c:pt>
                <c:pt idx="6">
                  <c:v>8.7509578544061295</c:v>
                </c:pt>
                <c:pt idx="7">
                  <c:v>7.1090629800307221</c:v>
                </c:pt>
                <c:pt idx="8">
                  <c:v>8.4351687388987564</c:v>
                </c:pt>
                <c:pt idx="9">
                  <c:v>6.4231318419800099</c:v>
                </c:pt>
                <c:pt idx="10">
                  <c:v>7.5530525628468821</c:v>
                </c:pt>
                <c:pt idx="11">
                  <c:v>7.572878603329273</c:v>
                </c:pt>
                <c:pt idx="12">
                  <c:v>7.5019520130134199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07-4D5B-A02F-D9616012F4C8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707-4D5B-A02F-D9616012F4C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7.7295487627365356</c:v>
                </c:pt>
                <c:pt idx="1">
                  <c:v>8.2838026205742956</c:v>
                </c:pt>
                <c:pt idx="2">
                  <c:v>7.2290683229813668</c:v>
                </c:pt>
                <c:pt idx="3">
                  <c:v>9.0169704588309241</c:v>
                </c:pt>
                <c:pt idx="4">
                  <c:v>8.4228295819935699</c:v>
                </c:pt>
                <c:pt idx="5">
                  <c:v>7.862222222222222</c:v>
                </c:pt>
                <c:pt idx="6">
                  <c:v>7.0123558484349262</c:v>
                </c:pt>
                <c:pt idx="7">
                  <c:v>8.0183486238532105</c:v>
                </c:pt>
                <c:pt idx="8">
                  <c:v>7.9058524173027989</c:v>
                </c:pt>
                <c:pt idx="9">
                  <c:v>6.6109550561797752</c:v>
                </c:pt>
                <c:pt idx="10">
                  <c:v>7.8490687219010917</c:v>
                </c:pt>
                <c:pt idx="11">
                  <c:v>7.0233521657250471</c:v>
                </c:pt>
                <c:pt idx="12">
                  <c:v>7.6486754966887416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07-4D5B-A02F-D9616012F4C8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707-4D5B-A02F-D9616012F4C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707-4D5B-A02F-D9616012F4C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8.4976798143851511</c:v>
                </c:pt>
                <c:pt idx="1">
                  <c:v>7.7154336381269051</c:v>
                </c:pt>
                <c:pt idx="12">
                  <c:v>8.0419693301049229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707-4D5B-A02F-D9616012F4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707-4D5B-A02F-D9616012F4C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resd'!$C$251:$C$263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8.3097094259390509</c:v>
                      </c:pt>
                      <c:pt idx="1">
                        <c:v>7.7628614344723994</c:v>
                      </c:pt>
                      <c:pt idx="2">
                        <c:v>9.130612244897959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4.666666666666667</c:v>
                      </c:pt>
                      <c:pt idx="8">
                        <c:v>1</c:v>
                      </c:pt>
                      <c:pt idx="9">
                        <c:v>8.4444444444444446</c:v>
                      </c:pt>
                      <c:pt idx="10">
                        <c:v>4.7142857142857144</c:v>
                      </c:pt>
                      <c:pt idx="11">
                        <c:v>7.708333333333333</c:v>
                      </c:pt>
                      <c:pt idx="12">
                        <c:v>8.18305376344086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707-4D5B-A02F-D9616012F4C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707-4D5B-A02F-D9616012F4C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707-4D5B-A02F-D9616012F4C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707-4D5B-A02F-D9616012F4C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707-4D5B-A02F-D9616012F4C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707-4D5B-A02F-D9616012F4C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707-4D5B-A02F-D9616012F4C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707-4D5B-A02F-D9616012F4C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707-4D5B-A02F-D9616012F4C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707-4D5B-A02F-D9616012F4C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707-4D5B-A02F-D9616012F4C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707-4D5B-A02F-D9616012F4C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707-4D5B-A02F-D9616012F4C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707-4D5B-A02F-D9616012F4C8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0.7681310516486155</c:v>
                </c:pt>
                <c:pt idx="1">
                  <c:v>-0.56836898244739054</c:v>
                </c:pt>
                <c:pt idx="12">
                  <c:v>2.9294878381767475E-2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707-4D5B-A02F-D9616012F4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34F-4E7B-AA93-6AEED3D079AF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6.765537310330493</c:v>
                </c:pt>
                <c:pt idx="1">
                  <c:v>7.538742023701003</c:v>
                </c:pt>
                <c:pt idx="2">
                  <c:v>8.7350050830227044</c:v>
                </c:pt>
                <c:pt idx="3">
                  <c:v>7.4826315789473687</c:v>
                </c:pt>
                <c:pt idx="4">
                  <c:v>7.3178571428571431</c:v>
                </c:pt>
                <c:pt idx="5">
                  <c:v>6.7832167832167833</c:v>
                </c:pt>
                <c:pt idx="6">
                  <c:v>7.6214833759590794</c:v>
                </c:pt>
                <c:pt idx="7">
                  <c:v>6.5065274151436032</c:v>
                </c:pt>
                <c:pt idx="8">
                  <c:v>7.5864661654135341</c:v>
                </c:pt>
                <c:pt idx="9">
                  <c:v>5.0288944723618094</c:v>
                </c:pt>
                <c:pt idx="10">
                  <c:v>8.0071192473938471</c:v>
                </c:pt>
                <c:pt idx="11">
                  <c:v>7.3671026379960098</c:v>
                </c:pt>
                <c:pt idx="12">
                  <c:v>7.3068531577511981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4F-4E7B-AA93-6AEED3D079AF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34F-4E7B-AA93-6AEED3D079A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7.6107711138310892</c:v>
                </c:pt>
                <c:pt idx="1">
                  <c:v>7.6285875070343279</c:v>
                </c:pt>
                <c:pt idx="2">
                  <c:v>6.346367305751766</c:v>
                </c:pt>
                <c:pt idx="3">
                  <c:v>9.0444115470022197</c:v>
                </c:pt>
                <c:pt idx="4">
                  <c:v>8.3803680981595097</c:v>
                </c:pt>
                <c:pt idx="5">
                  <c:v>6.9055793991416312</c:v>
                </c:pt>
                <c:pt idx="6">
                  <c:v>6.1578947368421053</c:v>
                </c:pt>
                <c:pt idx="7">
                  <c:v>7.8706467661691546</c:v>
                </c:pt>
                <c:pt idx="8">
                  <c:v>7.12</c:v>
                </c:pt>
                <c:pt idx="9">
                  <c:v>5.8646384479717817</c:v>
                </c:pt>
                <c:pt idx="10">
                  <c:v>7.7106042654028437</c:v>
                </c:pt>
                <c:pt idx="11">
                  <c:v>6.7212800875273526</c:v>
                </c:pt>
                <c:pt idx="12">
                  <c:v>7.1674042882309976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34F-4E7B-AA93-6AEED3D079AF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34F-4E7B-AA93-6AEED3D079A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34F-4E7B-AA93-6AEED3D079A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8.9780219780219781</c:v>
                </c:pt>
                <c:pt idx="1">
                  <c:v>7.2591888466413179</c:v>
                </c:pt>
                <c:pt idx="12">
                  <c:v>8.11008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34F-4E7B-AA93-6AEED3D079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34F-4E7B-AA93-6AEED3D079A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resd'!$C$273:$C$285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8.4188443135811557</c:v>
                      </c:pt>
                      <c:pt idx="1">
                        <c:v>7.5026661926768572</c:v>
                      </c:pt>
                      <c:pt idx="2">
                        <c:v>8.5890804597701145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4.2</c:v>
                      </c:pt>
                      <c:pt idx="8">
                        <c:v>6.875</c:v>
                      </c:pt>
                      <c:pt idx="9">
                        <c:v>6.7536231884057969</c:v>
                      </c:pt>
                      <c:pt idx="10">
                        <c:v>6.1092715231788075</c:v>
                      </c:pt>
                      <c:pt idx="11">
                        <c:v>10.245901639344263</c:v>
                      </c:pt>
                      <c:pt idx="12">
                        <c:v>7.9687523360992749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34F-4E7B-AA93-6AEED3D079A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34F-4E7B-AA93-6AEED3D079A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34F-4E7B-AA93-6AEED3D079A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34F-4E7B-AA93-6AEED3D079A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34F-4E7B-AA93-6AEED3D079A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34F-4E7B-AA93-6AEED3D079A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34F-4E7B-AA93-6AEED3D079A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34F-4E7B-AA93-6AEED3D079A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34F-4E7B-AA93-6AEED3D079A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34F-4E7B-AA93-6AEED3D079A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34F-4E7B-AA93-6AEED3D079A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34F-4E7B-AA93-6AEED3D079A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34F-4E7B-AA93-6AEED3D079A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34F-4E7B-AA93-6AEED3D079AF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1.3672508641908889</c:v>
                </c:pt>
                <c:pt idx="1">
                  <c:v>-0.36939866039300995</c:v>
                </c:pt>
                <c:pt idx="12">
                  <c:v>0.49101991360125652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34F-4E7B-AA93-6AEED3D079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765-48D8-863B-C84AE836CBFD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7.9193492929900717</c:v>
                </c:pt>
                <c:pt idx="1">
                  <c:v>7.327375365571652</c:v>
                </c:pt>
                <c:pt idx="2">
                  <c:v>7.125946545716455</c:v>
                </c:pt>
                <c:pt idx="3">
                  <c:v>6.6100999254287842</c:v>
                </c:pt>
                <c:pt idx="4">
                  <c:v>6.9096158323632126</c:v>
                </c:pt>
                <c:pt idx="5">
                  <c:v>6.7967333968859229</c:v>
                </c:pt>
                <c:pt idx="6">
                  <c:v>7.3515560678412646</c:v>
                </c:pt>
                <c:pt idx="7">
                  <c:v>7.6174015116125862</c:v>
                </c:pt>
                <c:pt idx="8">
                  <c:v>7.2048057386634614</c:v>
                </c:pt>
                <c:pt idx="9">
                  <c:v>7.0118722097404369</c:v>
                </c:pt>
                <c:pt idx="10">
                  <c:v>7.4515604133442244</c:v>
                </c:pt>
                <c:pt idx="11">
                  <c:v>7.1449588922544356</c:v>
                </c:pt>
                <c:pt idx="12">
                  <c:v>7.1971014630901768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65-48D8-863B-C84AE836CBFD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765-48D8-863B-C84AE836CBF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7.7202650323008113</c:v>
                </c:pt>
                <c:pt idx="1">
                  <c:v>7.2083939787951126</c:v>
                </c:pt>
                <c:pt idx="2">
                  <c:v>6.8141729239968853</c:v>
                </c:pt>
                <c:pt idx="3">
                  <c:v>6.8861707753128698</c:v>
                </c:pt>
                <c:pt idx="4">
                  <c:v>6.7384641095313844</c:v>
                </c:pt>
                <c:pt idx="5">
                  <c:v>6.746200617578709</c:v>
                </c:pt>
                <c:pt idx="6">
                  <c:v>7.3441230252705418</c:v>
                </c:pt>
                <c:pt idx="7">
                  <c:v>7.4361541399893953</c:v>
                </c:pt>
                <c:pt idx="8">
                  <c:v>7.4121032226799128</c:v>
                </c:pt>
                <c:pt idx="9">
                  <c:v>7.0798877672037257</c:v>
                </c:pt>
                <c:pt idx="10">
                  <c:v>7.1652454335716929</c:v>
                </c:pt>
                <c:pt idx="11">
                  <c:v>7.1532354158566109</c:v>
                </c:pt>
                <c:pt idx="12">
                  <c:v>7.1378757417873455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765-48D8-863B-C84AE836CBFD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765-48D8-863B-C84AE836CBF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765-48D8-863B-C84AE836CBF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7.6668218635955929</c:v>
                </c:pt>
                <c:pt idx="1">
                  <c:v>7.1697545472986679</c:v>
                </c:pt>
                <c:pt idx="12">
                  <c:v>7.4167332900139824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765-48D8-863B-C84AE836CB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765-48D8-863B-C84AE836CBF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8.3584141926140472</c:v>
                      </c:pt>
                      <c:pt idx="1">
                        <c:v>7.5206875631951462</c:v>
                      </c:pt>
                      <c:pt idx="2">
                        <c:v>8.5986659736659732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5.4009281181930104</c:v>
                      </c:pt>
                      <c:pt idx="8">
                        <c:v>4.7376679810090927</c:v>
                      </c:pt>
                      <c:pt idx="9">
                        <c:v>4.6237507545777721</c:v>
                      </c:pt>
                      <c:pt idx="10">
                        <c:v>7.0349666024117994</c:v>
                      </c:pt>
                      <c:pt idx="11">
                        <c:v>7.0923387678545664</c:v>
                      </c:pt>
                      <c:pt idx="12">
                        <c:v>7.1048165891222386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765-48D8-863B-C84AE836CBF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765-48D8-863B-C84AE836CBF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765-48D8-863B-C84AE836CBF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765-48D8-863B-C84AE836CBF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765-48D8-863B-C84AE836CBF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765-48D8-863B-C84AE836CBF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765-48D8-863B-C84AE836CBF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765-48D8-863B-C84AE836CBF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765-48D8-863B-C84AE836CBF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765-48D8-863B-C84AE836CBF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765-48D8-863B-C84AE836CBF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765-48D8-863B-C84AE836CBF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765-48D8-863B-C84AE836CBF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765-48D8-863B-C84AE836CBFD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-5.3443168705218369E-2</c:v>
                </c:pt>
                <c:pt idx="1">
                  <c:v>-3.8639431496444665E-2</c:v>
                </c:pt>
                <c:pt idx="12">
                  <c:v>-4.4528460751944721E-2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765-48D8-863B-C84AE836CB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46-4F96-8142-7E5675E38C5C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57941</c:v>
                </c:pt>
                <c:pt idx="1">
                  <c:v>63956</c:v>
                </c:pt>
                <c:pt idx="2">
                  <c:v>74748</c:v>
                </c:pt>
                <c:pt idx="3">
                  <c:v>71874</c:v>
                </c:pt>
                <c:pt idx="4">
                  <c:v>77082</c:v>
                </c:pt>
                <c:pt idx="5">
                  <c:v>77188</c:v>
                </c:pt>
                <c:pt idx="6">
                  <c:v>75546</c:v>
                </c:pt>
                <c:pt idx="7">
                  <c:v>77706</c:v>
                </c:pt>
                <c:pt idx="8">
                  <c:v>79984</c:v>
                </c:pt>
                <c:pt idx="9">
                  <c:v>84506</c:v>
                </c:pt>
                <c:pt idx="10">
                  <c:v>71273</c:v>
                </c:pt>
                <c:pt idx="11">
                  <c:v>71849</c:v>
                </c:pt>
                <c:pt idx="12">
                  <c:v>883653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46-4F96-8142-7E5675E38C5C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D46-4F96-8142-7E5675E38C5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66660</c:v>
                </c:pt>
                <c:pt idx="1">
                  <c:v>66540</c:v>
                </c:pt>
                <c:pt idx="2">
                  <c:v>79823</c:v>
                </c:pt>
                <c:pt idx="3">
                  <c:v>77936</c:v>
                </c:pt>
                <c:pt idx="4">
                  <c:v>85670</c:v>
                </c:pt>
                <c:pt idx="5">
                  <c:v>81323</c:v>
                </c:pt>
                <c:pt idx="6">
                  <c:v>79721</c:v>
                </c:pt>
                <c:pt idx="7">
                  <c:v>82885</c:v>
                </c:pt>
                <c:pt idx="8">
                  <c:v>76583</c:v>
                </c:pt>
                <c:pt idx="9">
                  <c:v>86020</c:v>
                </c:pt>
                <c:pt idx="10">
                  <c:v>73383</c:v>
                </c:pt>
                <c:pt idx="11">
                  <c:v>73815</c:v>
                </c:pt>
                <c:pt idx="12">
                  <c:v>930359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46-4F96-8142-7E5675E38C5C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D46-4F96-8142-7E5675E38C5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D46-4F96-8142-7E5675E38C5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67208</c:v>
                </c:pt>
                <c:pt idx="1">
                  <c:v>66925</c:v>
                </c:pt>
                <c:pt idx="12">
                  <c:v>134133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D46-4F96-8142-7E5675E38C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D46-4F96-8142-7E5675E38C5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57691</c:v>
                      </c:pt>
                      <c:pt idx="1">
                        <c:v>64610</c:v>
                      </c:pt>
                      <c:pt idx="2">
                        <c:v>26080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3619</c:v>
                      </c:pt>
                      <c:pt idx="8">
                        <c:v>3761</c:v>
                      </c:pt>
                      <c:pt idx="9">
                        <c:v>6197</c:v>
                      </c:pt>
                      <c:pt idx="10">
                        <c:v>8396</c:v>
                      </c:pt>
                      <c:pt idx="11">
                        <c:v>10094</c:v>
                      </c:pt>
                      <c:pt idx="12">
                        <c:v>187852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D46-4F96-8142-7E5675E38C5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D46-4F96-8142-7E5675E38C5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D46-4F96-8142-7E5675E38C5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D46-4F96-8142-7E5675E38C5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D46-4F96-8142-7E5675E38C5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D46-4F96-8142-7E5675E38C5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D46-4F96-8142-7E5675E38C5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D46-4F96-8142-7E5675E38C5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D46-4F96-8142-7E5675E38C5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D46-4F96-8142-7E5675E38C5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D46-4F96-8142-7E5675E38C5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D46-4F96-8142-7E5675E38C5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D46-4F96-8142-7E5675E38C5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D46-4F96-8142-7E5675E38C5C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8.2208220822082012E-3</c:v>
                </c:pt>
                <c:pt idx="1">
                  <c:v>5.785993387436239E-3</c:v>
                </c:pt>
                <c:pt idx="12">
                  <c:v>7.0045045045044052E-3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D46-4F96-8142-7E5675E38C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4EA-47C5-82A6-BE7E7E200808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7.6644705070714041</c:v>
                </c:pt>
                <c:pt idx="1">
                  <c:v>7.1058170367915148</c:v>
                </c:pt>
                <c:pt idx="2">
                  <c:v>7.0855993964299477</c:v>
                </c:pt>
                <c:pt idx="3">
                  <c:v>6.5495900152383717</c:v>
                </c:pt>
                <c:pt idx="4">
                  <c:v>6.924320405944183</c:v>
                </c:pt>
                <c:pt idx="5">
                  <c:v>6.859391485803159</c:v>
                </c:pt>
                <c:pt idx="6">
                  <c:v>7.2804276746500269</c:v>
                </c:pt>
                <c:pt idx="7">
                  <c:v>7.5113181535177445</c:v>
                </c:pt>
                <c:pt idx="8">
                  <c:v>7.201905187763999</c:v>
                </c:pt>
                <c:pt idx="9">
                  <c:v>6.9074537059605969</c:v>
                </c:pt>
                <c:pt idx="10">
                  <c:v>7.33855035279025</c:v>
                </c:pt>
                <c:pt idx="11">
                  <c:v>7.0566021750516033</c:v>
                </c:pt>
                <c:pt idx="12">
                  <c:v>7.1160415085707172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EA-47C5-82A6-BE7E7E200808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4EA-47C5-82A6-BE7E7E200808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7.5580568527588392</c:v>
                </c:pt>
                <c:pt idx="1">
                  <c:v>7.03976485746497</c:v>
                </c:pt>
                <c:pt idx="2">
                  <c:v>6.7417069787419814</c:v>
                </c:pt>
                <c:pt idx="3">
                  <c:v>6.8085421647177435</c:v>
                </c:pt>
                <c:pt idx="4">
                  <c:v>6.7435530409757645</c:v>
                </c:pt>
                <c:pt idx="5">
                  <c:v>6.6819662491005181</c:v>
                </c:pt>
                <c:pt idx="6">
                  <c:v>7.2822665110572462</c:v>
                </c:pt>
                <c:pt idx="7">
                  <c:v>7.2521785201399833</c:v>
                </c:pt>
                <c:pt idx="8">
                  <c:v>7.3222976656589189</c:v>
                </c:pt>
                <c:pt idx="9">
                  <c:v>7.0022098187235802</c:v>
                </c:pt>
                <c:pt idx="10">
                  <c:v>7.11226447386227</c:v>
                </c:pt>
                <c:pt idx="11">
                  <c:v>7.0764060066827863</c:v>
                </c:pt>
                <c:pt idx="12">
                  <c:v>7.0468508262018474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EA-47C5-82A6-BE7E7E200808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4EA-47C5-82A6-BE7E7E20080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4EA-47C5-82A6-BE7E7E200808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7.4354964169273288</c:v>
                </c:pt>
                <c:pt idx="1">
                  <c:v>7.04029963967381</c:v>
                </c:pt>
                <c:pt idx="12">
                  <c:v>7.2419358924560484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4EA-47C5-82A6-BE7E7E200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4EA-47C5-82A6-BE7E7E20080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8.1352858258738188</c:v>
                      </c:pt>
                      <c:pt idx="1">
                        <c:v>7.2228318980165271</c:v>
                      </c:pt>
                      <c:pt idx="2">
                        <c:v>8.0325955060881213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5.2528013118338341</c:v>
                      </c:pt>
                      <c:pt idx="8">
                        <c:v>4.6117404028232052</c:v>
                      </c:pt>
                      <c:pt idx="9">
                        <c:v>4.4186308981204148</c:v>
                      </c:pt>
                      <c:pt idx="10">
                        <c:v>7.1778568798330671</c:v>
                      </c:pt>
                      <c:pt idx="11">
                        <c:v>7.0017494280715917</c:v>
                      </c:pt>
                      <c:pt idx="12">
                        <c:v>6.9011122634289048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4EA-47C5-82A6-BE7E7E20080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4EA-47C5-82A6-BE7E7E20080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4EA-47C5-82A6-BE7E7E20080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4EA-47C5-82A6-BE7E7E20080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4EA-47C5-82A6-BE7E7E20080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4EA-47C5-82A6-BE7E7E20080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4EA-47C5-82A6-BE7E7E20080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4EA-47C5-82A6-BE7E7E20080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4EA-47C5-82A6-BE7E7E20080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4EA-47C5-82A6-BE7E7E20080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4EA-47C5-82A6-BE7E7E20080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4EA-47C5-82A6-BE7E7E20080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4EA-47C5-82A6-BE7E7E20080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4EA-47C5-82A6-BE7E7E200808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-0.12256043583151044</c:v>
                </c:pt>
                <c:pt idx="1">
                  <c:v>5.3478220883995675E-4</c:v>
                </c:pt>
                <c:pt idx="12">
                  <c:v>-5.5647213568379428E-2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4EA-47C5-82A6-BE7E7E200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E44-4CFC-8154-66247CF387CC}"/>
              </c:ext>
            </c:extLst>
          </c:dPt>
          <c:val>
            <c:numRef>
              <c:f>'EM evol mensu TF cat '!$I$53:$I$65</c:f>
              <c:numCache>
                <c:formatCode>0.00</c:formatCode>
                <c:ptCount val="13"/>
                <c:pt idx="0">
                  <c:v>7.5453921703162061</c:v>
                </c:pt>
                <c:pt idx="1">
                  <c:v>6.9978918500415102</c:v>
                </c:pt>
                <c:pt idx="2">
                  <c:v>7.0689602308594104</c:v>
                </c:pt>
                <c:pt idx="3">
                  <c:v>6.5399217363828601</c:v>
                </c:pt>
                <c:pt idx="4">
                  <c:v>6.9112693659913855</c:v>
                </c:pt>
                <c:pt idx="5">
                  <c:v>6.8310383944153577</c:v>
                </c:pt>
                <c:pt idx="6">
                  <c:v>7.2468178837455648</c:v>
                </c:pt>
                <c:pt idx="7">
                  <c:v>7.4616266035620873</c:v>
                </c:pt>
                <c:pt idx="8">
                  <c:v>7.1533715606525314</c:v>
                </c:pt>
                <c:pt idx="9">
                  <c:v>6.890301003344482</c:v>
                </c:pt>
                <c:pt idx="10">
                  <c:v>7.3095171919128523</c:v>
                </c:pt>
                <c:pt idx="11">
                  <c:v>7.0099346585283966</c:v>
                </c:pt>
                <c:pt idx="12">
                  <c:v>7.0731934312265743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44-4CFC-8154-66247CF387CC}"/>
            </c:ext>
          </c:extLst>
        </c:ser>
        <c:ser>
          <c:idx val="0"/>
          <c:order val="2"/>
          <c:tx>
            <c:strRef>
              <c:f>'EM evol mensu TF cat 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E44-4CFC-8154-66247CF387CC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7.4795131736365352</c:v>
                </c:pt>
                <c:pt idx="1">
                  <c:v>6.9611814572379007</c:v>
                </c:pt>
                <c:pt idx="2">
                  <c:v>6.7553435594392406</c:v>
                </c:pt>
                <c:pt idx="3">
                  <c:v>6.7760773906924294</c:v>
                </c:pt>
                <c:pt idx="4">
                  <c:v>6.767806612632616</c:v>
                </c:pt>
                <c:pt idx="5">
                  <c:v>6.6362790459442387</c:v>
                </c:pt>
                <c:pt idx="6">
                  <c:v>7.2890932982917214</c:v>
                </c:pt>
                <c:pt idx="7">
                  <c:v>7.2055160552219784</c:v>
                </c:pt>
                <c:pt idx="8">
                  <c:v>7.3029817835805195</c:v>
                </c:pt>
                <c:pt idx="9">
                  <c:v>6.9900626094880476</c:v>
                </c:pt>
                <c:pt idx="10">
                  <c:v>7.1157021870966597</c:v>
                </c:pt>
                <c:pt idx="11">
                  <c:v>7.0372640734560479</c:v>
                </c:pt>
                <c:pt idx="12">
                  <c:v>7.0223583243255412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E44-4CFC-8154-66247CF387CC}"/>
            </c:ext>
          </c:extLst>
        </c:ser>
        <c:ser>
          <c:idx val="1"/>
          <c:order val="3"/>
          <c:tx>
            <c:strRef>
              <c:f>'EM evol mensu TF cat 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E44-4CFC-8154-66247CF387C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E44-4CFC-8154-66247CF387CC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7.411540906285409</c:v>
                </c:pt>
                <c:pt idx="1">
                  <c:v>6.9985620120250536</c:v>
                </c:pt>
                <c:pt idx="12">
                  <c:v>7.2098553047084888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E44-4CFC-8154-66247CF38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E44-4CFC-8154-66247CF387C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8.0209407944760684</c:v>
                      </c:pt>
                      <c:pt idx="1">
                        <c:v>7.083001070187235</c:v>
                      </c:pt>
                      <c:pt idx="2">
                        <c:v>7.9104612087858568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5.1182077232976315</c:v>
                      </c:pt>
                      <c:pt idx="8">
                        <c:v>4.5018780496366766</c:v>
                      </c:pt>
                      <c:pt idx="9">
                        <c:v>4.2948393119082544</c:v>
                      </c:pt>
                      <c:pt idx="10">
                        <c:v>6.9798797848782028</c:v>
                      </c:pt>
                      <c:pt idx="11">
                        <c:v>6.8684598378776709</c:v>
                      </c:pt>
                      <c:pt idx="12">
                        <c:v>6.7245931238558567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E44-4CFC-8154-66247CF387C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'!$N$52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E44-4CFC-8154-66247CF387C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E44-4CFC-8154-66247CF387C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E44-4CFC-8154-66247CF387C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E44-4CFC-8154-66247CF387C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E44-4CFC-8154-66247CF387C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E44-4CFC-8154-66247CF387C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E44-4CFC-8154-66247CF387C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E44-4CFC-8154-66247CF387C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E44-4CFC-8154-66247CF387C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E44-4CFC-8154-66247CF387C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E44-4CFC-8154-66247CF387C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E44-4CFC-8154-66247CF387C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E44-4CFC-8154-66247CF387CC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'!$N$53:$N$65</c:f>
              <c:numCache>
                <c:formatCode>0.00</c:formatCode>
                <c:ptCount val="13"/>
                <c:pt idx="0">
                  <c:v>-6.797226735112627E-2</c:v>
                </c:pt>
                <c:pt idx="1">
                  <c:v>3.7380554787152853E-2</c:v>
                </c:pt>
                <c:pt idx="12">
                  <c:v>-9.7261246380941913E-3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E44-4CFC-8154-66247CF38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7D9-4619-BEA7-E0285C353B3B}"/>
              </c:ext>
            </c:extLst>
          </c:dPt>
          <c:val>
            <c:numRef>
              <c:f>'EM evol mensu TF cat '!$I$75:$I$87</c:f>
              <c:numCache>
                <c:formatCode>0.00</c:formatCode>
                <c:ptCount val="13"/>
                <c:pt idx="0">
                  <c:v>8.5360883914478407</c:v>
                </c:pt>
                <c:pt idx="1">
                  <c:v>7.9643095644431252</c:v>
                </c:pt>
                <c:pt idx="2">
                  <c:v>7.2202598160852434</c:v>
                </c:pt>
                <c:pt idx="3">
                  <c:v>6.6325707530769762</c:v>
                </c:pt>
                <c:pt idx="4">
                  <c:v>7.0364704064286814</c:v>
                </c:pt>
                <c:pt idx="5">
                  <c:v>7.1027638379147628</c:v>
                </c:pt>
                <c:pt idx="6">
                  <c:v>7.5522540286938193</c:v>
                </c:pt>
                <c:pt idx="7">
                  <c:v>7.9245908431738137</c:v>
                </c:pt>
                <c:pt idx="8">
                  <c:v>7.6300188205771642</c:v>
                </c:pt>
                <c:pt idx="9">
                  <c:v>7.0542501497703523</c:v>
                </c:pt>
                <c:pt idx="10">
                  <c:v>7.5841486537732274</c:v>
                </c:pt>
                <c:pt idx="11">
                  <c:v>7.4529502083790309</c:v>
                </c:pt>
                <c:pt idx="12">
                  <c:v>7.4724241619167229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D9-4619-BEA7-E0285C353B3B}"/>
            </c:ext>
          </c:extLst>
        </c:ser>
        <c:ser>
          <c:idx val="0"/>
          <c:order val="2"/>
          <c:tx>
            <c:strRef>
              <c:f>'EM evol mensu TF cat 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7D9-4619-BEA7-E0285C353B3B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8.3014899957428696</c:v>
                </c:pt>
                <c:pt idx="1">
                  <c:v>7.751214378238342</c:v>
                </c:pt>
                <c:pt idx="2">
                  <c:v>6.624144705643249</c:v>
                </c:pt>
                <c:pt idx="3">
                  <c:v>7.1035439137134055</c:v>
                </c:pt>
                <c:pt idx="4">
                  <c:v>6.5189393939393936</c:v>
                </c:pt>
                <c:pt idx="5">
                  <c:v>7.124307794032565</c:v>
                </c:pt>
                <c:pt idx="6">
                  <c:v>7.2211466865227107</c:v>
                </c:pt>
                <c:pt idx="7">
                  <c:v>7.7122955784373106</c:v>
                </c:pt>
                <c:pt idx="8">
                  <c:v>7.5017424564385893</c:v>
                </c:pt>
                <c:pt idx="9">
                  <c:v>7.1212844601878951</c:v>
                </c:pt>
                <c:pt idx="10">
                  <c:v>7.0811675329868056</c:v>
                </c:pt>
                <c:pt idx="11">
                  <c:v>7.4496290189612528</c:v>
                </c:pt>
                <c:pt idx="12">
                  <c:v>7.2744788975584873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7D9-4619-BEA7-E0285C353B3B}"/>
            </c:ext>
          </c:extLst>
        </c:ser>
        <c:ser>
          <c:idx val="1"/>
          <c:order val="3"/>
          <c:tx>
            <c:strRef>
              <c:f>'EM evol mensu TF cat 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7D9-4619-BEA7-E0285C353B3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7D9-4619-BEA7-E0285C353B3B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7.6470348979093794</c:v>
                </c:pt>
                <c:pt idx="1">
                  <c:v>7.3893776737428363</c:v>
                </c:pt>
                <c:pt idx="12">
                  <c:v>7.517705210274694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7D9-4619-BEA7-E0285C353B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7D9-4619-BEA7-E0285C353B3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8.9269403144340895</c:v>
                      </c:pt>
                      <c:pt idx="1">
                        <c:v>8.2033470580422367</c:v>
                      </c:pt>
                      <c:pt idx="2">
                        <c:v>8.7776292335115862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6.9649999999999999</c:v>
                      </c:pt>
                      <c:pt idx="8">
                        <c:v>10.220430107526882</c:v>
                      </c:pt>
                      <c:pt idx="9">
                        <c:v>9.575925925925926</c:v>
                      </c:pt>
                      <c:pt idx="10">
                        <c:v>13.576687116564417</c:v>
                      </c:pt>
                      <c:pt idx="11">
                        <c:v>11.982788296041308</c:v>
                      </c:pt>
                      <c:pt idx="12">
                        <c:v>8.5437552506300758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7D9-4619-BEA7-E0285C353B3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'!$N$74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7D9-4619-BEA7-E0285C353B3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7D9-4619-BEA7-E0285C353B3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7D9-4619-BEA7-E0285C353B3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7D9-4619-BEA7-E0285C353B3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7D9-4619-BEA7-E0285C353B3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7D9-4619-BEA7-E0285C353B3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7D9-4619-BEA7-E0285C353B3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7D9-4619-BEA7-E0285C353B3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7D9-4619-BEA7-E0285C353B3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7D9-4619-BEA7-E0285C353B3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7D9-4619-BEA7-E0285C353B3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7D9-4619-BEA7-E0285C353B3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7D9-4619-BEA7-E0285C353B3B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'!$N$75:$N$87</c:f>
              <c:numCache>
                <c:formatCode>0.00</c:formatCode>
                <c:ptCount val="13"/>
                <c:pt idx="0">
                  <c:v>-0.65445509783349021</c:v>
                </c:pt>
                <c:pt idx="1">
                  <c:v>-0.36183670449550576</c:v>
                </c:pt>
                <c:pt idx="12">
                  <c:v>-0.50171629447693444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7D9-4619-BEA7-E0285C353B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FA8-4C42-B616-25E600613AF8}"/>
              </c:ext>
            </c:extLst>
          </c:dPt>
          <c:val>
            <c:numRef>
              <c:f>'EM evol mensu TF cat '!$I$97:$I$109</c:f>
              <c:numCache>
                <c:formatCode>0.00</c:formatCode>
                <c:ptCount val="13"/>
                <c:pt idx="0">
                  <c:v>9.1694865070637004</c:v>
                </c:pt>
                <c:pt idx="1">
                  <c:v>8.342087286527514</c:v>
                </c:pt>
                <c:pt idx="2">
                  <c:v>7.2962298025134649</c:v>
                </c:pt>
                <c:pt idx="3">
                  <c:v>6.8897870199563975</c:v>
                </c:pt>
                <c:pt idx="4">
                  <c:v>6.8398547955674438</c:v>
                </c:pt>
                <c:pt idx="5">
                  <c:v>6.5240314296404636</c:v>
                </c:pt>
                <c:pt idx="6">
                  <c:v>7.6651164324823533</c:v>
                </c:pt>
                <c:pt idx="7">
                  <c:v>8.0638530164077604</c:v>
                </c:pt>
                <c:pt idx="8">
                  <c:v>7.2178584261588217</c:v>
                </c:pt>
                <c:pt idx="9">
                  <c:v>7.5350687417126112</c:v>
                </c:pt>
                <c:pt idx="10">
                  <c:v>7.928793932416875</c:v>
                </c:pt>
                <c:pt idx="11">
                  <c:v>7.5041961545687981</c:v>
                </c:pt>
                <c:pt idx="12">
                  <c:v>7.5594228758302462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A8-4C42-B616-25E600613AF8}"/>
            </c:ext>
          </c:extLst>
        </c:ser>
        <c:ser>
          <c:idx val="0"/>
          <c:order val="2"/>
          <c:tx>
            <c:strRef>
              <c:f>'EM evol mensu TF cat 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FA8-4C42-B616-25E600613AF8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8.4320445539252429</c:v>
                </c:pt>
                <c:pt idx="1">
                  <c:v>7.8970631762423125</c:v>
                </c:pt>
                <c:pt idx="2">
                  <c:v>7.1176644057800056</c:v>
                </c:pt>
                <c:pt idx="3">
                  <c:v>7.2501342882721573</c:v>
                </c:pt>
                <c:pt idx="4">
                  <c:v>6.7150291423813488</c:v>
                </c:pt>
                <c:pt idx="5">
                  <c:v>7.0445658424381827</c:v>
                </c:pt>
                <c:pt idx="6">
                  <c:v>7.5937150964470073</c:v>
                </c:pt>
                <c:pt idx="7">
                  <c:v>8.262072418865209</c:v>
                </c:pt>
                <c:pt idx="8">
                  <c:v>7.8073064340239915</c:v>
                </c:pt>
                <c:pt idx="9">
                  <c:v>7.4144357116541819</c:v>
                </c:pt>
                <c:pt idx="10">
                  <c:v>7.3780008311223346</c:v>
                </c:pt>
                <c:pt idx="11">
                  <c:v>7.4633168051037488</c:v>
                </c:pt>
                <c:pt idx="12">
                  <c:v>7.5303677443569885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FA8-4C42-B616-25E600613AF8}"/>
            </c:ext>
          </c:extLst>
        </c:ser>
        <c:ser>
          <c:idx val="1"/>
          <c:order val="3"/>
          <c:tx>
            <c:strRef>
              <c:f>'EM evol mensu TF cat 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FA8-4C42-B616-25E600613AF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FA8-4C42-B616-25E600613AF8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  <c:pt idx="0">
                  <c:v>8.7759174766911325</c:v>
                </c:pt>
                <c:pt idx="1">
                  <c:v>7.6407602559277379</c:v>
                </c:pt>
                <c:pt idx="12">
                  <c:v>8.1419362749391304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FA8-4C42-B616-25E600613A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FA8-4C42-B616-25E600613AF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9.2884622581490213</c:v>
                      </c:pt>
                      <c:pt idx="1">
                        <c:v>8.8178536620582602</c:v>
                      </c:pt>
                      <c:pt idx="2">
                        <c:v>11.325639991937109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6.1327782153707666</c:v>
                      </c:pt>
                      <c:pt idx="8">
                        <c:v>5.1817629917435646</c:v>
                      </c:pt>
                      <c:pt idx="9">
                        <c:v>5.3206016811679691</c:v>
                      </c:pt>
                      <c:pt idx="10">
                        <c:v>6.6477631797771499</c:v>
                      </c:pt>
                      <c:pt idx="11">
                        <c:v>7.4641870742036458</c:v>
                      </c:pt>
                      <c:pt idx="12">
                        <c:v>7.9282896242390954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FA8-4C42-B616-25E600613AF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'!$N$96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FA8-4C42-B616-25E600613AF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FA8-4C42-B616-25E600613AF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FA8-4C42-B616-25E600613AF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FA8-4C42-B616-25E600613AF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FA8-4C42-B616-25E600613AF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FA8-4C42-B616-25E600613AF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FA8-4C42-B616-25E600613AF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FA8-4C42-B616-25E600613AF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FA8-4C42-B616-25E600613AF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FA8-4C42-B616-25E600613AF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FA8-4C42-B616-25E600613AF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FA8-4C42-B616-25E600613AF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FA8-4C42-B616-25E600613AF8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'!$N$97:$N$109</c:f>
              <c:numCache>
                <c:formatCode>0.00</c:formatCode>
                <c:ptCount val="13"/>
                <c:pt idx="0">
                  <c:v>0.34387292276588965</c:v>
                </c:pt>
                <c:pt idx="1">
                  <c:v>-0.25630292031457458</c:v>
                </c:pt>
                <c:pt idx="12">
                  <c:v>-1.1646524882841902E-2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FA8-4C42-B616-25E600613A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73D-4347-99C9-461D5F4EE852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0.77349999999999997</c:v>
                </c:pt>
                <c:pt idx="1">
                  <c:v>0.83819999999999995</c:v>
                </c:pt>
                <c:pt idx="2">
                  <c:v>0.77450000000000008</c:v>
                </c:pt>
                <c:pt idx="3">
                  <c:v>0.8075</c:v>
                </c:pt>
                <c:pt idx="4">
                  <c:v>0.73370000000000002</c:v>
                </c:pt>
                <c:pt idx="5">
                  <c:v>0.77629999999999999</c:v>
                </c:pt>
                <c:pt idx="6">
                  <c:v>0.86620000000000008</c:v>
                </c:pt>
                <c:pt idx="7">
                  <c:v>0.91400000000000003</c:v>
                </c:pt>
                <c:pt idx="8">
                  <c:v>0.79319999999999991</c:v>
                </c:pt>
                <c:pt idx="9">
                  <c:v>0.83819999999999995</c:v>
                </c:pt>
                <c:pt idx="10">
                  <c:v>0.82430000000000003</c:v>
                </c:pt>
                <c:pt idx="11">
                  <c:v>0.79909999999999992</c:v>
                </c:pt>
                <c:pt idx="12">
                  <c:v>0.81120905005064936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3D-4347-99C9-461D5F4EE852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73D-4347-99C9-461D5F4EE852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0.80409999999999993</c:v>
                </c:pt>
                <c:pt idx="1">
                  <c:v>0.82450000000000001</c:v>
                </c:pt>
                <c:pt idx="2">
                  <c:v>0.82980000000000009</c:v>
                </c:pt>
                <c:pt idx="3">
                  <c:v>0.79059999999999997</c:v>
                </c:pt>
                <c:pt idx="4">
                  <c:v>0.76329999999999998</c:v>
                </c:pt>
                <c:pt idx="5">
                  <c:v>0.76719999999999999</c:v>
                </c:pt>
                <c:pt idx="6">
                  <c:v>0.85230000000000006</c:v>
                </c:pt>
                <c:pt idx="7">
                  <c:v>0.90689999999999993</c:v>
                </c:pt>
                <c:pt idx="8">
                  <c:v>0.7923</c:v>
                </c:pt>
                <c:pt idx="9">
                  <c:v>0.8397</c:v>
                </c:pt>
                <c:pt idx="10">
                  <c:v>0.79709999999999992</c:v>
                </c:pt>
                <c:pt idx="11">
                  <c:v>0.78260000000000007</c:v>
                </c:pt>
                <c:pt idx="12">
                  <c:v>0.81280076010742186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3D-4347-99C9-461D5F4EE852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73D-4347-99C9-461D5F4EE85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73D-4347-99C9-461D5F4EE852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0.78489999999999993</c:v>
                </c:pt>
                <c:pt idx="1">
                  <c:v>0.84650000000000003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73D-4347-99C9-461D5F4EE8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73D-4347-99C9-461D5F4EE85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mens'!$C$9:$C$21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0.75989999999999991</c:v>
                      </c:pt>
                      <c:pt idx="1">
                        <c:v>0.78579999999999994</c:v>
                      </c:pt>
                      <c:pt idx="2">
                        <c:v>0.32850000000000001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0.376</c:v>
                      </c:pt>
                      <c:pt idx="8">
                        <c:v>0.24160000000000001</c:v>
                      </c:pt>
                      <c:pt idx="9">
                        <c:v>0.20039999999999999</c:v>
                      </c:pt>
                      <c:pt idx="10">
                        <c:v>0.2581</c:v>
                      </c:pt>
                      <c:pt idx="11">
                        <c:v>0.29730000000000001</c:v>
                      </c:pt>
                      <c:pt idx="12">
                        <c:v>0.49563348888170433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73D-4347-99C9-461D5F4EE85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73D-4347-99C9-461D5F4EE85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73D-4347-99C9-461D5F4EE85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73D-4347-99C9-461D5F4EE85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73D-4347-99C9-461D5F4EE85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73D-4347-99C9-461D5F4EE85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73D-4347-99C9-461D5F4EE85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73D-4347-99C9-461D5F4EE85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73D-4347-99C9-461D5F4EE85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73D-4347-99C9-461D5F4EE85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73D-4347-99C9-461D5F4EE85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73D-4347-99C9-461D5F4EE85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73D-4347-99C9-461D5F4EE85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73D-4347-99C9-461D5F4EE852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-2.3877627160800885E-2</c:v>
                </c:pt>
                <c:pt idx="1">
                  <c:v>2.668283808368721E-2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73D-4347-99C9-461D5F4EE8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9562368325463131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9AF-46A2-9BE1-E4A08C610A06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mens'!$I$97:$I$109</c:f>
              <c:numCache>
                <c:formatCode>0.0%</c:formatCode>
                <c:ptCount val="13"/>
                <c:pt idx="0">
                  <c:v>0.6331</c:v>
                </c:pt>
                <c:pt idx="1">
                  <c:v>0.7087</c:v>
                </c:pt>
                <c:pt idx="2">
                  <c:v>0.62719999999999998</c:v>
                </c:pt>
                <c:pt idx="3">
                  <c:v>0.61809999999999998</c:v>
                </c:pt>
                <c:pt idx="4">
                  <c:v>0.52439999999999998</c:v>
                </c:pt>
                <c:pt idx="5">
                  <c:v>0.58069999999999999</c:v>
                </c:pt>
                <c:pt idx="6">
                  <c:v>0.69200000000000006</c:v>
                </c:pt>
                <c:pt idx="7">
                  <c:v>0.76980000000000004</c:v>
                </c:pt>
                <c:pt idx="8">
                  <c:v>0.61809999999999998</c:v>
                </c:pt>
                <c:pt idx="9">
                  <c:v>0.64300000000000002</c:v>
                </c:pt>
                <c:pt idx="10">
                  <c:v>0.72049999999999992</c:v>
                </c:pt>
                <c:pt idx="11">
                  <c:v>0.70209999999999995</c:v>
                </c:pt>
                <c:pt idx="12">
                  <c:v>0.65314166666666662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AF-46A2-9BE1-E4A08C610A06}"/>
            </c:ext>
          </c:extLst>
        </c:ser>
        <c:ser>
          <c:idx val="0"/>
          <c:order val="1"/>
          <c:tx>
            <c:strRef>
              <c:f>'tasa de ocupación evol mens'!$K$95:$L$95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9AF-46A2-9BE1-E4A08C610A06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mens'!$K$97:$K$109</c:f>
              <c:numCache>
                <c:formatCode>0.0%</c:formatCode>
                <c:ptCount val="13"/>
                <c:pt idx="0">
                  <c:v>0.68700000000000006</c:v>
                </c:pt>
                <c:pt idx="1">
                  <c:v>0.77319999999999989</c:v>
                </c:pt>
                <c:pt idx="2">
                  <c:v>0.70200000000000007</c:v>
                </c:pt>
                <c:pt idx="3">
                  <c:v>0.60750000000000004</c:v>
                </c:pt>
                <c:pt idx="4">
                  <c:v>0.55859999999999999</c:v>
                </c:pt>
                <c:pt idx="5">
                  <c:v>0.57379999999999998</c:v>
                </c:pt>
                <c:pt idx="6">
                  <c:v>0.71260000000000001</c:v>
                </c:pt>
                <c:pt idx="7">
                  <c:v>0.74790000000000001</c:v>
                </c:pt>
                <c:pt idx="8">
                  <c:v>0.62869999999999993</c:v>
                </c:pt>
                <c:pt idx="9">
                  <c:v>0.67059999999999997</c:v>
                </c:pt>
                <c:pt idx="10">
                  <c:v>0.6623</c:v>
                </c:pt>
                <c:pt idx="11">
                  <c:v>0.65620000000000001</c:v>
                </c:pt>
                <c:pt idx="12">
                  <c:v>0.66503333333333325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AF-46A2-9BE1-E4A08C610A06}"/>
            </c:ext>
          </c:extLst>
        </c:ser>
        <c:ser>
          <c:idx val="1"/>
          <c:order val="2"/>
          <c:tx>
            <c:strRef>
              <c:f>'tasa de ocupación evol mens'!$M$95:$N$95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9AF-46A2-9BE1-E4A08C610A06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mens'!$M$97:$M$109</c:f>
              <c:numCache>
                <c:formatCode>0.0%</c:formatCode>
                <c:ptCount val="13"/>
                <c:pt idx="0">
                  <c:v>0.61350000000000005</c:v>
                </c:pt>
                <c:pt idx="1">
                  <c:v>0.74769999999999992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AF-46A2-9BE1-E4A08C610A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9AF-46A2-9BE1-E4A08C610A0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9AF-46A2-9BE1-E4A08C610A0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9AF-46A2-9BE1-E4A08C610A0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9AF-46A2-9BE1-E4A08C610A0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9AF-46A2-9BE1-E4A08C610A0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9AF-46A2-9BE1-E4A08C610A0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9AF-46A2-9BE1-E4A08C610A0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9AF-46A2-9BE1-E4A08C610A0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9AF-46A2-9BE1-E4A08C610A0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9AF-46A2-9BE1-E4A08C610A0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9AF-46A2-9BE1-E4A08C610A0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9AF-46A2-9BE1-E4A08C610A0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9AF-46A2-9BE1-E4A08C610A06}"/>
              </c:ext>
            </c:extLst>
          </c:dPt>
          <c:cat>
            <c:strRef>
              <c:f>'tasa de ocupación evol mens'!$B$97:$B$108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mens'!$N$97:$N$109</c:f>
              <c:numCache>
                <c:formatCode>0.0%</c:formatCode>
                <c:ptCount val="13"/>
                <c:pt idx="0">
                  <c:v>-0.10698689956331875</c:v>
                </c:pt>
                <c:pt idx="1">
                  <c:v>-3.2979824107604694E-2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9AF-46A2-9BE1-E4A08C610A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A5B-4C12-A241-F5B1D372E44A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0.73709999999999998</c:v>
                </c:pt>
                <c:pt idx="1">
                  <c:v>0.77049999999999996</c:v>
                </c:pt>
                <c:pt idx="2">
                  <c:v>0.73790000000000011</c:v>
                </c:pt>
                <c:pt idx="3">
                  <c:v>0.73510000000000009</c:v>
                </c:pt>
                <c:pt idx="4">
                  <c:v>0.67920000000000003</c:v>
                </c:pt>
                <c:pt idx="5">
                  <c:v>0.73089999999999999</c:v>
                </c:pt>
                <c:pt idx="6">
                  <c:v>0.82840000000000003</c:v>
                </c:pt>
                <c:pt idx="7">
                  <c:v>0.85589999999999999</c:v>
                </c:pt>
                <c:pt idx="8">
                  <c:v>0.7498999999999999</c:v>
                </c:pt>
                <c:pt idx="9">
                  <c:v>0.7904000000000001</c:v>
                </c:pt>
                <c:pt idx="10">
                  <c:v>0.77069999999999994</c:v>
                </c:pt>
                <c:pt idx="11">
                  <c:v>0.76029999999999998</c:v>
                </c:pt>
                <c:pt idx="12">
                  <c:v>0.76219166666666671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5B-4C12-A241-F5B1D372E44A}"/>
            </c:ext>
          </c:extLst>
        </c:ser>
        <c:ser>
          <c:idx val="0"/>
          <c:order val="1"/>
          <c:tx>
            <c:strRef>
              <c:f>'tasa de ocupación evol mens'!$K$73:$L$73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A5B-4C12-A241-F5B1D372E44A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0.72719999999999996</c:v>
                </c:pt>
                <c:pt idx="1">
                  <c:v>0.81709999999999994</c:v>
                </c:pt>
                <c:pt idx="2">
                  <c:v>0.75370000000000004</c:v>
                </c:pt>
                <c:pt idx="3">
                  <c:v>0.74290000000000012</c:v>
                </c:pt>
                <c:pt idx="4">
                  <c:v>0.6875</c:v>
                </c:pt>
                <c:pt idx="5">
                  <c:v>0.76069999999999993</c:v>
                </c:pt>
                <c:pt idx="6">
                  <c:v>0.78110000000000002</c:v>
                </c:pt>
                <c:pt idx="7">
                  <c:v>0.82050000000000001</c:v>
                </c:pt>
                <c:pt idx="8">
                  <c:v>0.73459999999999992</c:v>
                </c:pt>
                <c:pt idx="9">
                  <c:v>0.7448999999999999</c:v>
                </c:pt>
                <c:pt idx="10">
                  <c:v>0.73699999999999999</c:v>
                </c:pt>
                <c:pt idx="11">
                  <c:v>0.7278</c:v>
                </c:pt>
                <c:pt idx="12">
                  <c:v>0.75291666666666668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A5B-4C12-A241-F5B1D372E44A}"/>
            </c:ext>
          </c:extLst>
        </c:ser>
        <c:ser>
          <c:idx val="1"/>
          <c:order val="2"/>
          <c:tx>
            <c:strRef>
              <c:f>'tasa de ocupación evol mens'!$M$73:$N$73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A5B-4C12-A241-F5B1D372E44A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0.75719999999999998</c:v>
                </c:pt>
                <c:pt idx="1">
                  <c:v>0.81640000000000001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A5B-4C12-A241-F5B1D372E4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A5B-4C12-A241-F5B1D372E44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A5B-4C12-A241-F5B1D372E44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A5B-4C12-A241-F5B1D372E44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A5B-4C12-A241-F5B1D372E44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A5B-4C12-A241-F5B1D372E44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A5B-4C12-A241-F5B1D372E44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A5B-4C12-A241-F5B1D372E44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A5B-4C12-A241-F5B1D372E44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A5B-4C12-A241-F5B1D372E44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A5B-4C12-A241-F5B1D372E44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A5B-4C12-A241-F5B1D372E44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A5B-4C12-A241-F5B1D372E44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A5B-4C12-A241-F5B1D372E44A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mens'!$N$75:$N$87</c:f>
              <c:numCache>
                <c:formatCode>0.0%</c:formatCode>
                <c:ptCount val="13"/>
                <c:pt idx="0">
                  <c:v>4.1254125412541365E-2</c:v>
                </c:pt>
                <c:pt idx="1">
                  <c:v>-8.5668828784712936E-4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A5B-4C12-A241-F5B1D372E4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692-421B-BE5A-5F9B4362C00E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0.81779999999999997</c:v>
                </c:pt>
                <c:pt idx="1">
                  <c:v>0.87939999999999996</c:v>
                </c:pt>
                <c:pt idx="2">
                  <c:v>0.8216</c:v>
                </c:pt>
                <c:pt idx="3">
                  <c:v>0.86809999999999998</c:v>
                </c:pt>
                <c:pt idx="4">
                  <c:v>0.80019999999999991</c:v>
                </c:pt>
                <c:pt idx="5">
                  <c:v>0.83799999999999997</c:v>
                </c:pt>
                <c:pt idx="6">
                  <c:v>0.92159999999999997</c:v>
                </c:pt>
                <c:pt idx="7">
                  <c:v>0.95979999999999999</c:v>
                </c:pt>
                <c:pt idx="8">
                  <c:v>0.84670000000000001</c:v>
                </c:pt>
                <c:pt idx="9">
                  <c:v>0.89749999999999996</c:v>
                </c:pt>
                <c:pt idx="10">
                  <c:v>0.85580000000000001</c:v>
                </c:pt>
                <c:pt idx="11">
                  <c:v>0.82900000000000007</c:v>
                </c:pt>
                <c:pt idx="12">
                  <c:v>0.86092257017663798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92-421B-BE5A-5F9B4362C00E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692-421B-BE5A-5F9B4362C00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0.84060000000000001</c:v>
                </c:pt>
                <c:pt idx="1">
                  <c:v>0.87919999999999998</c:v>
                </c:pt>
                <c:pt idx="2">
                  <c:v>0.86970000000000003</c:v>
                </c:pt>
                <c:pt idx="3">
                  <c:v>0.84870000000000001</c:v>
                </c:pt>
                <c:pt idx="4">
                  <c:v>0.82900000000000007</c:v>
                </c:pt>
                <c:pt idx="5">
                  <c:v>0.83069999999999988</c:v>
                </c:pt>
                <c:pt idx="6">
                  <c:v>0.89780000000000004</c:v>
                </c:pt>
                <c:pt idx="7">
                  <c:v>0.95860000000000001</c:v>
                </c:pt>
                <c:pt idx="8">
                  <c:v>0.84549999999999992</c:v>
                </c:pt>
                <c:pt idx="9">
                  <c:v>0.8952</c:v>
                </c:pt>
                <c:pt idx="10">
                  <c:v>0.84140000000000004</c:v>
                </c:pt>
                <c:pt idx="11">
                  <c:v>0.82409999999999994</c:v>
                </c:pt>
                <c:pt idx="12">
                  <c:v>0.8610960469022988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692-421B-BE5A-5F9B4362C00E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692-421B-BE5A-5F9B4362C00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692-421B-BE5A-5F9B4362C00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0.84290000000000009</c:v>
                </c:pt>
                <c:pt idx="1">
                  <c:v>0.88129999999999997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692-421B-BE5A-5F9B4362C0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692-421B-BE5A-5F9B4362C00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mens'!$C$31:$C$43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0.79769999999999996</c:v>
                      </c:pt>
                      <c:pt idx="1">
                        <c:v>0.82010000000000005</c:v>
                      </c:pt>
                      <c:pt idx="2">
                        <c:v>0.34020000000000006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0.39750000000000002</c:v>
                      </c:pt>
                      <c:pt idx="8">
                        <c:v>0.23980000000000001</c:v>
                      </c:pt>
                      <c:pt idx="9">
                        <c:v>0.19769999999999999</c:v>
                      </c:pt>
                      <c:pt idx="10">
                        <c:v>0.26550000000000001</c:v>
                      </c:pt>
                      <c:pt idx="11">
                        <c:v>0.3231</c:v>
                      </c:pt>
                      <c:pt idx="12">
                        <c:v>0.47420000000000001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692-421B-BE5A-5F9B4362C00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692-421B-BE5A-5F9B4362C00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692-421B-BE5A-5F9B4362C00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692-421B-BE5A-5F9B4362C00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692-421B-BE5A-5F9B4362C00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692-421B-BE5A-5F9B4362C00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692-421B-BE5A-5F9B4362C00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692-421B-BE5A-5F9B4362C00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692-421B-BE5A-5F9B4362C00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692-421B-BE5A-5F9B4362C00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692-421B-BE5A-5F9B4362C00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692-421B-BE5A-5F9B4362C00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692-421B-BE5A-5F9B4362C00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692-421B-BE5A-5F9B4362C00E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2.7361408517725394E-3</c:v>
                </c:pt>
                <c:pt idx="1">
                  <c:v>2.3885350318471055E-3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692-421B-BE5A-5F9B4362C0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F7D-415B-8D84-240D7C1CA148}"/>
              </c:ext>
            </c:extLst>
          </c:dP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0.83180000000000009</c:v>
                </c:pt>
                <c:pt idx="1">
                  <c:v>0.89749999999999996</c:v>
                </c:pt>
                <c:pt idx="2">
                  <c:v>0.83349999999999991</c:v>
                </c:pt>
                <c:pt idx="3">
                  <c:v>0.88709999999999989</c:v>
                </c:pt>
                <c:pt idx="4">
                  <c:v>0.8173999999999999</c:v>
                </c:pt>
                <c:pt idx="5">
                  <c:v>0.85319999999999996</c:v>
                </c:pt>
                <c:pt idx="6">
                  <c:v>0.93519999999999992</c:v>
                </c:pt>
                <c:pt idx="7">
                  <c:v>0.97499999999999998</c:v>
                </c:pt>
                <c:pt idx="8">
                  <c:v>0.86010000000000009</c:v>
                </c:pt>
                <c:pt idx="9">
                  <c:v>0.9123</c:v>
                </c:pt>
                <c:pt idx="10">
                  <c:v>0.86750000000000005</c:v>
                </c:pt>
                <c:pt idx="11">
                  <c:v>0.83849999999999991</c:v>
                </c:pt>
                <c:pt idx="12">
                  <c:v>0.87536297769058991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7D-415B-8D84-240D7C1CA148}"/>
            </c:ext>
          </c:extLst>
        </c:ser>
        <c:ser>
          <c:idx val="0"/>
          <c:order val="2"/>
          <c:tx>
            <c:strRef>
              <c:f>'tasa de ocupación evol mens'!$K$51:$L$51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F7D-415B-8D84-240D7C1CA148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0.85629999999999995</c:v>
                </c:pt>
                <c:pt idx="1">
                  <c:v>0.88749999999999996</c:v>
                </c:pt>
                <c:pt idx="2">
                  <c:v>0.88519999999999999</c:v>
                </c:pt>
                <c:pt idx="3">
                  <c:v>0.86290000000000011</c:v>
                </c:pt>
                <c:pt idx="4">
                  <c:v>0.84709999999999996</c:v>
                </c:pt>
                <c:pt idx="5">
                  <c:v>0.83930000000000005</c:v>
                </c:pt>
                <c:pt idx="6">
                  <c:v>0.91290000000000004</c:v>
                </c:pt>
                <c:pt idx="7">
                  <c:v>0.97640000000000005</c:v>
                </c:pt>
                <c:pt idx="8">
                  <c:v>0.8599</c:v>
                </c:pt>
                <c:pt idx="9">
                  <c:v>0.91430000000000011</c:v>
                </c:pt>
                <c:pt idx="10">
                  <c:v>0.85470000000000002</c:v>
                </c:pt>
                <c:pt idx="11">
                  <c:v>0.83640000000000003</c:v>
                </c:pt>
                <c:pt idx="12">
                  <c:v>0.87548953229766024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F7D-415B-8D84-240D7C1CA148}"/>
            </c:ext>
          </c:extLst>
        </c:ser>
        <c:ser>
          <c:idx val="1"/>
          <c:order val="3"/>
          <c:tx>
            <c:strRef>
              <c:f>'tasa de ocupación evol mens'!$M$51:$N$51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F7D-415B-8D84-240D7C1CA14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F7D-415B-8D84-240D7C1CA148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0.85420000000000007</c:v>
                </c:pt>
                <c:pt idx="1">
                  <c:v>0.89019999999999999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F7D-415B-8D84-240D7C1CA1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F7D-415B-8D84-240D7C1CA14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mens'!$C$53:$C$65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0.49359999999999998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F7D-415B-8D84-240D7C1CA14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F7D-415B-8D84-240D7C1CA14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F7D-415B-8D84-240D7C1CA14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F7D-415B-8D84-240D7C1CA14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F7D-415B-8D84-240D7C1CA14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F7D-415B-8D84-240D7C1CA14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F7D-415B-8D84-240D7C1CA14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F7D-415B-8D84-240D7C1CA14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F7D-415B-8D84-240D7C1CA14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F7D-415B-8D84-240D7C1CA14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F7D-415B-8D84-240D7C1CA14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F7D-415B-8D84-240D7C1CA14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F7D-415B-8D84-240D7C1CA14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F7D-415B-8D84-240D7C1CA148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mens'!$N$53:$N$65</c:f>
              <c:numCache>
                <c:formatCode>0.0%</c:formatCode>
                <c:ptCount val="13"/>
                <c:pt idx="0">
                  <c:v>-2.4524115380122335E-3</c:v>
                </c:pt>
                <c:pt idx="1">
                  <c:v>3.0422535211267476E-3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F7D-415B-8D84-240D7C1CA1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febrero 2024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9749</c:v>
                </c:pt>
                <c:pt idx="1">
                  <c:v>3270</c:v>
                </c:pt>
                <c:pt idx="2">
                  <c:v>1714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F9-46C9-A0E0-8491B7922C95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febrero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7842</c:v>
                </c:pt>
                <c:pt idx="1">
                  <c:v>3085</c:v>
                </c:pt>
                <c:pt idx="2">
                  <c:v>1581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F9-46C9-A0E0-8491B7922C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77F9-46C9-A0E0-8491B7922C95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77F9-46C9-A0E0-8491B7922C95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77F9-46C9-A0E0-8491B7922C95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F9-46C9-A0E0-8491B7922C95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F9-46C9-A0E0-8491B7922C95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F9-46C9-A0E0-8491B7922C95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7F9-46C9-A0E0-8491B7922C95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F9-46C9-A0E0-8491B7922C95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7F9-46C9-A0E0-8491B7922C95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0.62695874640230254</c:v>
                </c:pt>
                <c:pt idx="1">
                  <c:v>0.24664214902462425</c:v>
                </c:pt>
                <c:pt idx="2">
                  <c:v>0.12639910457307324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7F9-46C9-A0E0-8491B7922C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25/24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7F9-46C9-A0E0-8491B7922C9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7F9-46C9-A0E0-8491B7922C9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7F9-46C9-A0E0-8491B7922C9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7F9-46C9-A0E0-8491B7922C9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7F9-46C9-A0E0-8491B7922C95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7F9-46C9-A0E0-8491B7922C95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7F9-46C9-A0E0-8491B7922C95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7F9-46C9-A0E0-8491B7922C95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7F9-46C9-A0E0-8491B7922C95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7F9-46C9-A0E0-8491B7922C95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7F9-46C9-A0E0-8491B7922C95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7F9-46C9-A0E0-8491B7922C95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-0.1956098061339625</c:v>
                </c:pt>
                <c:pt idx="1">
                  <c:v>-5.6574923547400569E-2</c:v>
                </c:pt>
                <c:pt idx="2">
                  <c:v>-7.7596266044340778E-2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7F9-46C9-A0E0-8491B7922C9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'Viajeros entr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B23-4E41-AFA9-ABA7D7D661A7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13751</c:v>
                </c:pt>
                <c:pt idx="1">
                  <c:v>14497</c:v>
                </c:pt>
                <c:pt idx="2">
                  <c:v>16834</c:v>
                </c:pt>
                <c:pt idx="3">
                  <c:v>16933</c:v>
                </c:pt>
                <c:pt idx="4">
                  <c:v>14092</c:v>
                </c:pt>
                <c:pt idx="5">
                  <c:v>13951</c:v>
                </c:pt>
                <c:pt idx="6">
                  <c:v>13705</c:v>
                </c:pt>
                <c:pt idx="7">
                  <c:v>14011</c:v>
                </c:pt>
                <c:pt idx="8">
                  <c:v>13896</c:v>
                </c:pt>
                <c:pt idx="9">
                  <c:v>16629</c:v>
                </c:pt>
                <c:pt idx="10">
                  <c:v>17821</c:v>
                </c:pt>
                <c:pt idx="11">
                  <c:v>16418</c:v>
                </c:pt>
                <c:pt idx="12">
                  <c:v>182538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23-4E41-AFA9-ABA7D7D661A7}"/>
            </c:ext>
          </c:extLst>
        </c:ser>
        <c:ser>
          <c:idx val="0"/>
          <c:order val="3"/>
          <c:tx>
            <c:strRef>
              <c:f>'Viajeros entr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B23-4E41-AFA9-ABA7D7D661A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14835</c:v>
                </c:pt>
                <c:pt idx="1">
                  <c:v>15333</c:v>
                </c:pt>
                <c:pt idx="2">
                  <c:v>19336</c:v>
                </c:pt>
                <c:pt idx="3">
                  <c:v>15438</c:v>
                </c:pt>
                <c:pt idx="4">
                  <c:v>13924</c:v>
                </c:pt>
                <c:pt idx="5">
                  <c:v>12875</c:v>
                </c:pt>
                <c:pt idx="6">
                  <c:v>13567</c:v>
                </c:pt>
                <c:pt idx="7">
                  <c:v>14384</c:v>
                </c:pt>
                <c:pt idx="8">
                  <c:v>13107</c:v>
                </c:pt>
                <c:pt idx="9">
                  <c:v>17179</c:v>
                </c:pt>
                <c:pt idx="10">
                  <c:v>18151</c:v>
                </c:pt>
                <c:pt idx="11">
                  <c:v>15334</c:v>
                </c:pt>
                <c:pt idx="12">
                  <c:v>183463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B23-4E41-AFA9-ABA7D7D661A7}"/>
            </c:ext>
          </c:extLst>
        </c:ser>
        <c:ser>
          <c:idx val="1"/>
          <c:order val="4"/>
          <c:tx>
            <c:strRef>
              <c:f>'Viajeros entr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B23-4E41-AFA9-ABA7D7D661A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B23-4E41-AFA9-ABA7D7D661A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14149</c:v>
                </c:pt>
                <c:pt idx="1">
                  <c:v>13413</c:v>
                </c:pt>
                <c:pt idx="12">
                  <c:v>27562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B23-4E41-AFA9-ABA7D7D661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B23-4E41-AFA9-ABA7D7D661A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15535</c:v>
                      </c:pt>
                      <c:pt idx="1">
                        <c:v>15278</c:v>
                      </c:pt>
                      <c:pt idx="2">
                        <c:v>8624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5014</c:v>
                      </c:pt>
                      <c:pt idx="8">
                        <c:v>577</c:v>
                      </c:pt>
                      <c:pt idx="9">
                        <c:v>864</c:v>
                      </c:pt>
                      <c:pt idx="10">
                        <c:v>3539</c:v>
                      </c:pt>
                      <c:pt idx="11">
                        <c:v>2984</c:v>
                      </c:pt>
                      <c:pt idx="12">
                        <c:v>57141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B23-4E41-AFA9-ABA7D7D661A7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'Viajeros entr evol mensu TF'!$G$139:$H$139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DB23-4E41-AFA9-ABA7D7D661A7}"/>
                    </c:ext>
                  </c:extLst>
                </c:dP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('Viajeros entr evol mensu TF'!$G$141:$G$152,'Viajeros entr evol mensu TF'!$G$153)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9791</c:v>
                      </c:pt>
                      <c:pt idx="1">
                        <c:v>11389</c:v>
                      </c:pt>
                      <c:pt idx="2">
                        <c:v>15206</c:v>
                      </c:pt>
                      <c:pt idx="3">
                        <c:v>16678</c:v>
                      </c:pt>
                      <c:pt idx="4">
                        <c:v>12920</c:v>
                      </c:pt>
                      <c:pt idx="5">
                        <c:v>14646</c:v>
                      </c:pt>
                      <c:pt idx="6">
                        <c:v>13069</c:v>
                      </c:pt>
                      <c:pt idx="7">
                        <c:v>14298</c:v>
                      </c:pt>
                      <c:pt idx="8">
                        <c:v>12907</c:v>
                      </c:pt>
                      <c:pt idx="9">
                        <c:v>15170</c:v>
                      </c:pt>
                      <c:pt idx="10">
                        <c:v>18458</c:v>
                      </c:pt>
                      <c:pt idx="11">
                        <c:v>14767</c:v>
                      </c:pt>
                      <c:pt idx="12">
                        <c:v>169299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DB23-4E41-AFA9-ABA7D7D661A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B23-4E41-AFA9-ABA7D7D661A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B23-4E41-AFA9-ABA7D7D661A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B23-4E41-AFA9-ABA7D7D661A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B23-4E41-AFA9-ABA7D7D661A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B23-4E41-AFA9-ABA7D7D661A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B23-4E41-AFA9-ABA7D7D661A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B23-4E41-AFA9-ABA7D7D661A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B23-4E41-AFA9-ABA7D7D661A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B23-4E41-AFA9-ABA7D7D661A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B23-4E41-AFA9-ABA7D7D661A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B23-4E41-AFA9-ABA7D7D661A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B23-4E41-AFA9-ABA7D7D661A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B23-4E41-AFA9-ABA7D7D661A7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-4.6241995281429027E-2</c:v>
                </c:pt>
                <c:pt idx="1">
                  <c:v>-0.12522011348072781</c:v>
                </c:pt>
                <c:pt idx="12">
                  <c:v>-8.6382922301776688E-2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B23-4E41-AFA9-ABA7D7D661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febrero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febrero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923-471C-908D-6E625B9D341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923-471C-908D-6E625B9D341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923-471C-908D-6E625B9D341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923-471C-908D-6E625B9D341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923-471C-908D-6E625B9D3418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23-471C-908D-6E625B9D3418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23-471C-908D-6E625B9D3418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23-471C-908D-6E625B9D3418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23-471C-908D-6E625B9D3418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23-471C-908D-6E625B9D3418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23-471C-908D-6E625B9D34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7842</c:v>
                </c:pt>
                <c:pt idx="1">
                  <c:v>3085</c:v>
                </c:pt>
                <c:pt idx="2">
                  <c:v>1581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923-471C-908D-6E625B9D3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F3A-41FB-9298-654260C6F428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3A-41FB-9298-654260C6F428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3A-41FB-9298-654260C6F428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3A-41FB-9298-654260C6F428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3A-41FB-9298-654260C6F428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3A-41FB-9298-654260C6F428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3A-41FB-9298-654260C6F428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3A-41FB-9298-654260C6F428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3A-41FB-9298-654260C6F428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3A-41FB-9298-654260C6F4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9F3A-41FB-9298-654260C6F428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F3A-41FB-9298-654260C6F428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F3A-41FB-9298-654260C6F428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F3A-41FB-9298-654260C6F428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F3A-41FB-9298-654260C6F4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9F3A-41FB-9298-654260C6F428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9F3A-41FB-9298-654260C6F428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F3A-41FB-9298-654260C6F428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F3A-41FB-9298-654260C6F428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F3A-41FB-9298-654260C6F428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F3A-41FB-9298-654260C6F428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F3A-41FB-9298-654260C6F428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F3A-41FB-9298-654260C6F428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F3A-41FB-9298-654260C6F428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F3A-41FB-9298-654260C6F428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F3A-41FB-9298-654260C6F428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F3A-41FB-9298-654260C6F428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F3A-41FB-9298-654260C6F428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F3A-41FB-9298-654260C6F428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F3A-41FB-9298-654260C6F428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F3A-41FB-9298-654260C6F428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F3A-41FB-9298-654260C6F428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F3A-41FB-9298-654260C6F42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9F3A-41FB-9298-654260C6F428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F3A-41FB-9298-654260C6F42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9F3A-41FB-9298-654260C6F42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9F3A-41FB-9298-654260C6F42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9F3A-41FB-9298-654260C6F42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9F3A-41FB-9298-654260C6F42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9F3A-41FB-9298-654260C6F42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9F3A-41FB-9298-654260C6F42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9F3A-41FB-9298-654260C6F42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9F3A-41FB-9298-654260C6F42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9F3A-41FB-9298-654260C6F42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9F3A-41FB-9298-654260C6F42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9F3A-41FB-9298-654260C6F42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9F3A-41FB-9298-654260C6F42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9F3A-41FB-9298-654260C6F42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9F3A-41FB-9298-654260C6F428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9F3A-41FB-9298-654260C6F428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F3A-41FB-9298-654260C6F428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F3A-41FB-9298-654260C6F428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F3A-41FB-9298-654260C6F428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F3A-41FB-9298-654260C6F428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F3A-41FB-9298-654260C6F428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F3A-41FB-9298-654260C6F428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F3A-41FB-9298-654260C6F428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F3A-41FB-9298-654260C6F428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F3A-41FB-9298-654260C6F428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F3A-41FB-9298-654260C6F428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F3A-41FB-9298-654260C6F428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9F3A-41FB-9298-654260C6F428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F3A-41FB-9298-654260C6F428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9F3A-41FB-9298-654260C6F428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F3A-41FB-9298-654260C6F428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9F3A-41FB-9298-654260C6F42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9F3A-41FB-9298-654260C6F428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9F3A-41FB-9298-654260C6F428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9F3A-41FB-9298-654260C6F428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9F3A-41FB-9298-654260C6F428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9F3A-41FB-9298-654260C6F428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9F3A-41FB-9298-654260C6F428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9F3A-41FB-9298-654260C6F428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9F3A-41FB-9298-654260C6F428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9F3A-41FB-9298-654260C6F428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9F3A-41FB-9298-654260C6F428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9F3A-41FB-9298-654260C6F428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9F3A-41FB-9298-654260C6F428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9F3A-41FB-9298-654260C6F428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9F3A-41FB-9298-654260C6F428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9F3A-41FB-9298-654260C6F428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9F3A-41FB-9298-654260C6F428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9F3A-41FB-9298-654260C6F42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9F3A-41FB-9298-654260C6F4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febrero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febrero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98E-4CF7-94A3-8E41D2DC9DF0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98E-4CF7-94A3-8E41D2DC9DF0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8E-4CF7-94A3-8E41D2DC9DF0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8E-4CF7-94A3-8E41D2DC9DF0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661</c:v>
                </c:pt>
                <c:pt idx="1">
                  <c:v>8978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98E-4CF7-94A3-8E41D2DC9D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Adeje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cate'!$G$5</c:f>
              <c:strCache>
                <c:ptCount val="1"/>
                <c:pt idx="0">
                  <c:v>acumulado febrero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cate'!$G$7:$G$10</c:f>
              <c:numCache>
                <c:formatCode>#,##0</c:formatCode>
                <c:ptCount val="4"/>
                <c:pt idx="0">
                  <c:v>12356</c:v>
                </c:pt>
                <c:pt idx="1">
                  <c:v>1002</c:v>
                </c:pt>
                <c:pt idx="2">
                  <c:v>11354</c:v>
                </c:pt>
                <c:pt idx="3">
                  <c:v>2827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44-4666-AFEA-6F45F41BDD66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febrero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11337</c:v>
                </c:pt>
                <c:pt idx="1">
                  <c:v>612</c:v>
                </c:pt>
                <c:pt idx="2">
                  <c:v>10725</c:v>
                </c:pt>
                <c:pt idx="3">
                  <c:v>3396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44-4666-AFEA-6F45F41BDD66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febrero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9639</c:v>
                </c:pt>
                <c:pt idx="1">
                  <c:v>661</c:v>
                </c:pt>
                <c:pt idx="2">
                  <c:v>8978</c:v>
                </c:pt>
                <c:pt idx="3">
                  <c:v>2869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44-4666-AFEA-6F45F41BDD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-0.14977507277057422</c:v>
                </c:pt>
                <c:pt idx="1">
                  <c:v>8.0065359477124121E-2</c:v>
                </c:pt>
                <c:pt idx="2">
                  <c:v>-0.16289044289044285</c:v>
                </c:pt>
                <c:pt idx="3">
                  <c:v>-0.15518256772673733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944-4666-AFEA-6F45F41BDD66}"/>
            </c:ext>
          </c:extLst>
        </c:ser>
        <c:ser>
          <c:idx val="6"/>
          <c:order val="4"/>
          <c:tx>
            <c:strRef>
              <c:f>'distribución españoles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0.77062679884873686</c:v>
                </c:pt>
                <c:pt idx="1">
                  <c:v>5.2846178445794693E-2</c:v>
                </c:pt>
                <c:pt idx="2">
                  <c:v>0.7177806204029421</c:v>
                </c:pt>
                <c:pt idx="3">
                  <c:v>0.2293732011512632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44-4666-AFEA-6F45F41BDD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febrero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febrero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720-4765-A077-E04BE96AF8DE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720-4765-A077-E04BE96AF8DE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20-4765-A077-E04BE96AF8DE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20-4765-A077-E04BE96AF8DE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488</c:v>
                </c:pt>
                <c:pt idx="1">
                  <c:v>5785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720-4765-A077-E04BE96AF8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Adeje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cate'!$G$5</c:f>
              <c:strCache>
                <c:ptCount val="1"/>
                <c:pt idx="0">
                  <c:v>acumulado febrero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cate'!$G$7:$G$10</c:f>
              <c:numCache>
                <c:formatCode>#,##0</c:formatCode>
                <c:ptCount val="4"/>
                <c:pt idx="0">
                  <c:v>8023</c:v>
                </c:pt>
                <c:pt idx="1">
                  <c:v>591</c:v>
                </c:pt>
                <c:pt idx="2">
                  <c:v>7432</c:v>
                </c:pt>
                <c:pt idx="3">
                  <c:v>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C8-40F1-A701-3945C2F3A7DE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febrero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8055</c:v>
                </c:pt>
                <c:pt idx="1">
                  <c:v>497</c:v>
                </c:pt>
                <c:pt idx="2">
                  <c:v>7558</c:v>
                </c:pt>
                <c:pt idx="3">
                  <c:v>1694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C8-40F1-A701-3945C2F3A7DE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febrero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6273</c:v>
                </c:pt>
                <c:pt idx="1">
                  <c:v>488</c:v>
                </c:pt>
                <c:pt idx="2">
                  <c:v>5785</c:v>
                </c:pt>
                <c:pt idx="3">
                  <c:v>1569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C8-40F1-A701-3945C2F3A7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-0.2212290502793296</c:v>
                </c:pt>
                <c:pt idx="1">
                  <c:v>-1.810865191146882E-2</c:v>
                </c:pt>
                <c:pt idx="2">
                  <c:v>-0.23458586927758662</c:v>
                </c:pt>
                <c:pt idx="3">
                  <c:v>-7.3789846517119284E-2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3C8-40F1-A701-3945C2F3A7DE}"/>
            </c:ext>
          </c:extLst>
        </c:ser>
        <c:ser>
          <c:idx val="6"/>
          <c:order val="4"/>
          <c:tx>
            <c:strRef>
              <c:f>'distribución peninsulare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0.79992348890589138</c:v>
                </c:pt>
                <c:pt idx="1">
                  <c:v>6.2229023208365215E-2</c:v>
                </c:pt>
                <c:pt idx="2">
                  <c:v>0.73769446569752617</c:v>
                </c:pt>
                <c:pt idx="3">
                  <c:v>0.20007651109410865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3C8-40F1-A701-3945C2F3A7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febrero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febrero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904-4F09-9AEA-14EE0A685F21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904-4F09-9AEA-14EE0A685F21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04-4F09-9AEA-14EE0A685F21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04-4F09-9AEA-14EE0A685F21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173</c:v>
                </c:pt>
                <c:pt idx="1">
                  <c:v>3193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904-4F09-9AEA-14EE0A685F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Adeje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cate'!$G$5</c:f>
              <c:strCache>
                <c:ptCount val="1"/>
                <c:pt idx="0">
                  <c:v>acumulado febrero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cate'!$G$7:$G$10</c:f>
              <c:numCache>
                <c:formatCode>#,##0</c:formatCode>
                <c:ptCount val="4"/>
                <c:pt idx="0">
                  <c:v>4333</c:v>
                </c:pt>
                <c:pt idx="1">
                  <c:v>411</c:v>
                </c:pt>
                <c:pt idx="2">
                  <c:v>3922</c:v>
                </c:pt>
                <c:pt idx="3">
                  <c:v>1884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27-482C-9520-0B029A12BB68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febrero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3282</c:v>
                </c:pt>
                <c:pt idx="1">
                  <c:v>115</c:v>
                </c:pt>
                <c:pt idx="2">
                  <c:v>3167</c:v>
                </c:pt>
                <c:pt idx="3">
                  <c:v>1702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27-482C-9520-0B029A12BB68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febrero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3366</c:v>
                </c:pt>
                <c:pt idx="1">
                  <c:v>173</c:v>
                </c:pt>
                <c:pt idx="2">
                  <c:v>3193</c:v>
                </c:pt>
                <c:pt idx="3">
                  <c:v>1300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027-482C-9520-0B029A12B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2.5594149908592323E-2</c:v>
                </c:pt>
                <c:pt idx="1">
                  <c:v>0.5043478260869565</c:v>
                </c:pt>
                <c:pt idx="2">
                  <c:v>8.2096621408271897E-3</c:v>
                </c:pt>
                <c:pt idx="3">
                  <c:v>-0.23619271445358403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027-482C-9520-0B029A12BB68}"/>
            </c:ext>
          </c:extLst>
        </c:ser>
        <c:ser>
          <c:idx val="6"/>
          <c:order val="4"/>
          <c:tx>
            <c:strRef>
              <c:f>'distribución canarios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0.72138876982426059</c:v>
                </c:pt>
                <c:pt idx="1">
                  <c:v>3.7076725246463778E-2</c:v>
                </c:pt>
                <c:pt idx="2">
                  <c:v>0.68431204457779682</c:v>
                </c:pt>
                <c:pt idx="3">
                  <c:v>0.27861123017573941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027-482C-9520-0B029A12B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febrero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febrero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D35-4AFF-9A85-4CA930DDF87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D35-4AFF-9A85-4CA930DDF87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D35-4AFF-9A85-4CA930DDF87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D35-4AFF-9A85-4CA930DDF87C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D35-4AFF-9A85-4CA930DDF87C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7D35-4AFF-9A85-4CA930DDF87C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7D35-4AFF-9A85-4CA930DDF87C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7D35-4AFF-9A85-4CA930DDF87C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7D35-4AFF-9A85-4CA930DDF87C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D35-4AFF-9A85-4CA930DDF87C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35-4AFF-9A85-4CA930DDF87C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35-4AFF-9A85-4CA930DDF87C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35-4AFF-9A85-4CA930DDF87C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35-4AFF-9A85-4CA930DDF87C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D35-4AFF-9A85-4CA930DDF87C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D35-4AFF-9A85-4CA930DDF87C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D35-4AFF-9A85-4CA930DDF87C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D35-4AFF-9A85-4CA930DDF87C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D35-4AFF-9A85-4CA930DDF87C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7D35-4AFF-9A85-4CA930DDF87C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12508</c:v>
                </c:pt>
                <c:pt idx="1">
                  <c:v>11165</c:v>
                </c:pt>
                <c:pt idx="2">
                  <c:v>1473</c:v>
                </c:pt>
                <c:pt idx="3">
                  <c:v>37661</c:v>
                </c:pt>
                <c:pt idx="4">
                  <c:v>5051</c:v>
                </c:pt>
                <c:pt idx="5">
                  <c:v>25380</c:v>
                </c:pt>
                <c:pt idx="6">
                  <c:v>4412</c:v>
                </c:pt>
                <c:pt idx="7">
                  <c:v>1521</c:v>
                </c:pt>
                <c:pt idx="8">
                  <c:v>4045</c:v>
                </c:pt>
                <c:pt idx="9">
                  <c:v>6331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7D35-4AFF-9A85-4CA930DDF8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068-4449-8E49-E4D2360248EE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68-4449-8E49-E4D2360248EE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68-4449-8E49-E4D2360248EE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68-4449-8E49-E4D2360248EE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68-4449-8E49-E4D2360248EE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68-4449-8E49-E4D2360248EE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68-4449-8E49-E4D2360248EE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68-4449-8E49-E4D2360248EE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068-4449-8E49-E4D2360248EE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68-4449-8E49-E4D2360248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7068-4449-8E49-E4D2360248EE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68-4449-8E49-E4D2360248EE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068-4449-8E49-E4D2360248EE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068-4449-8E49-E4D2360248EE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068-4449-8E49-E4D2360248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7068-4449-8E49-E4D2360248EE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7068-4449-8E49-E4D2360248EE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068-4449-8E49-E4D2360248EE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068-4449-8E49-E4D2360248EE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068-4449-8E49-E4D2360248EE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068-4449-8E49-E4D2360248EE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068-4449-8E49-E4D2360248EE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068-4449-8E49-E4D2360248EE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068-4449-8E49-E4D2360248EE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068-4449-8E49-E4D2360248EE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068-4449-8E49-E4D2360248EE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068-4449-8E49-E4D2360248EE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068-4449-8E49-E4D2360248EE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068-4449-8E49-E4D2360248EE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068-4449-8E49-E4D2360248EE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068-4449-8E49-E4D2360248EE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068-4449-8E49-E4D2360248EE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068-4449-8E49-E4D2360248E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7068-4449-8E49-E4D2360248EE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068-4449-8E49-E4D2360248E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7068-4449-8E49-E4D2360248E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7068-4449-8E49-E4D2360248E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7068-4449-8E49-E4D2360248E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7068-4449-8E49-E4D2360248E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7068-4449-8E49-E4D2360248E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7068-4449-8E49-E4D2360248E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7068-4449-8E49-E4D2360248E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7068-4449-8E49-E4D2360248E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7068-4449-8E49-E4D2360248E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7068-4449-8E49-E4D2360248E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7068-4449-8E49-E4D2360248E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7068-4449-8E49-E4D2360248E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7068-4449-8E49-E4D2360248E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7068-4449-8E49-E4D2360248EE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7068-4449-8E49-E4D2360248EE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068-4449-8E49-E4D2360248EE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068-4449-8E49-E4D2360248EE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068-4449-8E49-E4D2360248EE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068-4449-8E49-E4D2360248EE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068-4449-8E49-E4D2360248EE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068-4449-8E49-E4D2360248EE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068-4449-8E49-E4D2360248EE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068-4449-8E49-E4D2360248EE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068-4449-8E49-E4D2360248EE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068-4449-8E49-E4D2360248EE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068-4449-8E49-E4D2360248EE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068-4449-8E49-E4D2360248EE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068-4449-8E49-E4D2360248EE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068-4449-8E49-E4D2360248EE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068-4449-8E49-E4D2360248EE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068-4449-8E49-E4D2360248E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7068-4449-8E49-E4D2360248EE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7068-4449-8E49-E4D2360248EE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068-4449-8E49-E4D2360248EE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7068-4449-8E49-E4D2360248EE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068-4449-8E49-E4D2360248EE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7068-4449-8E49-E4D2360248EE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068-4449-8E49-E4D2360248EE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7068-4449-8E49-E4D2360248EE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068-4449-8E49-E4D2360248EE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7068-4449-8E49-E4D2360248EE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068-4449-8E49-E4D2360248EE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7068-4449-8E49-E4D2360248EE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068-4449-8E49-E4D2360248EE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7068-4449-8E49-E4D2360248EE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7068-4449-8E49-E4D2360248EE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7068-4449-8E49-E4D2360248EE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7068-4449-8E49-E4D2360248E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7068-4449-8E49-E4D2360248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E6F-44A3-B3DB-3C6A3F378858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4809</c:v>
                </c:pt>
                <c:pt idx="1">
                  <c:v>6631</c:v>
                </c:pt>
                <c:pt idx="2">
                  <c:v>4887</c:v>
                </c:pt>
                <c:pt idx="3">
                  <c:v>7486</c:v>
                </c:pt>
                <c:pt idx="4">
                  <c:v>5008</c:v>
                </c:pt>
                <c:pt idx="5">
                  <c:v>3979</c:v>
                </c:pt>
                <c:pt idx="6">
                  <c:v>5154</c:v>
                </c:pt>
                <c:pt idx="7">
                  <c:v>6412</c:v>
                </c:pt>
                <c:pt idx="8">
                  <c:v>4861</c:v>
                </c:pt>
                <c:pt idx="9">
                  <c:v>6991</c:v>
                </c:pt>
                <c:pt idx="10">
                  <c:v>4443</c:v>
                </c:pt>
                <c:pt idx="11">
                  <c:v>4673</c:v>
                </c:pt>
                <c:pt idx="12">
                  <c:v>65334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6F-44A3-B3DB-3C6A3F378858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E6F-44A3-B3DB-3C6A3F37885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5263</c:v>
                </c:pt>
                <c:pt idx="1">
                  <c:v>6481</c:v>
                </c:pt>
                <c:pt idx="2">
                  <c:v>5899</c:v>
                </c:pt>
                <c:pt idx="3">
                  <c:v>6246</c:v>
                </c:pt>
                <c:pt idx="4">
                  <c:v>4557</c:v>
                </c:pt>
                <c:pt idx="5">
                  <c:v>3362</c:v>
                </c:pt>
                <c:pt idx="6">
                  <c:v>4329</c:v>
                </c:pt>
                <c:pt idx="7">
                  <c:v>5757</c:v>
                </c:pt>
                <c:pt idx="8">
                  <c:v>3048</c:v>
                </c:pt>
                <c:pt idx="9">
                  <c:v>5267</c:v>
                </c:pt>
                <c:pt idx="10">
                  <c:v>3570</c:v>
                </c:pt>
                <c:pt idx="11">
                  <c:v>4199</c:v>
                </c:pt>
                <c:pt idx="12">
                  <c:v>57978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6F-44A3-B3DB-3C6A3F378858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E6F-44A3-B3DB-3C6A3F37885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E6F-44A3-B3DB-3C6A3F37885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4160</c:v>
                </c:pt>
                <c:pt idx="1">
                  <c:v>5585</c:v>
                </c:pt>
                <c:pt idx="12">
                  <c:v>9745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E6F-44A3-B3DB-3C6A3F3788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E6F-44A3-B3DB-3C6A3F37885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4457</c:v>
                      </c:pt>
                      <c:pt idx="1">
                        <c:v>6362</c:v>
                      </c:pt>
                      <c:pt idx="2">
                        <c:v>2039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2080</c:v>
                      </c:pt>
                      <c:pt idx="8">
                        <c:v>757</c:v>
                      </c:pt>
                      <c:pt idx="9">
                        <c:v>2073</c:v>
                      </c:pt>
                      <c:pt idx="10">
                        <c:v>538</c:v>
                      </c:pt>
                      <c:pt idx="11">
                        <c:v>1485</c:v>
                      </c:pt>
                      <c:pt idx="12">
                        <c:v>20504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E6F-44A3-B3DB-3C6A3F37885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E6F-44A3-B3DB-3C6A3F37885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E6F-44A3-B3DB-3C6A3F37885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E6F-44A3-B3DB-3C6A3F37885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E6F-44A3-B3DB-3C6A3F37885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E6F-44A3-B3DB-3C6A3F37885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E6F-44A3-B3DB-3C6A3F37885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E6F-44A3-B3DB-3C6A3F37885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E6F-44A3-B3DB-3C6A3F37885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E6F-44A3-B3DB-3C6A3F37885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E6F-44A3-B3DB-3C6A3F37885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E6F-44A3-B3DB-3C6A3F37885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E6F-44A3-B3DB-3C6A3F37885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E6F-44A3-B3DB-3C6A3F378858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-0.20957628728861866</c:v>
                </c:pt>
                <c:pt idx="1">
                  <c:v>-0.13825027002005863</c:v>
                </c:pt>
                <c:pt idx="12">
                  <c:v>-0.1702145776566758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E6F-44A3-B3DB-3C6A3F3788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al'!$G$5</c:f>
              <c:strCache>
                <c:ptCount val="1"/>
                <c:pt idx="0">
                  <c:v>acumulado febrero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al'!$G$7:$G$16</c:f>
              <c:numCache>
                <c:formatCode>#,##0</c:formatCode>
                <c:ptCount val="10"/>
                <c:pt idx="0">
                  <c:v>15183</c:v>
                </c:pt>
                <c:pt idx="1">
                  <c:v>9914</c:v>
                </c:pt>
                <c:pt idx="2">
                  <c:v>5084</c:v>
                </c:pt>
                <c:pt idx="3">
                  <c:v>36926</c:v>
                </c:pt>
                <c:pt idx="4">
                  <c:v>5039</c:v>
                </c:pt>
                <c:pt idx="5">
                  <c:v>22535</c:v>
                </c:pt>
                <c:pt idx="6">
                  <c:v>6143</c:v>
                </c:pt>
                <c:pt idx="7">
                  <c:v>2795</c:v>
                </c:pt>
                <c:pt idx="8">
                  <c:v>5075</c:v>
                </c:pt>
                <c:pt idx="9">
                  <c:v>7811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2C-4532-8F1E-C0755D60C60D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febrero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14733</c:v>
                </c:pt>
                <c:pt idx="1">
                  <c:v>9334</c:v>
                </c:pt>
                <c:pt idx="2">
                  <c:v>1520</c:v>
                </c:pt>
                <c:pt idx="3">
                  <c:v>35870</c:v>
                </c:pt>
                <c:pt idx="4">
                  <c:v>4298</c:v>
                </c:pt>
                <c:pt idx="5">
                  <c:v>23780</c:v>
                </c:pt>
                <c:pt idx="6">
                  <c:v>4344</c:v>
                </c:pt>
                <c:pt idx="7">
                  <c:v>2375</c:v>
                </c:pt>
                <c:pt idx="8">
                  <c:v>6440</c:v>
                </c:pt>
                <c:pt idx="9">
                  <c:v>7912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2C-4532-8F1E-C0755D60C60D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febrero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12508</c:v>
                </c:pt>
                <c:pt idx="1">
                  <c:v>11165</c:v>
                </c:pt>
                <c:pt idx="2">
                  <c:v>1473</c:v>
                </c:pt>
                <c:pt idx="3">
                  <c:v>37661</c:v>
                </c:pt>
                <c:pt idx="4">
                  <c:v>5051</c:v>
                </c:pt>
                <c:pt idx="5">
                  <c:v>25380</c:v>
                </c:pt>
                <c:pt idx="6">
                  <c:v>4412</c:v>
                </c:pt>
                <c:pt idx="7">
                  <c:v>1521</c:v>
                </c:pt>
                <c:pt idx="8">
                  <c:v>4045</c:v>
                </c:pt>
                <c:pt idx="9">
                  <c:v>6331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2C-4532-8F1E-C0755D60C6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-0.15102151632389871</c:v>
                </c:pt>
                <c:pt idx="1">
                  <c:v>0.1961645596743089</c:v>
                </c:pt>
                <c:pt idx="2">
                  <c:v>-3.092105263157896E-2</c:v>
                </c:pt>
                <c:pt idx="3">
                  <c:v>4.9930303875104443E-2</c:v>
                </c:pt>
                <c:pt idx="4">
                  <c:v>0.17519776640297824</c:v>
                </c:pt>
                <c:pt idx="5">
                  <c:v>6.728343145500415E-2</c:v>
                </c:pt>
                <c:pt idx="6">
                  <c:v>1.5653775322283625E-2</c:v>
                </c:pt>
                <c:pt idx="7">
                  <c:v>-0.359578947368421</c:v>
                </c:pt>
                <c:pt idx="8">
                  <c:v>-0.37189440993788825</c:v>
                </c:pt>
                <c:pt idx="9">
                  <c:v>-0.19982305358948438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92C-4532-8F1E-C0755D60C60D}"/>
            </c:ext>
          </c:extLst>
        </c:ser>
        <c:ser>
          <c:idx val="6"/>
          <c:order val="4"/>
          <c:tx>
            <c:strRef>
              <c:f>'distribución españoles x mun al'!$T$5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0.11417930203474308</c:v>
                </c:pt>
                <c:pt idx="1">
                  <c:v>0.1019197239541019</c:v>
                </c:pt>
                <c:pt idx="2">
                  <c:v>1.3446283330442642E-2</c:v>
                </c:pt>
                <c:pt idx="3">
                  <c:v>0.34378851086748152</c:v>
                </c:pt>
                <c:pt idx="4">
                  <c:v>4.6108063205747306E-2</c:v>
                </c:pt>
                <c:pt idx="5">
                  <c:v>0.23168137876893022</c:v>
                </c:pt>
                <c:pt idx="6">
                  <c:v>4.0274950477877075E-2</c:v>
                </c:pt>
                <c:pt idx="7">
                  <c:v>1.3884451422677024E-2</c:v>
                </c:pt>
                <c:pt idx="8">
                  <c:v>3.6924790272668352E-2</c:v>
                </c:pt>
                <c:pt idx="9">
                  <c:v>5.7792545665330861E-2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92C-4532-8F1E-C0755D60C6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febrero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febrero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0A1-4D99-93CB-574AC36074D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0A1-4D99-93CB-574AC36074D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0A1-4D99-93CB-574AC36074D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0A1-4D99-93CB-574AC36074D2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0A1-4D99-93CB-574AC36074D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F0A1-4D99-93CB-574AC36074D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0A1-4D99-93CB-574AC36074D2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0A1-4D99-93CB-574AC36074D2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0A1-4D99-93CB-574AC36074D2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F0A1-4D99-93CB-574AC36074D2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A1-4D99-93CB-574AC36074D2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A1-4D99-93CB-574AC36074D2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A1-4D99-93CB-574AC36074D2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A1-4D99-93CB-574AC36074D2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A1-4D99-93CB-574AC36074D2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0A1-4D99-93CB-574AC36074D2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0A1-4D99-93CB-574AC36074D2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0A1-4D99-93CB-574AC36074D2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0A1-4D99-93CB-574AC36074D2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F0A1-4D99-93CB-574AC36074D2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7842</c:v>
                </c:pt>
                <c:pt idx="1">
                  <c:v>7307</c:v>
                </c:pt>
                <c:pt idx="2">
                  <c:v>715</c:v>
                </c:pt>
                <c:pt idx="3">
                  <c:v>30390</c:v>
                </c:pt>
                <c:pt idx="4">
                  <c:v>3783</c:v>
                </c:pt>
                <c:pt idx="5">
                  <c:v>14392</c:v>
                </c:pt>
                <c:pt idx="6">
                  <c:v>3123</c:v>
                </c:pt>
                <c:pt idx="7">
                  <c:v>1003</c:v>
                </c:pt>
                <c:pt idx="8">
                  <c:v>2937</c:v>
                </c:pt>
                <c:pt idx="9">
                  <c:v>2036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0A1-4D99-93CB-574AC36074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5A1-4870-B384-992D4E6D2940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A1-4870-B384-992D4E6D2940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A1-4870-B384-992D4E6D2940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A1-4870-B384-992D4E6D2940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A1-4870-B384-992D4E6D2940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A1-4870-B384-992D4E6D2940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A1-4870-B384-992D4E6D2940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A1-4870-B384-992D4E6D2940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5A1-4870-B384-992D4E6D2940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A1-4870-B384-992D4E6D29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65A1-4870-B384-992D4E6D2940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5A1-4870-B384-992D4E6D2940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5A1-4870-B384-992D4E6D2940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5A1-4870-B384-992D4E6D2940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5A1-4870-B384-992D4E6D29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65A1-4870-B384-992D4E6D2940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65A1-4870-B384-992D4E6D2940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5A1-4870-B384-992D4E6D2940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5A1-4870-B384-992D4E6D2940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5A1-4870-B384-992D4E6D2940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5A1-4870-B384-992D4E6D2940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5A1-4870-B384-992D4E6D2940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5A1-4870-B384-992D4E6D2940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5A1-4870-B384-992D4E6D2940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5A1-4870-B384-992D4E6D2940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5A1-4870-B384-992D4E6D2940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5A1-4870-B384-992D4E6D2940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5A1-4870-B384-992D4E6D2940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5A1-4870-B384-992D4E6D2940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5A1-4870-B384-992D4E6D2940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5A1-4870-B384-992D4E6D2940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5A1-4870-B384-992D4E6D2940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5A1-4870-B384-992D4E6D294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65A1-4870-B384-992D4E6D2940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5A1-4870-B384-992D4E6D294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65A1-4870-B384-992D4E6D294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65A1-4870-B384-992D4E6D294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65A1-4870-B384-992D4E6D294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65A1-4870-B384-992D4E6D294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65A1-4870-B384-992D4E6D294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65A1-4870-B384-992D4E6D294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65A1-4870-B384-992D4E6D294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65A1-4870-B384-992D4E6D294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65A1-4870-B384-992D4E6D294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65A1-4870-B384-992D4E6D294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65A1-4870-B384-992D4E6D294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65A1-4870-B384-992D4E6D294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65A1-4870-B384-992D4E6D294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65A1-4870-B384-992D4E6D2940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65A1-4870-B384-992D4E6D2940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5A1-4870-B384-992D4E6D2940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5A1-4870-B384-992D4E6D2940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5A1-4870-B384-992D4E6D2940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5A1-4870-B384-992D4E6D2940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5A1-4870-B384-992D4E6D2940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5A1-4870-B384-992D4E6D2940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5A1-4870-B384-992D4E6D2940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5A1-4870-B384-992D4E6D2940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5A1-4870-B384-992D4E6D2940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5A1-4870-B384-992D4E6D2940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5A1-4870-B384-992D4E6D2940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65A1-4870-B384-992D4E6D2940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65A1-4870-B384-992D4E6D2940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65A1-4870-B384-992D4E6D2940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65A1-4870-B384-992D4E6D2940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65A1-4870-B384-992D4E6D294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65A1-4870-B384-992D4E6D2940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65A1-4870-B384-992D4E6D2940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65A1-4870-B384-992D4E6D2940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65A1-4870-B384-992D4E6D2940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65A1-4870-B384-992D4E6D2940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65A1-4870-B384-992D4E6D2940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65A1-4870-B384-992D4E6D2940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65A1-4870-B384-992D4E6D2940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65A1-4870-B384-992D4E6D2940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65A1-4870-B384-992D4E6D2940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65A1-4870-B384-992D4E6D2940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65A1-4870-B384-992D4E6D2940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65A1-4870-B384-992D4E6D2940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65A1-4870-B384-992D4E6D2940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65A1-4870-B384-992D4E6D2940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65A1-4870-B384-992D4E6D2940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65A1-4870-B384-992D4E6D294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65A1-4870-B384-992D4E6D2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munici'!$G$5</c:f>
              <c:strCache>
                <c:ptCount val="1"/>
                <c:pt idx="0">
                  <c:v>acumulado febrero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munici'!$G$7:$G$16</c:f>
              <c:numCache>
                <c:formatCode>#,##0</c:formatCode>
                <c:ptCount val="10"/>
                <c:pt idx="0">
                  <c:v>8966</c:v>
                </c:pt>
                <c:pt idx="1">
                  <c:v>7095</c:v>
                </c:pt>
                <c:pt idx="2">
                  <c:v>1196</c:v>
                </c:pt>
                <c:pt idx="3">
                  <c:v>30272</c:v>
                </c:pt>
                <c:pt idx="4">
                  <c:v>3621</c:v>
                </c:pt>
                <c:pt idx="5">
                  <c:v>11895</c:v>
                </c:pt>
                <c:pt idx="6">
                  <c:v>4169</c:v>
                </c:pt>
                <c:pt idx="7">
                  <c:v>1231</c:v>
                </c:pt>
                <c:pt idx="8">
                  <c:v>872</c:v>
                </c:pt>
                <c:pt idx="9">
                  <c:v>2187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EF-4CFB-8BB3-5FFCD9A8E5B5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febrero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9749</c:v>
                </c:pt>
                <c:pt idx="1">
                  <c:v>6395</c:v>
                </c:pt>
                <c:pt idx="2">
                  <c:v>871</c:v>
                </c:pt>
                <c:pt idx="3">
                  <c:v>29034</c:v>
                </c:pt>
                <c:pt idx="4">
                  <c:v>3086</c:v>
                </c:pt>
                <c:pt idx="5">
                  <c:v>13372</c:v>
                </c:pt>
                <c:pt idx="6">
                  <c:v>3297</c:v>
                </c:pt>
                <c:pt idx="7">
                  <c:v>934</c:v>
                </c:pt>
                <c:pt idx="8">
                  <c:v>2470</c:v>
                </c:pt>
                <c:pt idx="9">
                  <c:v>1796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EF-4CFB-8BB3-5FFCD9A8E5B5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febrero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7842</c:v>
                </c:pt>
                <c:pt idx="1">
                  <c:v>7307</c:v>
                </c:pt>
                <c:pt idx="2">
                  <c:v>715</c:v>
                </c:pt>
                <c:pt idx="3">
                  <c:v>30390</c:v>
                </c:pt>
                <c:pt idx="4">
                  <c:v>3783</c:v>
                </c:pt>
                <c:pt idx="5">
                  <c:v>14392</c:v>
                </c:pt>
                <c:pt idx="6">
                  <c:v>3123</c:v>
                </c:pt>
                <c:pt idx="7">
                  <c:v>1003</c:v>
                </c:pt>
                <c:pt idx="8">
                  <c:v>2937</c:v>
                </c:pt>
                <c:pt idx="9">
                  <c:v>2036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EF-4CFB-8BB3-5FFCD9A8E5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-0.1956098061339625</c:v>
                </c:pt>
                <c:pt idx="1">
                  <c:v>0.14261141516810016</c:v>
                </c:pt>
                <c:pt idx="2">
                  <c:v>-0.17910447761194026</c:v>
                </c:pt>
                <c:pt idx="3">
                  <c:v>4.6703864434800568E-2</c:v>
                </c:pt>
                <c:pt idx="4">
                  <c:v>0.22585871678548286</c:v>
                </c:pt>
                <c:pt idx="5">
                  <c:v>7.6278791504636567E-2</c:v>
                </c:pt>
                <c:pt idx="6">
                  <c:v>-5.2775250227479531E-2</c:v>
                </c:pt>
                <c:pt idx="7">
                  <c:v>7.3875802997858564E-2</c:v>
                </c:pt>
                <c:pt idx="8">
                  <c:v>0.18906882591093122</c:v>
                </c:pt>
                <c:pt idx="9">
                  <c:v>0.13363028953229406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EF-4CFB-8BB3-5FFCD9A8E5B5}"/>
            </c:ext>
          </c:extLst>
        </c:ser>
        <c:ser>
          <c:idx val="6"/>
          <c:order val="4"/>
          <c:tx>
            <c:strRef>
              <c:f>'distribución peninsula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0.10665324774235665</c:v>
                </c:pt>
                <c:pt idx="1">
                  <c:v>9.937710804047438E-2</c:v>
                </c:pt>
                <c:pt idx="2">
                  <c:v>9.7241867043847234E-3</c:v>
                </c:pt>
                <c:pt idx="3">
                  <c:v>0.41331193558916329</c:v>
                </c:pt>
                <c:pt idx="4">
                  <c:v>5.144978783592645E-2</c:v>
                </c:pt>
                <c:pt idx="5">
                  <c:v>0.19573495811119573</c:v>
                </c:pt>
                <c:pt idx="6">
                  <c:v>4.2473615493417473E-2</c:v>
                </c:pt>
                <c:pt idx="7">
                  <c:v>1.3641061908388642E-2</c:v>
                </c:pt>
                <c:pt idx="8">
                  <c:v>3.9943966924164943E-2</c:v>
                </c:pt>
                <c:pt idx="9">
                  <c:v>2.7690131650527691E-2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2EF-4CFB-8BB3-5FFCD9A8E5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febrero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febrero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2EF-45BF-A8BF-D310197EF82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2EF-45BF-A8BF-D310197EF82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2EF-45BF-A8BF-D310197EF82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2EF-45BF-A8BF-D310197EF82D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2EF-45BF-A8BF-D310197EF82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92EF-45BF-A8BF-D310197EF82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92EF-45BF-A8BF-D310197EF82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92EF-45BF-A8BF-D310197EF82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92EF-45BF-A8BF-D310197EF82D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92EF-45BF-A8BF-D310197EF82D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EF-45BF-A8BF-D310197EF82D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EF-45BF-A8BF-D310197EF82D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EF-45BF-A8BF-D310197EF82D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EF-45BF-A8BF-D310197EF82D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2EF-45BF-A8BF-D310197EF82D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2EF-45BF-A8BF-D310197EF82D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2EF-45BF-A8BF-D310197EF82D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2EF-45BF-A8BF-D310197EF82D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2EF-45BF-A8BF-D310197EF82D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92EF-45BF-A8BF-D310197EF82D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4666</c:v>
                </c:pt>
                <c:pt idx="1">
                  <c:v>3858</c:v>
                </c:pt>
                <c:pt idx="2">
                  <c:v>758</c:v>
                </c:pt>
                <c:pt idx="3">
                  <c:v>7271</c:v>
                </c:pt>
                <c:pt idx="4">
                  <c:v>1268</c:v>
                </c:pt>
                <c:pt idx="5">
                  <c:v>10988</c:v>
                </c:pt>
                <c:pt idx="6">
                  <c:v>1289</c:v>
                </c:pt>
                <c:pt idx="7">
                  <c:v>518</c:v>
                </c:pt>
                <c:pt idx="8">
                  <c:v>1108</c:v>
                </c:pt>
                <c:pt idx="9">
                  <c:v>4295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92EF-45BF-A8BF-D310197EF8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20-4658-BC01-D1D433FF04FA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20-4658-BC01-D1D433FF04FA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20-4658-BC01-D1D433FF04FA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20-4658-BC01-D1D433FF04FA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20-4658-BC01-D1D433FF04FA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20-4658-BC01-D1D433FF04FA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20-4658-BC01-D1D433FF04FA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20-4658-BC01-D1D433FF04FA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20-4658-BC01-D1D433FF04FA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20-4658-BC01-D1D433FF04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0020-4658-BC01-D1D433FF04FA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020-4658-BC01-D1D433FF04FA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020-4658-BC01-D1D433FF04FA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020-4658-BC01-D1D433FF04FA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020-4658-BC01-D1D433FF04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0020-4658-BC01-D1D433FF04FA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0020-4658-BC01-D1D433FF04FA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020-4658-BC01-D1D433FF04FA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020-4658-BC01-D1D433FF04FA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020-4658-BC01-D1D433FF04FA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020-4658-BC01-D1D433FF04FA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020-4658-BC01-D1D433FF04FA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020-4658-BC01-D1D433FF04FA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020-4658-BC01-D1D433FF04FA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020-4658-BC01-D1D433FF04FA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020-4658-BC01-D1D433FF04FA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020-4658-BC01-D1D433FF04FA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020-4658-BC01-D1D433FF04FA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020-4658-BC01-D1D433FF04FA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020-4658-BC01-D1D433FF04FA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020-4658-BC01-D1D433FF04FA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020-4658-BC01-D1D433FF04FA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020-4658-BC01-D1D433FF04F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0020-4658-BC01-D1D433FF04FA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020-4658-BC01-D1D433FF04F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0020-4658-BC01-D1D433FF04F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0020-4658-BC01-D1D433FF04F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0020-4658-BC01-D1D433FF04F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0020-4658-BC01-D1D433FF04F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0020-4658-BC01-D1D433FF04F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0020-4658-BC01-D1D433FF04F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0020-4658-BC01-D1D433FF04F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0020-4658-BC01-D1D433FF04F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0020-4658-BC01-D1D433FF04F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0020-4658-BC01-D1D433FF04F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0020-4658-BC01-D1D433FF04F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0020-4658-BC01-D1D433FF04F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0020-4658-BC01-D1D433FF04F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0020-4658-BC01-D1D433FF04FA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0020-4658-BC01-D1D433FF04F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020-4658-BC01-D1D433FF04FA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020-4658-BC01-D1D433FF04FA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020-4658-BC01-D1D433FF04FA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020-4658-BC01-D1D433FF04FA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020-4658-BC01-D1D433FF04FA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020-4658-BC01-D1D433FF04FA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020-4658-BC01-D1D433FF04FA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020-4658-BC01-D1D433FF04FA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020-4658-BC01-D1D433FF04FA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020-4658-BC01-D1D433FF04FA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020-4658-BC01-D1D433FF04FA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020-4658-BC01-D1D433FF04FA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020-4658-BC01-D1D433FF04FA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020-4658-BC01-D1D433FF04FA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020-4658-BC01-D1D433FF04FA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020-4658-BC01-D1D433FF04F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0020-4658-BC01-D1D433FF04FA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0020-4658-BC01-D1D433FF04FA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020-4658-BC01-D1D433FF04FA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0020-4658-BC01-D1D433FF04FA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0020-4658-BC01-D1D433FF04FA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0020-4658-BC01-D1D433FF04FA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0020-4658-BC01-D1D433FF04FA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0020-4658-BC01-D1D433FF04FA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0020-4658-BC01-D1D433FF04FA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0020-4658-BC01-D1D433FF04FA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0020-4658-BC01-D1D433FF04FA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0020-4658-BC01-D1D433FF04FA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0020-4658-BC01-D1D433FF04FA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0020-4658-BC01-D1D433FF04FA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0020-4658-BC01-D1D433FF04FA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0020-4658-BC01-D1D433FF04FA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0020-4658-BC01-D1D433FF04F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0020-4658-BC01-D1D433FF04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munici'!$G$5</c:f>
              <c:strCache>
                <c:ptCount val="1"/>
                <c:pt idx="0">
                  <c:v>acumulado febrero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munici'!$G$7:$G$16</c:f>
              <c:numCache>
                <c:formatCode>#,##0</c:formatCode>
                <c:ptCount val="10"/>
                <c:pt idx="0">
                  <c:v>6217</c:v>
                </c:pt>
                <c:pt idx="1">
                  <c:v>2819</c:v>
                </c:pt>
                <c:pt idx="2">
                  <c:v>3888</c:v>
                </c:pt>
                <c:pt idx="3">
                  <c:v>6654</c:v>
                </c:pt>
                <c:pt idx="4">
                  <c:v>1418</c:v>
                </c:pt>
                <c:pt idx="5">
                  <c:v>10640</c:v>
                </c:pt>
                <c:pt idx="6">
                  <c:v>1974</c:v>
                </c:pt>
                <c:pt idx="7">
                  <c:v>1564</c:v>
                </c:pt>
                <c:pt idx="8">
                  <c:v>4203</c:v>
                </c:pt>
                <c:pt idx="9">
                  <c:v>5624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E6-454D-BAAA-BDBE00DABE70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febrero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4984</c:v>
                </c:pt>
                <c:pt idx="1">
                  <c:v>2939</c:v>
                </c:pt>
                <c:pt idx="2">
                  <c:v>649</c:v>
                </c:pt>
                <c:pt idx="3">
                  <c:v>6836</c:v>
                </c:pt>
                <c:pt idx="4">
                  <c:v>1212</c:v>
                </c:pt>
                <c:pt idx="5">
                  <c:v>10408</c:v>
                </c:pt>
                <c:pt idx="6">
                  <c:v>1047</c:v>
                </c:pt>
                <c:pt idx="7">
                  <c:v>1441</c:v>
                </c:pt>
                <c:pt idx="8">
                  <c:v>3970</c:v>
                </c:pt>
                <c:pt idx="9">
                  <c:v>6116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E6-454D-BAAA-BDBE00DABE70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febrero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4666</c:v>
                </c:pt>
                <c:pt idx="1">
                  <c:v>3858</c:v>
                </c:pt>
                <c:pt idx="2">
                  <c:v>758</c:v>
                </c:pt>
                <c:pt idx="3">
                  <c:v>7271</c:v>
                </c:pt>
                <c:pt idx="4">
                  <c:v>1268</c:v>
                </c:pt>
                <c:pt idx="5">
                  <c:v>10988</c:v>
                </c:pt>
                <c:pt idx="6">
                  <c:v>1289</c:v>
                </c:pt>
                <c:pt idx="7">
                  <c:v>518</c:v>
                </c:pt>
                <c:pt idx="8">
                  <c:v>1108</c:v>
                </c:pt>
                <c:pt idx="9">
                  <c:v>4295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E6-454D-BAAA-BDBE00DAB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-6.3804173354735205E-2</c:v>
                </c:pt>
                <c:pt idx="1">
                  <c:v>0.31269139162980597</c:v>
                </c:pt>
                <c:pt idx="2">
                  <c:v>0.16795069337442214</c:v>
                </c:pt>
                <c:pt idx="3">
                  <c:v>6.3633703920421336E-2</c:v>
                </c:pt>
                <c:pt idx="4">
                  <c:v>4.6204620462046098E-2</c:v>
                </c:pt>
                <c:pt idx="5">
                  <c:v>5.5726364335126899E-2</c:v>
                </c:pt>
                <c:pt idx="6">
                  <c:v>0.23113658070678134</c:v>
                </c:pt>
                <c:pt idx="7">
                  <c:v>-0.64052741151977788</c:v>
                </c:pt>
                <c:pt idx="8">
                  <c:v>-0.72090680100755666</c:v>
                </c:pt>
                <c:pt idx="9">
                  <c:v>-0.29774362328319159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AE6-454D-BAAA-BDBE00DABE70}"/>
            </c:ext>
          </c:extLst>
        </c:ser>
        <c:ser>
          <c:idx val="6"/>
          <c:order val="4"/>
          <c:tx>
            <c:strRef>
              <c:f>'distribución canarias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0.12954274133096422</c:v>
                </c:pt>
                <c:pt idx="1">
                  <c:v>0.10711013631694384</c:v>
                </c:pt>
                <c:pt idx="2">
                  <c:v>2.1044448763152781E-2</c:v>
                </c:pt>
                <c:pt idx="3">
                  <c:v>0.20186568200116606</c:v>
                </c:pt>
                <c:pt idx="4">
                  <c:v>3.5203642522002275E-2</c:v>
                </c:pt>
                <c:pt idx="5">
                  <c:v>0.30506121769066324</c:v>
                </c:pt>
                <c:pt idx="6">
                  <c:v>3.5786668147366668E-2</c:v>
                </c:pt>
                <c:pt idx="7">
                  <c:v>1.4381298758988312E-2</c:v>
                </c:pt>
                <c:pt idx="8">
                  <c:v>3.0761542519225964E-2</c:v>
                </c:pt>
                <c:pt idx="9">
                  <c:v>0.11924262194952664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AE6-454D-BAAA-BDBE00DAB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españo'!$C$8:$C$22</c:f>
              <c:numCache>
                <c:formatCode>#,##0</c:formatCode>
                <c:ptCount val="15"/>
                <c:pt idx="0">
                  <c:v>161819</c:v>
                </c:pt>
                <c:pt idx="1">
                  <c:v>181512</c:v>
                </c:pt>
                <c:pt idx="2">
                  <c:v>207208</c:v>
                </c:pt>
                <c:pt idx="3">
                  <c:v>247584</c:v>
                </c:pt>
                <c:pt idx="4">
                  <c:v>117997</c:v>
                </c:pt>
                <c:pt idx="5">
                  <c:v>222987</c:v>
                </c:pt>
                <c:pt idx="6">
                  <c:v>189817</c:v>
                </c:pt>
                <c:pt idx="7">
                  <c:v>163604</c:v>
                </c:pt>
                <c:pt idx="8">
                  <c:v>164726</c:v>
                </c:pt>
                <c:pt idx="9">
                  <c:v>180969</c:v>
                </c:pt>
                <c:pt idx="10">
                  <c:v>208783</c:v>
                </c:pt>
                <c:pt idx="11">
                  <c:v>212389</c:v>
                </c:pt>
                <c:pt idx="12">
                  <c:v>240821</c:v>
                </c:pt>
                <c:pt idx="13">
                  <c:v>261850</c:v>
                </c:pt>
                <c:pt idx="14">
                  <c:v>318480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B7-4C10-AE99-A4F56B522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españo'!$D$8:$D$22</c:f>
              <c:numCache>
                <c:formatCode>0.0%</c:formatCode>
                <c:ptCount val="15"/>
                <c:pt idx="0">
                  <c:v>-0.10849420423994005</c:v>
                </c:pt>
                <c:pt idx="1">
                  <c:v>-0.12401065595922933</c:v>
                </c:pt>
                <c:pt idx="2">
                  <c:v>-0.16308000516996257</c:v>
                </c:pt>
                <c:pt idx="3">
                  <c:v>1.0982228361738011</c:v>
                </c:pt>
                <c:pt idx="4">
                  <c:v>-0.47083462264616327</c:v>
                </c:pt>
                <c:pt idx="5">
                  <c:v>0.17474725656816825</c:v>
                </c:pt>
                <c:pt idx="6">
                  <c:v>0.16022224395491547</c:v>
                </c:pt>
                <c:pt idx="7">
                  <c:v>-6.8113109041680886E-3</c:v>
                </c:pt>
                <c:pt idx="8">
                  <c:v>-8.9755704015604842E-2</c:v>
                </c:pt>
                <c:pt idx="9">
                  <c:v>-0.13321965868868635</c:v>
                </c:pt>
                <c:pt idx="10">
                  <c:v>-1.6978280419419067E-2</c:v>
                </c:pt>
                <c:pt idx="11">
                  <c:v>-0.11806279352714255</c:v>
                </c:pt>
                <c:pt idx="12">
                  <c:v>-8.0309337406912373E-2</c:v>
                </c:pt>
                <c:pt idx="13">
                  <c:v>-0.17781336347651344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B7-4C10-AE99-A4F56B522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penins'!$C$8:$C$22</c:f>
              <c:numCache>
                <c:formatCode>#,##0</c:formatCode>
                <c:ptCount val="15"/>
                <c:pt idx="0">
                  <c:v>101169</c:v>
                </c:pt>
                <c:pt idx="1">
                  <c:v>106138</c:v>
                </c:pt>
                <c:pt idx="2">
                  <c:v>120397</c:v>
                </c:pt>
                <c:pt idx="3">
                  <c:v>120918</c:v>
                </c:pt>
                <c:pt idx="4">
                  <c:v>49521</c:v>
                </c:pt>
                <c:pt idx="5">
                  <c:v>109920</c:v>
                </c:pt>
                <c:pt idx="6">
                  <c:v>100131</c:v>
                </c:pt>
                <c:pt idx="7">
                  <c:v>99475</c:v>
                </c:pt>
                <c:pt idx="8">
                  <c:v>87491</c:v>
                </c:pt>
                <c:pt idx="9">
                  <c:v>96210</c:v>
                </c:pt>
                <c:pt idx="10">
                  <c:v>106794</c:v>
                </c:pt>
                <c:pt idx="11">
                  <c:v>126190</c:v>
                </c:pt>
                <c:pt idx="12">
                  <c:v>149348</c:v>
                </c:pt>
                <c:pt idx="13">
                  <c:v>161329</c:v>
                </c:pt>
                <c:pt idx="14">
                  <c:v>182156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A5-4589-8475-D1D94A86C8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penins'!$D$8:$D$22</c:f>
              <c:numCache>
                <c:formatCode>0.0%</c:formatCode>
                <c:ptCount val="15"/>
                <c:pt idx="0">
                  <c:v>-4.6816408826245048E-2</c:v>
                </c:pt>
                <c:pt idx="1">
                  <c:v>-0.11843318355108512</c:v>
                </c:pt>
                <c:pt idx="2">
                  <c:v>-4.3087050728592979E-3</c:v>
                </c:pt>
                <c:pt idx="3">
                  <c:v>1.4417519840067849</c:v>
                </c:pt>
                <c:pt idx="4">
                  <c:v>-0.54948144104803487</c:v>
                </c:pt>
                <c:pt idx="5">
                  <c:v>9.7761931869251306E-2</c:v>
                </c:pt>
                <c:pt idx="6">
                  <c:v>6.5946217642622873E-3</c:v>
                </c:pt>
                <c:pt idx="7">
                  <c:v>0.13697408876341566</c:v>
                </c:pt>
                <c:pt idx="8">
                  <c:v>-9.0624675189689197E-2</c:v>
                </c:pt>
                <c:pt idx="9">
                  <c:v>-9.9106691387156554E-2</c:v>
                </c:pt>
                <c:pt idx="10">
                  <c:v>-0.15370473096124893</c:v>
                </c:pt>
                <c:pt idx="11">
                  <c:v>-0.15506066368481664</c:v>
                </c:pt>
                <c:pt idx="12">
                  <c:v>-7.4264391398942586E-2</c:v>
                </c:pt>
                <c:pt idx="13">
                  <c:v>-0.11433606359384263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A5-4589-8475-D1D94A86C8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canari'!$C$8:$C$22</c:f>
              <c:numCache>
                <c:formatCode>#,##0</c:formatCode>
                <c:ptCount val="15"/>
                <c:pt idx="0">
                  <c:v>60650</c:v>
                </c:pt>
                <c:pt idx="1">
                  <c:v>75374</c:v>
                </c:pt>
                <c:pt idx="2">
                  <c:v>86811</c:v>
                </c:pt>
                <c:pt idx="3">
                  <c:v>126666</c:v>
                </c:pt>
                <c:pt idx="4">
                  <c:v>68476</c:v>
                </c:pt>
                <c:pt idx="5">
                  <c:v>113067</c:v>
                </c:pt>
                <c:pt idx="6">
                  <c:v>89686</c:v>
                </c:pt>
                <c:pt idx="7">
                  <c:v>64129</c:v>
                </c:pt>
                <c:pt idx="8">
                  <c:v>77235</c:v>
                </c:pt>
                <c:pt idx="9">
                  <c:v>84759</c:v>
                </c:pt>
                <c:pt idx="10">
                  <c:v>101989</c:v>
                </c:pt>
                <c:pt idx="11">
                  <c:v>86199</c:v>
                </c:pt>
                <c:pt idx="12">
                  <c:v>91473</c:v>
                </c:pt>
                <c:pt idx="13">
                  <c:v>100521</c:v>
                </c:pt>
                <c:pt idx="14">
                  <c:v>136324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99-42CE-A890-179666FA3A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canari'!$D$8:$D$22</c:f>
              <c:numCache>
                <c:formatCode>0.0%</c:formatCode>
                <c:ptCount val="15"/>
                <c:pt idx="0">
                  <c:v>-0.19534587523549229</c:v>
                </c:pt>
                <c:pt idx="1">
                  <c:v>-0.13174597689232936</c:v>
                </c:pt>
                <c:pt idx="2">
                  <c:v>-0.31464639287575202</c:v>
                </c:pt>
                <c:pt idx="3">
                  <c:v>0.84978678661136753</c:v>
                </c:pt>
                <c:pt idx="4">
                  <c:v>-0.39437678544579757</c:v>
                </c:pt>
                <c:pt idx="5">
                  <c:v>0.26069843676828053</c:v>
                </c:pt>
                <c:pt idx="6">
                  <c:v>0.39852484835253943</c:v>
                </c:pt>
                <c:pt idx="7">
                  <c:v>-0.16968990742539003</c:v>
                </c:pt>
                <c:pt idx="8">
                  <c:v>-8.8769334229993224E-2</c:v>
                </c:pt>
                <c:pt idx="9">
                  <c:v>-0.16893978762415551</c:v>
                </c:pt>
                <c:pt idx="10">
                  <c:v>0.18318077935938937</c:v>
                </c:pt>
                <c:pt idx="11">
                  <c:v>-5.765635761372212E-2</c:v>
                </c:pt>
                <c:pt idx="12">
                  <c:v>-9.0011042468737923E-2</c:v>
                </c:pt>
                <c:pt idx="13">
                  <c:v>-0.26263167160588008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99-42CE-A890-179666FA3A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415-4FA1-ACCD-6E302574BDF7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6261</c:v>
                </c:pt>
                <c:pt idx="1">
                  <c:v>7362</c:v>
                </c:pt>
                <c:pt idx="2">
                  <c:v>6069</c:v>
                </c:pt>
                <c:pt idx="3">
                  <c:v>6859</c:v>
                </c:pt>
                <c:pt idx="4">
                  <c:v>6343</c:v>
                </c:pt>
                <c:pt idx="5">
                  <c:v>5029</c:v>
                </c:pt>
                <c:pt idx="6">
                  <c:v>8079</c:v>
                </c:pt>
                <c:pt idx="7">
                  <c:v>5971</c:v>
                </c:pt>
                <c:pt idx="8">
                  <c:v>5596</c:v>
                </c:pt>
                <c:pt idx="9">
                  <c:v>7759</c:v>
                </c:pt>
                <c:pt idx="10">
                  <c:v>7155</c:v>
                </c:pt>
                <c:pt idx="11">
                  <c:v>7743</c:v>
                </c:pt>
                <c:pt idx="12">
                  <c:v>80226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15-4FA1-ACCD-6E302574BDF7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415-4FA1-ACCD-6E302574BDF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6378</c:v>
                </c:pt>
                <c:pt idx="1">
                  <c:v>6913</c:v>
                </c:pt>
                <c:pt idx="2">
                  <c:v>7454</c:v>
                </c:pt>
                <c:pt idx="3">
                  <c:v>7570</c:v>
                </c:pt>
                <c:pt idx="4">
                  <c:v>5806</c:v>
                </c:pt>
                <c:pt idx="5">
                  <c:v>5288</c:v>
                </c:pt>
                <c:pt idx="6">
                  <c:v>8019</c:v>
                </c:pt>
                <c:pt idx="7">
                  <c:v>6230</c:v>
                </c:pt>
                <c:pt idx="8">
                  <c:v>5752</c:v>
                </c:pt>
                <c:pt idx="9">
                  <c:v>7467</c:v>
                </c:pt>
                <c:pt idx="10">
                  <c:v>7260</c:v>
                </c:pt>
                <c:pt idx="11">
                  <c:v>7580</c:v>
                </c:pt>
                <c:pt idx="12">
                  <c:v>81717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415-4FA1-ACCD-6E302574BDF7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415-4FA1-ACCD-6E302574BDF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415-4FA1-ACCD-6E302574BDF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6245</c:v>
                </c:pt>
                <c:pt idx="1">
                  <c:v>6687</c:v>
                </c:pt>
                <c:pt idx="12">
                  <c:v>12932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415-4FA1-ACCD-6E302574BD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415-4FA1-ACCD-6E302574BDF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6472</c:v>
                      </c:pt>
                      <c:pt idx="1">
                        <c:v>6909</c:v>
                      </c:pt>
                      <c:pt idx="2">
                        <c:v>2495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2693</c:v>
                      </c:pt>
                      <c:pt idx="8">
                        <c:v>3745</c:v>
                      </c:pt>
                      <c:pt idx="9">
                        <c:v>1910</c:v>
                      </c:pt>
                      <c:pt idx="10">
                        <c:v>1042</c:v>
                      </c:pt>
                      <c:pt idx="11">
                        <c:v>1396</c:v>
                      </c:pt>
                      <c:pt idx="12">
                        <c:v>28980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415-4FA1-ACCD-6E302574BDF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415-4FA1-ACCD-6E302574BDF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415-4FA1-ACCD-6E302574BDF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415-4FA1-ACCD-6E302574BDF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415-4FA1-ACCD-6E302574BDF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415-4FA1-ACCD-6E302574BDF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415-4FA1-ACCD-6E302574BDF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415-4FA1-ACCD-6E302574BDF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415-4FA1-ACCD-6E302574BDF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415-4FA1-ACCD-6E302574BDF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415-4FA1-ACCD-6E302574BDF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415-4FA1-ACCD-6E302574BDF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415-4FA1-ACCD-6E302574BDF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415-4FA1-ACCD-6E302574BDF7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-2.0852931953590503E-2</c:v>
                </c:pt>
                <c:pt idx="1">
                  <c:v>-3.269202950961958E-2</c:v>
                </c:pt>
                <c:pt idx="12">
                  <c:v>-2.7010759160334019E-2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415-4FA1-ACCD-6E302574BD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image" Target="../media/image6.png"/><Relationship Id="rId5" Type="http://schemas.openxmlformats.org/officeDocument/2006/relationships/chart" Target="../charts/chart71.xml"/><Relationship Id="rId4" Type="http://schemas.openxmlformats.org/officeDocument/2006/relationships/image" Target="../media/image5.jpe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2.xml"/><Relationship Id="rId5" Type="http://schemas.openxmlformats.org/officeDocument/2006/relationships/chart" Target="../charts/chart73.xml"/><Relationship Id="rId4" Type="http://schemas.openxmlformats.org/officeDocument/2006/relationships/image" Target="../media/image6.png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4.xml"/><Relationship Id="rId5" Type="http://schemas.openxmlformats.org/officeDocument/2006/relationships/chart" Target="../charts/chart75.xml"/><Relationship Id="rId4" Type="http://schemas.openxmlformats.org/officeDocument/2006/relationships/image" Target="../media/image6.png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5" Type="http://schemas.openxmlformats.org/officeDocument/2006/relationships/chart" Target="../charts/chart77.xml"/><Relationship Id="rId4" Type="http://schemas.openxmlformats.org/officeDocument/2006/relationships/image" Target="../media/image6.png"/></Relationships>
</file>

<file path=xl/drawings/_rels/drawing1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8.xml"/><Relationship Id="rId6" Type="http://schemas.openxmlformats.org/officeDocument/2006/relationships/chart" Target="../charts/chart80.xml"/><Relationship Id="rId5" Type="http://schemas.openxmlformats.org/officeDocument/2006/relationships/image" Target="../media/image6.png"/><Relationship Id="rId4" Type="http://schemas.openxmlformats.org/officeDocument/2006/relationships/chart" Target="../charts/chart79.xml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1.xml"/><Relationship Id="rId6" Type="http://schemas.openxmlformats.org/officeDocument/2006/relationships/chart" Target="../charts/chart83.xml"/><Relationship Id="rId5" Type="http://schemas.openxmlformats.org/officeDocument/2006/relationships/image" Target="../media/image6.png"/><Relationship Id="rId4" Type="http://schemas.openxmlformats.org/officeDocument/2006/relationships/chart" Target="../charts/chart82.xml"/></Relationships>
</file>

<file path=xl/drawings/_rels/drawing1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4.xml"/><Relationship Id="rId6" Type="http://schemas.openxmlformats.org/officeDocument/2006/relationships/chart" Target="../charts/chart86.xml"/><Relationship Id="rId5" Type="http://schemas.openxmlformats.org/officeDocument/2006/relationships/image" Target="../media/image6.png"/><Relationship Id="rId4" Type="http://schemas.openxmlformats.org/officeDocument/2006/relationships/chart" Target="../charts/chart85.xml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7.xml"/><Relationship Id="rId4" Type="http://schemas.openxmlformats.org/officeDocument/2006/relationships/image" Target="../media/image2.png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8.xml"/><Relationship Id="rId4" Type="http://schemas.openxmlformats.org/officeDocument/2006/relationships/image" Target="../media/image2.pn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9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image" Target="../media/image3.png"/><Relationship Id="rId7" Type="http://schemas.openxmlformats.org/officeDocument/2006/relationships/chart" Target="../charts/chart1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2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7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3" Type="http://schemas.openxmlformats.org/officeDocument/2006/relationships/image" Target="../media/image3.png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10" Type="http://schemas.openxmlformats.org/officeDocument/2006/relationships/chart" Target="../charts/chart35.xml"/><Relationship Id="rId4" Type="http://schemas.openxmlformats.org/officeDocument/2006/relationships/image" Target="../media/image2.png"/><Relationship Id="rId9" Type="http://schemas.openxmlformats.org/officeDocument/2006/relationships/chart" Target="../charts/chart34.xml"/><Relationship Id="rId14" Type="http://schemas.openxmlformats.org/officeDocument/2006/relationships/chart" Target="../charts/chart3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3" Type="http://schemas.openxmlformats.org/officeDocument/2006/relationships/image" Target="../media/image3.png"/><Relationship Id="rId7" Type="http://schemas.openxmlformats.org/officeDocument/2006/relationships/chart" Target="../charts/chart44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6" Type="http://schemas.openxmlformats.org/officeDocument/2006/relationships/chart" Target="../charts/chart43.xml"/><Relationship Id="rId5" Type="http://schemas.openxmlformats.org/officeDocument/2006/relationships/chart" Target="../charts/chart42.xml"/><Relationship Id="rId4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.xml"/><Relationship Id="rId13" Type="http://schemas.openxmlformats.org/officeDocument/2006/relationships/chart" Target="../charts/chart55.xml"/><Relationship Id="rId3" Type="http://schemas.openxmlformats.org/officeDocument/2006/relationships/image" Target="../media/image3.png"/><Relationship Id="rId7" Type="http://schemas.openxmlformats.org/officeDocument/2006/relationships/chart" Target="../charts/chart49.xml"/><Relationship Id="rId12" Type="http://schemas.openxmlformats.org/officeDocument/2006/relationships/chart" Target="../charts/chart54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8.xml"/><Relationship Id="rId1" Type="http://schemas.openxmlformats.org/officeDocument/2006/relationships/chart" Target="../charts/chart46.xml"/><Relationship Id="rId6" Type="http://schemas.openxmlformats.org/officeDocument/2006/relationships/chart" Target="../charts/chart48.xml"/><Relationship Id="rId11" Type="http://schemas.openxmlformats.org/officeDocument/2006/relationships/chart" Target="../charts/chart53.xml"/><Relationship Id="rId5" Type="http://schemas.openxmlformats.org/officeDocument/2006/relationships/chart" Target="../charts/chart47.xml"/><Relationship Id="rId15" Type="http://schemas.openxmlformats.org/officeDocument/2006/relationships/chart" Target="../charts/chart57.xml"/><Relationship Id="rId10" Type="http://schemas.openxmlformats.org/officeDocument/2006/relationships/chart" Target="../charts/chart52.xml"/><Relationship Id="rId4" Type="http://schemas.openxmlformats.org/officeDocument/2006/relationships/image" Target="../media/image2.png"/><Relationship Id="rId9" Type="http://schemas.openxmlformats.org/officeDocument/2006/relationships/chart" Target="../charts/chart51.xml"/><Relationship Id="rId14" Type="http://schemas.openxmlformats.org/officeDocument/2006/relationships/chart" Target="../charts/chart56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image" Target="../media/image3.png"/><Relationship Id="rId7" Type="http://schemas.openxmlformats.org/officeDocument/2006/relationships/chart" Target="../charts/chart62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9.xml"/><Relationship Id="rId6" Type="http://schemas.openxmlformats.org/officeDocument/2006/relationships/chart" Target="../charts/chart61.xml"/><Relationship Id="rId5" Type="http://schemas.openxmlformats.org/officeDocument/2006/relationships/chart" Target="../charts/chart60.xml"/><Relationship Id="rId4" Type="http://schemas.openxmlformats.org/officeDocument/2006/relationships/image" Target="../media/image2.pn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chart" Target="../charts/chart66.xml"/><Relationship Id="rId7" Type="http://schemas.openxmlformats.org/officeDocument/2006/relationships/chart" Target="../charts/chart67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2.png"/><Relationship Id="rId5" Type="http://schemas.openxmlformats.org/officeDocument/2006/relationships/image" Target="../media/image3.png"/><Relationship Id="rId4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89E1F39-7AED-42FE-A77E-D8EFE95DE7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Adeje</a:t>
          </a:fld>
          <a:endParaRPr lang="es-ES" sz="1100"/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4, 5 Estrellas de Adeje</a:t>
          </a:fld>
          <a:endParaRPr lang="es-ES" sz="1100"/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D29CC612-40FD-4E02-8B21-8847B66AA584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5B1AE932-A282-452A-25D7-CE09F7EBC54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A24F2198-1D21-F372-EDC1-97D67235B96D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9D3746C-B80D-4E13-BAEA-1116A8BDE2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1966979-0B19-487E-9727-BC3B5FBFB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35E03840-E4AF-4DD5-9939-9E067EE7B8CC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1A1BBEEC-2F16-8D03-7206-49A0E926EC8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04DDA321-F655-BF9A-60E5-AF0882489B1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9C3E724-8774-4DBA-849C-A41937FA1F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99E9641-8CA9-4CF5-9579-3535EEA1C3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1B51115-3C62-46BA-9CF4-8A439DFDB5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E6347B15-CDAB-4301-AA03-7380111483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E98715F5-BFFE-4EBD-9018-CB0D068E4B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-6,4%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4.666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37,3%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Adeje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Adeje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4.666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37,3%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C84B44C0-28FB-4BBC-A205-EB4F1CB5B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37C1A68-73D7-420A-BDE4-EAC0DB5523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B389E7CF-37FF-49BE-B7D0-4F66A16974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16A6312-AF1D-4A97-910D-CD39A2A6E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Adeje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9.639 viajeros 
cuota: 77,1%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2.869 viajeros
cuota: 22,9%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2C071EFE-D974-4C59-9FAC-3572C05646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399C2A6-8E59-4EBE-AA01-4042C9A42C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C757EC84-E0D3-404A-BBFF-8E7AA9991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9B9467C-454F-48EB-9C14-4F50040495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6.273 viajeros 
cuota: 80,0%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1.569 viajeros
cuota: 20,0%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6F250DE0-7D19-4C84-BA09-F793B84D5A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2244200-AC25-4EB1-8FB3-D1A20DE334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2F9DB0B0-F9D5-4862-A62A-7D45B9039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313641A-F89E-4F81-A21F-EB48381DF6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Adeje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3.366 viajeros 
cuota: 72,1%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1.300 viajeros
cuota: 27,9%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A93C193E-0053-4F8D-A3A7-6DCF1105F3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57CE32D-B8F2-44D3-912E-950101A41E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CBFAEBA8-C024-46D6-8627-CD94A20A86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E36D3D7F-DB34-48FB-B3FE-F5F4EC921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0614D93-D77B-4555-959C-46F40FCD10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3E2E342F-EA28-445A-9C49-F49038EC7D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45FF43B-BAA2-4BDC-9207-8ACFA90FD4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E7D1158E-6F18-4B94-9D7B-A5B168691A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D8ACA391-B517-4F6A-B39E-6954E7D2E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9FA679B-CA68-4F9C-910F-B146ACE8C2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1D01FB93-4AA0-4B90-880D-5C16B4D7E1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8EC8E6-570A-49C6-BE19-95D657F50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0607145A-C604-403A-8D0E-17E6B4FE7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671FD1CE-7B7F-49C9-9F93-A64481D5D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3E8994C-7914-42F6-BCC6-80646667CD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D96654E-7876-4135-959E-E4B88B846B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BE58E81-E72E-4C8E-AA79-A9472C3711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9C3AF08-E61A-4D67-ACD0-7216C42D2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Adeje
(hotel + apartamento)</a:t>
          </a:fld>
          <a:endParaRPr lang="es-ES" sz="1100"/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F420795-C07B-41E3-AE0E-E2D526E3D5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EDEA87E-2B2E-49D6-8051-E954DFDC86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B12640A-E972-4919-8C08-2BE5C6C80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Adeje
(hotel + apartamento)</a:t>
          </a:fld>
          <a:endParaRPr lang="es-ES" sz="1100"/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55D22D6-AF99-4A6A-9E2C-85620428FF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BB36575-1E86-4BED-838F-31DDE481AA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4DFC29A-67DF-47E0-8051-41E00A6B85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Adeje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Adeje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A4995FE-69F0-4D3C-8487-07F340F86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854BFFE-52FC-421C-A2E5-522358BBFF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Adeje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Adeje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42A109C-239C-4741-B13A-0A2A21FB72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96A3529-BBE2-4A15-820A-EE4F4E9328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0A95FAA-2C1D-4FDF-B04A-159E9E7B46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A61C650-EBDA-4012-BFA7-C978A1FEBF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C5A658C-EB9C-4865-B3D2-C10E6C593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53D671B-73BA-431A-BFB5-A9D65318F2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2CE38A0-13BE-4967-9A95-9F5032A83C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E4DFF20-0F2F-48F6-93B5-0DB016BB21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F9A30EA-5051-4DD4-A3E6-E18BF87B93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Adeje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Adeje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Adeje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1, 2, 3 estrellas Adeje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Adeje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E2A51AD-15E6-40A4-B154-4B3348E61F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F3F298D-5FD5-4B47-A8D1-819FAFCB6F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9241957-EA7A-4CE0-83D7-BC1114C70C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26</xdr:row>
      <xdr:rowOff>76200</xdr:rowOff>
    </xdr:from>
    <xdr:to>
      <xdr:col>15</xdr:col>
      <xdr:colOff>221850</xdr:colOff>
      <xdr:row>47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4EFD57F-7623-43E0-8FA4-A34D53DE9E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48</xdr:row>
      <xdr:rowOff>142875</xdr:rowOff>
    </xdr:from>
    <xdr:to>
      <xdr:col>15</xdr:col>
      <xdr:colOff>574275</xdr:colOff>
      <xdr:row>70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51A785D-19AE-46B8-9D7A-ADA3EA087A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3E9538B-7B3D-48DD-A3A2-1199DF707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E5FB46C-6BEC-451B-A8AA-3A771CADD0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Adeje 
(hotel + apartamento)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7:$D$2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Adeje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50:$D$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Adeje</a:t>
          </a:fld>
          <a:endParaRPr lang="es-ES" sz="1100"/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361950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51885D3-1F5F-4189-B4A3-F85D94E4A5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01850C9-C83B-4A07-A85A-4D43977A7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551D6AD-8D77-41F8-8F41-8B6D3FF837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A72D140-D6A9-40D6-8A75-1A5C7C91F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396875</xdr:colOff>
      <xdr:row>2</xdr:row>
      <xdr:rowOff>95250</xdr:rowOff>
    </xdr:from>
    <xdr:to>
      <xdr:col>36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24C6B3EC-E601-4B81-B609-631D207FAF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N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Adeje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D6AB5D6-2092-441D-BC0B-F941F12A12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514350</xdr:colOff>
      <xdr:row>3</xdr:row>
      <xdr:rowOff>38100</xdr:rowOff>
    </xdr:from>
    <xdr:to>
      <xdr:col>31</xdr:col>
      <xdr:colOff>186690</xdr:colOff>
      <xdr:row>26</xdr:row>
      <xdr:rowOff>15240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3B75CF5C-AD1E-4D0F-BE1B-5AF0777089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3F02586-BE37-46A3-8B94-64BB52FFC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M$6:$T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6B25C01-D8B5-45F5-AEF0-E4EBE0EDCB7F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Adeje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EB7229C-4DC9-455E-8F40-AA1C41E348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8DF71EF-4748-4CC6-9DBD-E98AC1E0DD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25</xdr:col>
      <xdr:colOff>133350</xdr:colOff>
      <xdr:row>3</xdr:row>
      <xdr:rowOff>285750</xdr:rowOff>
    </xdr:from>
    <xdr:to>
      <xdr:col>37</xdr:col>
      <xdr:colOff>567690</xdr:colOff>
      <xdr:row>27</xdr:row>
      <xdr:rowOff>72390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7F0C4C07-8D3D-42F8-A9A0-064716FC4A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Adeje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87DE732E-BC65-4705-BD6C-E4A2B3B30C41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546C6798-B4D8-4DD7-2171-AD04C2860C3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C5915E10-5988-28F4-E35C-01EF33160AC5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4333593-7C19-4F52-89F8-EC8D645A5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CE331E8-79C3-4AA7-99DC-B3B1D04CB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561975</xdr:colOff>
      <xdr:row>3</xdr:row>
      <xdr:rowOff>257175</xdr:rowOff>
    </xdr:from>
    <xdr:to>
      <xdr:col>36</xdr:col>
      <xdr:colOff>434340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57CB7541-0F1C-4E3A-9BAD-C64CB93F3E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0768"/>
          <a:ext cx="8033258" cy="1998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Adeje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AFA5EBA-2BF9-481A-B5D7-1D2C9B1D6C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5A3F3A8-6A0E-4356-B45E-198F252EA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476250</xdr:colOff>
      <xdr:row>2</xdr:row>
      <xdr:rowOff>161925</xdr:rowOff>
    </xdr:from>
    <xdr:to>
      <xdr:col>35</xdr:col>
      <xdr:colOff>148590</xdr:colOff>
      <xdr:row>25</xdr:row>
      <xdr:rowOff>139065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AE661573-026B-4296-8247-3E23623845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p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apartamentos de Adeje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8283768-B116-41D8-8041-1B0965B89D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6C881BE-9C93-4ADA-A255-ED2F33A794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7731CBB-9124-4C29-8CAE-1526B72D5D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8A31FCB-C544-4F0F-8CE3-6BC3B3008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A02AA4F6-161C-4AE2-8030-906DF2963C91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3FE1F1CE-7739-E216-BFA7-5D9C801D65A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247F741F-70E5-0385-BA04-8C19C79DB3BC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EC494F8-6189-411F-88E1-C8049F2599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3982EAF-ADD4-42D8-8E7E-B39CFA235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18</xdr:col>
      <xdr:colOff>695325</xdr:colOff>
      <xdr:row>2</xdr:row>
      <xdr:rowOff>38100</xdr:rowOff>
    </xdr:from>
    <xdr:to>
      <xdr:col>31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52E1B74D-7CD0-41A8-A729-E1E07E4A43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K$5:$R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Adeje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E324273-3E7D-45A9-8D75-AD4C58D832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ACDF719-1EA7-422F-BBB8-5E0A4B75D8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24</xdr:col>
      <xdr:colOff>190499</xdr:colOff>
      <xdr:row>1</xdr:row>
      <xdr:rowOff>28575</xdr:rowOff>
    </xdr:from>
    <xdr:to>
      <xdr:col>37</xdr:col>
      <xdr:colOff>28575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5DFD764C-AAA0-4715-9FBA-F97E016647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3C7C044-CB9A-412E-A053-32920A219A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1460F7-2DE2-4CA0-AAC3-0F986CA4D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88288D7-3483-4004-AFA1-36DCD97E5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O$4:$X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Adeje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A8EA27A6-D8A7-45E5-82E7-85A8187F053F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F2590278-2951-5C8A-06B6-D8E37AA40FF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A3024DAF-C467-0908-D9D9-914D8743B405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AD2F790-E049-4A42-B103-8474B19A34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FC65759-0354-4353-A3BA-3E87523DD3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3836725-DB2B-4214-B280-9361A42E5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87985A2-C033-4D4B-914F-AD34511E4A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A6A03D6-9DAF-4350-B2BD-D48FF99437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C40892D-6B95-4A7C-9CF9-4DD80E2F08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19B86EC-90A7-4151-983E-78A9C75B58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521ED0B0-C446-4B62-8B73-287D3EC16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38100</xdr:colOff>
      <xdr:row>135</xdr:row>
      <xdr:rowOff>0</xdr:rowOff>
    </xdr:from>
    <xdr:to>
      <xdr:col>25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852735F2-85FF-442B-88B6-A657310E35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38100</xdr:colOff>
      <xdr:row>156</xdr:row>
      <xdr:rowOff>171450</xdr:rowOff>
    </xdr:from>
    <xdr:to>
      <xdr:col>25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1E67048A-84F1-4871-83D3-D3D31B26F4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83FA29CF-76F0-4E7D-8B44-13BBB5D212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162EA1D7-9B7D-4964-9546-ED712E275C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19050</xdr:colOff>
      <xdr:row>223</xdr:row>
      <xdr:rowOff>0</xdr:rowOff>
    </xdr:from>
    <xdr:to>
      <xdr:col>25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1E3AD734-AE29-4475-B95E-ABFCBEF142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249</xdr:row>
      <xdr:rowOff>0</xdr:rowOff>
    </xdr:from>
    <xdr:to>
      <xdr:col>25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F8B88CEF-18B2-40D2-B120-0AF6265835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Adeje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Adeje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Adeje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Adeje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Adeje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Adeje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Adeje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82A5A96-4A34-4C29-8590-5DCE75FF1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D6B4157-5F9B-45F3-8C51-37E109903D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AA91326-00E9-474B-A58F-BFB8F927B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Adeje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Adeje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Adeje (hotel + apartamento)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Adeje (hotel + apartamento)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N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Adeje (hotel + apartamento)</a:t>
          </a:fld>
          <a:endParaRPr lang="es-ES" sz="1100"/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00D11B7-B4C6-421B-A187-3D29438232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34E0AA4-2C7D-401F-B119-AA10E55130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662BB5E-1EA9-466B-B3D2-E326713C7F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B7B0E2E-C7F3-409D-829B-D49A35E87F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B6F9849-28B7-447A-87D3-3EB1661152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86E47F6-71CF-4AFF-998A-38D0D7F695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8BEB7FFD-D028-4CC9-BABE-1C82ADFFD4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Adeje (hotel + apartamento)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Adeje</a:t>
          </a:fld>
          <a:endParaRPr lang="es-ES" sz="1100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4 y 5 estrellas de Adeje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1, 2, 3 estrellas de Adeje</a:t>
          </a:fld>
          <a:endParaRPr lang="es-E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3DA09319-247E-430D-A745-7513CD595D4B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B46B12F3-993A-3F4D-29A8-BB8CED494E0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71682F7A-DA0E-46DC-AA39-08051AA29C8D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apartamentos de Adeje</a:t>
          </a:fld>
          <a:endParaRPr lang="es-ES" sz="1100"/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8D4762D-1C86-4757-AC33-85DF928996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45FC964-317C-435E-AE56-2B2065C68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51F90D7-6DD8-4D0D-9ED0-264D26392D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E0C404E-9362-4A74-8A36-BF3CA253F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671F157-135B-491D-8649-D7B3F4CFD6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411E0AC-0AB3-4272-A209-ED4A279BE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6E310E03-E145-49DD-B6B1-028FE962415D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6684D6DA-08F6-2E20-9E18-94FC4CB6606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26B152EC-3303-2717-9ACE-C97E3A745A8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62B2D97-272F-489D-8BA4-279D059274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48D4FEB-A2F4-4A24-855D-19518D2C92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4CC9019-4B52-40D0-A65A-932790F49B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BE4B4F5-3205-4433-B639-51B3D61694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26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92E136F-7D8D-4FC7-91B2-7878A6FCDF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3889F90-BE9F-4685-ABC2-552D07B6F2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A9CACBE-CBCF-4F87-BD59-5A5959B189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68E3F587-29B7-4722-B54E-091A6318D8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285749</xdr:colOff>
      <xdr:row>134</xdr:row>
      <xdr:rowOff>66676</xdr:rowOff>
    </xdr:from>
    <xdr:to>
      <xdr:col>26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519581A1-A360-472E-92FA-F8333C40A7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C1D26392-B9DB-4CE8-A0A7-3552BA2002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446EBFAA-B830-4CEA-8E9A-81330835AC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53C6A09-2BB6-4696-BA69-DFFF4D19FA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ED500E8C-EB62-43D7-B5C4-004A8A02BB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6FA01F7B-3FB6-4545-80A6-1C0730A69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002637B3-1F95-48FB-94AA-D4B8FB98A0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Adeje
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Adeje 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Adeje 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Adeje 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A47F305-99F4-456F-B59E-D4059E63E4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459CAF9-9EA2-4277-8681-02F605B5B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75D4EA3-9EBB-4813-9E0A-51BC63042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41D9E65-BC29-4092-B1B9-4350A94156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EDB428E-A70D-400A-BD0B-EE28B082B3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17C5B7F7-0C4D-490D-8390-7FF0FC3654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E7947A6E-4991-4CF4-9BC2-24A05963C1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91F2ED54-FC45-4B59-A4B8-45DA1408A6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619124</xdr:colOff>
      <xdr:row>134</xdr:row>
      <xdr:rowOff>95251</xdr:rowOff>
    </xdr:from>
    <xdr:to>
      <xdr:col>26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C4EE8726-D79A-426A-ACAF-5856CB5514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96308152-8BFB-4D13-A613-FD83E47489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16551B5D-039C-48B5-820D-72DD46EBC4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A0DD2E9A-ABA0-4F91-9DBC-87E82ACA8B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F7BF2BA5-982B-4B4E-BCB0-AA08816921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2B576E78-E804-455E-93E8-7A05C6B79B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7AB7D9D2-5439-4809-8B5E-2CAA9BEADA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Adeje 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Adeje 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Adeje 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Adeje 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Adeje 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Adeje (hotel + apartamento)</a:t>
          </a:fld>
          <a:endParaRPr lang="es-ES" sz="1100"/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Adeje (hotel + apartamento)</a:t>
          </a:fld>
          <a:endParaRPr lang="es-ES" sz="1100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Adeje (hotel + apartamento)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Adeje (hotel + apartamento)</a:t>
          </a:fld>
          <a:endParaRPr lang="es-ES" sz="1100"/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409574</xdr:colOff>
      <xdr:row>2</xdr:row>
      <xdr:rowOff>142874</xdr:rowOff>
    </xdr:from>
    <xdr:to>
      <xdr:col>25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03BDB8F-423A-40B3-9239-1812903F68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CE445F2-823A-467F-986B-F5189BFA6A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9FF651B-B025-4BC0-B76B-9C443D6CA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342900</xdr:colOff>
      <xdr:row>25</xdr:row>
      <xdr:rowOff>114300</xdr:rowOff>
    </xdr:from>
    <xdr:to>
      <xdr:col>25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ACFBCF1-B0FA-43DF-834D-54673222AB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7BB8163-091F-4A68-9A07-8DF2698ED6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31D46654-A5C1-4FCC-AA67-303817687D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3095D85C-B698-4649-8E58-89583DC481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Adeje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Adeje
(hotel + apartamento)</a:t>
          </a:fld>
          <a:endParaRPr lang="es-ES" sz="1100"/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Adeje</a:t>
          </a:fld>
          <a:endParaRPr lang="es-ES" sz="1100"/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Adeje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Adeje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Adeje</a:t>
          </a:fld>
          <a:endParaRPr lang="es-ES" sz="1100"/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F9F66533-AA7E-46A7-BE97-787D3B819846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5EB7222E-EDFD-F75B-1281-F9E305C5AF1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C7227A90-E5B8-0543-3E1C-51FEF73B26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704849</xdr:colOff>
      <xdr:row>3</xdr:row>
      <xdr:rowOff>104774</xdr:rowOff>
    </xdr:from>
    <xdr:to>
      <xdr:col>25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DF05B91-51FF-4DC4-B4B0-53E2F8ED60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228599</xdr:colOff>
      <xdr:row>91</xdr:row>
      <xdr:rowOff>419099</xdr:rowOff>
    </xdr:from>
    <xdr:to>
      <xdr:col>26</xdr:col>
      <xdr:colOff>126599</xdr:colOff>
      <xdr:row>112</xdr:row>
      <xdr:rowOff>100424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5A0ADEE8-881A-4E94-8D3F-12A701EC70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228599</xdr:colOff>
      <xdr:row>69</xdr:row>
      <xdr:rowOff>419099</xdr:rowOff>
    </xdr:from>
    <xdr:to>
      <xdr:col>26</xdr:col>
      <xdr:colOff>126599</xdr:colOff>
      <xdr:row>90</xdr:row>
      <xdr:rowOff>100424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5F210FF3-743A-40CE-89B5-85CA893D1D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079EAAB-29CE-401A-8069-BB92422EC7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172FE27A-FFA3-4257-8428-BFC5753E4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904875</xdr:colOff>
      <xdr:row>24</xdr:row>
      <xdr:rowOff>180975</xdr:rowOff>
    </xdr:from>
    <xdr:to>
      <xdr:col>26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E0811488-8264-4FE8-BCC8-80795FEA12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838200</xdr:colOff>
      <xdr:row>47</xdr:row>
      <xdr:rowOff>114300</xdr:rowOff>
    </xdr:from>
    <xdr:to>
      <xdr:col>25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DC965736-B3EB-4460-AEC0-04DDB7E62C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Adeje
(hotel + apartamento)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2729FC-E7B2-4A0C-AAE8-8BF44637D08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28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29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3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D90631-8EB4-41DC-9839-11FFB5B90896}">
  <dimension ref="B1:M54"/>
  <sheetViews>
    <sheetView showGridLines="0" tabSelected="1" workbookViewId="0"/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44</v>
      </c>
    </row>
    <row r="4" spans="2:13" ht="24" x14ac:dyDescent="0.4">
      <c r="B4" s="3" t="s">
        <v>209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210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211</v>
      </c>
    </row>
    <row r="20" spans="2:2" ht="15.75" x14ac:dyDescent="0.25">
      <c r="B20" s="6" t="s">
        <v>212</v>
      </c>
    </row>
    <row r="21" spans="2:2" ht="15.75" x14ac:dyDescent="0.25">
      <c r="B21" s="6" t="s">
        <v>213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10" t="s">
        <v>21</v>
      </c>
    </row>
    <row r="35" spans="2:2" ht="15.75" x14ac:dyDescent="0.25">
      <c r="B35" s="6" t="s">
        <v>214</v>
      </c>
    </row>
    <row r="36" spans="2:2" ht="15.75" x14ac:dyDescent="0.25">
      <c r="B36" s="6" t="s">
        <v>215</v>
      </c>
    </row>
    <row r="37" spans="2:2" ht="15.75" x14ac:dyDescent="0.25">
      <c r="B37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38" spans="2:2" ht="15.75" x14ac:dyDescent="0.25">
      <c r="B38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0" spans="2:2" ht="15.75" x14ac:dyDescent="0.25">
      <c r="B40" s="10" t="s">
        <v>22</v>
      </c>
    </row>
    <row r="41" spans="2:2" ht="15.75" x14ac:dyDescent="0.25">
      <c r="B41" s="6" t="s">
        <v>216</v>
      </c>
    </row>
    <row r="42" spans="2:2" ht="15.75" x14ac:dyDescent="0.25">
      <c r="B42" s="6" t="s">
        <v>217</v>
      </c>
    </row>
    <row r="43" spans="2:2" ht="15.75" x14ac:dyDescent="0.25">
      <c r="B43" s="10" t="s">
        <v>23</v>
      </c>
    </row>
    <row r="44" spans="2:2" ht="15.75" x14ac:dyDescent="0.25">
      <c r="B44" s="6" t="s">
        <v>218</v>
      </c>
    </row>
    <row r="45" spans="2:2" ht="15.75" x14ac:dyDescent="0.25">
      <c r="B45" s="10" t="s">
        <v>24</v>
      </c>
    </row>
    <row r="46" spans="2:2" ht="31.5" x14ac:dyDescent="0.25">
      <c r="B46" s="11" t="s">
        <v>25</v>
      </c>
    </row>
    <row r="47" spans="2:2" ht="15.75" x14ac:dyDescent="0.25">
      <c r="B47" s="10" t="s">
        <v>26</v>
      </c>
    </row>
    <row r="48" spans="2:2" ht="15.75" x14ac:dyDescent="0.25">
      <c r="B48" s="6" t="s">
        <v>219</v>
      </c>
    </row>
    <row r="49" spans="2:2" ht="15.75" x14ac:dyDescent="0.25">
      <c r="B49" s="6" t="s">
        <v>220</v>
      </c>
    </row>
    <row r="50" spans="2:2" ht="15.75" x14ac:dyDescent="0.25">
      <c r="B50" s="6" t="s">
        <v>221</v>
      </c>
    </row>
    <row r="51" spans="2:2" ht="15.75" x14ac:dyDescent="0.25">
      <c r="B51" s="6" t="s">
        <v>222</v>
      </c>
    </row>
    <row r="52" spans="2:2" ht="15.75" x14ac:dyDescent="0.25">
      <c r="B52" s="6" t="s">
        <v>27</v>
      </c>
    </row>
    <row r="53" spans="2:2" ht="15.75" x14ac:dyDescent="0.25">
      <c r="B53" s="6" t="s">
        <v>28</v>
      </c>
    </row>
    <row r="54" spans="2:2" ht="15.75" x14ac:dyDescent="0.25">
      <c r="B54" s="6" t="s">
        <v>29</v>
      </c>
    </row>
  </sheetData>
  <hyperlinks>
    <hyperlink ref="B13" location="'Plazas aloj islas cat y tipolog'!A1" tooltip="Plazas alojativas Canarias e islas" display="Plazas alojativas Canarias e islas" xr:uid="{505CDA10-A507-427B-A306-732A5CD6FEDB}"/>
    <hyperlink ref="B19" location="'Viajeros entr evol mensu TF'!A1" tooltip="Evolución mensual de viajeros entrentrados en Tenerife según lugar de residencia" display="Evolución mensual de viajeros entrados en Tenerife según lugar de residencia" xr:uid="{3608E8C7-27BE-40E5-BCDE-816779CE65E9}"/>
    <hyperlink ref="B14" location="'Establecim aloj islas cat y tip'!A1" tooltip="Establecimientos alojativos Canarias e islas" display="Establecimientos alojativos Canarias e islas" xr:uid="{1AF6ADD1-8E95-4AAB-82F0-3B028E9E6030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2C2C69E3-1A15-42AD-8792-487B85498239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6D1C4DD1-5926-46B4-A1AE-1FB982D13B9E}"/>
    <hyperlink ref="B37" location="'Pernoctaciones lugar reside'!A1" tooltip="Pernoctaciones registradas en establecimientos alojativos de Canarias e islas según tipología y categoría" display="'Pernoctaciones lugar reside'!A1" xr:uid="{35D8A539-5F22-4EE1-B594-F49E992C5043}"/>
    <hyperlink ref="B8" location="'Resumen indicadores (aloj)'!A1" tooltip="Resumen indicadores Tenerife" display="'Resumen indicadores (aloj)'!A1" xr:uid="{6D4A7957-0F9D-4182-B51D-F091048F65F3}"/>
    <hyperlink ref="B9" location="'Resumen indicadores municipios '!A1" tooltip="Resumen indicadores municipios Tenerife" display="Resumen indicadores municipios Tenerife" xr:uid="{ADBCC0D2-9FD7-4B7A-9942-5D0167F2AA60}"/>
    <hyperlink ref="B20" location="'Viajeros entr evol mensu TF cat'!A1" tooltip="Evolución mensual de viajeros entrentrados en Tenerife según lugar de residencia" display="'Viajeros entr evol mensu TF cat'!A1" xr:uid="{FF9848E0-5B22-4CAD-91DD-47DC4CCDC70D}"/>
    <hyperlink ref="B21" location="'Viajeros entr evol anual TF cat'!A1" tooltip="Evolución mensual de viajeros entrentrados en Tenerife según lugar de residencia" display="'Viajeros entr evol anual TF cat'!A1" xr:uid="{A7AC59C6-A5E2-4D76-BA6F-AB61D916AB1D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0CE0CA37-4923-4FBE-AC6C-864E7CCCA1CA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16A7746F-C115-4AFF-958A-18BE39215F16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A0DD9878-4EF5-40B3-BEE4-4FF6FE767949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55A0A135-F4A6-43BF-B4D6-604109986494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378B1AAB-D93F-4790-970A-A4869AC8BA0C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93026F44-2E1D-4D03-BCAE-01C13DE429F1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4A2DD3F2-7966-4383-9BF8-FBF11DB39120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75FFC37D-B8F5-43D1-B8EB-BAFC608F982E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EDBEDA89-7722-4ACC-938B-952732162273}"/>
    <hyperlink ref="B48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96824E38-504B-47A5-A4CD-0F038906F791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CA6EA011-F8B1-4B05-A754-931A7673FF65}"/>
    <hyperlink ref="B51" location="'distribución canarias x munici'!A1" tooltip="=CONCATENAR(&quot;Viajeros canarios entrados en los hoteles y apartamentos de &quot;;Actualizaciones!$B$3;&quot; por tipología y categoría de alojamiento&quot;)" display="'distribución canarias x munici'!A1" xr:uid="{6398CC92-25F1-47C3-808A-455762D9F0A9}"/>
    <hyperlink ref="B35" location="'Pernoctaciones evol mensu TF'!A1" tooltip="Evolución mensual de pernoctaciones en Tenerife según lugar de residencia" display="'Pernoctaciones evol mensu TF'!A1" xr:uid="{77FA35A6-0889-4544-AFFA-CBCE638ED9CD}"/>
    <hyperlink ref="B36" location="'Pernocta evol mensu TF cat'!A1" tooltip="Evolución mensual de pernoctaciones en Tenerife según lugar de residencia" display="'Pernocta evol mensu TF cat'!A1" xr:uid="{C05CEFE1-8132-4F71-8EEC-E3A674B679A4}"/>
    <hyperlink ref="B38" location="'Pernoctaciones lugar residen ac'!A1" tooltip="Pernoctaciones registradas en establecimientos alojativos de Canarias e islas según tipología y categoría" display="'Pernoctaciones lugar residen ac'!A1" xr:uid="{B692CCF9-9881-4D20-8809-27752E24FFA0}"/>
    <hyperlink ref="B39" location="'Pernoctaciones lugar reside año'!A1" tooltip="Pernoctaciones registradas en establecimientos alojativos de Canarias e islas según tipología y categoría" display="'Pernoctaciones lugar reside año'!A1" xr:uid="{E530C2F1-1754-4B3B-B330-D8907AA8B599}"/>
    <hyperlink ref="B46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556F69DE-41B0-49F5-8E76-F23C59C50150}"/>
    <hyperlink ref="B41" location="'EM evol menusual lugar resd'!A1" tooltip="Evolución mensual de estancia media en Tenerife según lugar de residencia" display="'EM evol menusual lugar resd'!A1" xr:uid="{A71BD9AC-A4BF-459B-81DA-09AE14C32185}"/>
    <hyperlink ref="B42" location="'EM evol mensu TF cat '!A1" tooltip="Evolución mensual de estancia media en Tenerife según lugar de residencia" display="'EM evol mensu TF cat '!A1" xr:uid="{8054FF8E-8677-47E2-A67C-3B016DA3F9BB}"/>
    <hyperlink ref="B44" location="'tasa de ocupación evol mens'!A1" tooltip="Evolución mensual de estancia media en Tenerife según lugar de residencia" display="'tasa de ocupación evol mens'!A1" xr:uid="{E427F1F7-5BC9-409F-8CC1-0D323BB99004}"/>
    <hyperlink ref="B50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21F3B9F4-B847-44C9-83EF-530FF93AE57D}"/>
    <hyperlink ref="B49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E127679A-C7B3-4590-B9D8-5CC47957B30D}"/>
    <hyperlink ref="B52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AA2BC56A-6653-4468-BDBA-9CECD621A90B}"/>
    <hyperlink ref="B53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028476C5-75DF-4F5A-9904-61F3A2CD49F1}"/>
    <hyperlink ref="B54" location="'evolución anual viaj ent canari'!A1" tooltip="Viajeros canarios entrados en los hoteles y apartamentos de Tenerife por municipio de alojamiento" display="Viajeros canarios entrados en los hoteles y apartamentos de Tenerife por municipio de alojamiento" xr:uid="{C5ECC14A-EFBE-4557-B5F4-1DCB55571734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CB39AC-881A-43D8-B72E-15EC141CA05D}">
  <sheetPr>
    <tabColor theme="7" tint="0.79998168889431442"/>
  </sheetPr>
  <dimension ref="A4:O114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68" t="s">
        <v>249</v>
      </c>
      <c r="C4" s="268"/>
      <c r="D4" s="268"/>
      <c r="E4" s="268"/>
      <c r="F4" s="268"/>
      <c r="G4" s="268"/>
      <c r="H4" s="268"/>
      <c r="I4" s="268"/>
      <c r="J4" s="268"/>
      <c r="K4" s="268"/>
      <c r="L4" s="268"/>
      <c r="M4" s="268"/>
      <c r="N4" s="268"/>
      <c r="O4" s="1" t="s">
        <v>66</v>
      </c>
    </row>
    <row r="5" spans="1:15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O5" s="1" t="s">
        <v>67</v>
      </c>
    </row>
    <row r="6" spans="1:15" ht="22.5" thickTop="1" thickBot="1" x14ac:dyDescent="0.3">
      <c r="B6" s="108" t="s">
        <v>30</v>
      </c>
      <c r="C6" s="293" t="s">
        <v>132</v>
      </c>
      <c r="D6" s="294"/>
      <c r="E6" s="294"/>
      <c r="F6" s="294"/>
      <c r="G6" s="294"/>
      <c r="H6" s="294"/>
      <c r="I6" s="294"/>
      <c r="J6" s="294"/>
      <c r="K6" s="294"/>
      <c r="L6" s="294"/>
      <c r="M6" s="294"/>
      <c r="N6" s="294"/>
    </row>
    <row r="7" spans="1:15" ht="22.5" thickTop="1" thickBot="1" x14ac:dyDescent="0.3">
      <c r="B7" s="109"/>
      <c r="C7" s="295">
        <f>E7-1</f>
        <v>2020</v>
      </c>
      <c r="D7" s="296"/>
      <c r="E7" s="297">
        <f t="shared" ref="E7" si="0">G7-1</f>
        <v>2021</v>
      </c>
      <c r="F7" s="296"/>
      <c r="G7" s="297">
        <f t="shared" ref="G7" si="1">I7-1</f>
        <v>2022</v>
      </c>
      <c r="H7" s="296"/>
      <c r="I7" s="297">
        <f t="shared" ref="I7" si="2">K7-1</f>
        <v>2023</v>
      </c>
      <c r="J7" s="296"/>
      <c r="K7" s="297">
        <f>M7-1</f>
        <v>2024</v>
      </c>
      <c r="L7" s="296"/>
      <c r="M7" s="297">
        <v>2025</v>
      </c>
      <c r="N7" s="298"/>
    </row>
    <row r="8" spans="1:15" ht="16.5" thickTop="1" thickBot="1" x14ac:dyDescent="0.3">
      <c r="B8" s="85"/>
      <c r="C8" s="113" t="s">
        <v>69</v>
      </c>
      <c r="D8" s="114" t="str">
        <f>CONCATENATE("var ",RIGHT(C7,2),"/",RIGHT(C7-1,2))</f>
        <v>var 20/19</v>
      </c>
      <c r="E8" s="115" t="s">
        <v>69</v>
      </c>
      <c r="F8" s="114" t="str">
        <f>CONCATENATE("var ",RIGHT(E7,2),"/",RIGHT(E7-1,2))</f>
        <v>var 21/20</v>
      </c>
      <c r="G8" s="115" t="s">
        <v>69</v>
      </c>
      <c r="H8" s="114" t="str">
        <f>CONCATENATE("var ",RIGHT(G7,2),"/",RIGHT(G7-1,2))</f>
        <v>var 22/21</v>
      </c>
      <c r="I8" s="115" t="s">
        <v>69</v>
      </c>
      <c r="J8" s="114" t="str">
        <f>CONCATENATE("var ",RIGHT(I7,2),"/",RIGHT(I7-1,2))</f>
        <v>var 23/22</v>
      </c>
      <c r="K8" s="115" t="s">
        <v>69</v>
      </c>
      <c r="L8" s="114" t="str">
        <f>CONCATENATE("var ",RIGHT(K7,2),"/",RIGHT(K7-1,2))</f>
        <v>var 24/23</v>
      </c>
      <c r="M8" s="115" t="s">
        <v>69</v>
      </c>
      <c r="N8" s="114" t="str">
        <f>CONCATENATE("var ",RIGHT(M7,2),"/",RIGHT(M7-1,2))</f>
        <v>var 25/24</v>
      </c>
    </row>
    <row r="9" spans="1:15" x14ac:dyDescent="0.25">
      <c r="A9" s="1" t="s">
        <v>70</v>
      </c>
      <c r="B9" s="116" t="s">
        <v>71</v>
      </c>
      <c r="C9" s="117">
        <v>138100</v>
      </c>
      <c r="D9" s="118">
        <v>5.0773433160613779E-2</v>
      </c>
      <c r="E9" s="117">
        <v>15182</v>
      </c>
      <c r="F9" s="118">
        <f t="shared" ref="F9:L21" si="3">IFERROR(E9/C9-1,"-")</f>
        <v>-0.89006517016654596</v>
      </c>
      <c r="G9" s="117">
        <v>99949</v>
      </c>
      <c r="H9" s="118">
        <f t="shared" si="3"/>
        <v>5.5833882228955343</v>
      </c>
      <c r="I9" s="117">
        <v>139602</v>
      </c>
      <c r="J9" s="118">
        <f t="shared" si="3"/>
        <v>0.39673233349007986</v>
      </c>
      <c r="K9" s="117">
        <v>150925</v>
      </c>
      <c r="L9" s="118">
        <f t="shared" si="3"/>
        <v>8.1109153163994696E-2</v>
      </c>
      <c r="M9" s="117">
        <v>146051</v>
      </c>
      <c r="N9" s="118">
        <f t="shared" ref="N9" si="4">IFERROR(M9/K9-1,"-")</f>
        <v>-3.2294185853900981E-2</v>
      </c>
    </row>
    <row r="10" spans="1:15" x14ac:dyDescent="0.25">
      <c r="A10" s="1" t="s">
        <v>72</v>
      </c>
      <c r="B10" s="116" t="s">
        <v>73</v>
      </c>
      <c r="C10" s="117">
        <v>148350</v>
      </c>
      <c r="D10" s="118">
        <v>0.14272729373521997</v>
      </c>
      <c r="E10" s="117">
        <v>19347</v>
      </c>
      <c r="F10" s="118">
        <f t="shared" si="3"/>
        <v>-0.86958543983822045</v>
      </c>
      <c r="G10" s="117">
        <v>130897</v>
      </c>
      <c r="H10" s="118">
        <f t="shared" si="3"/>
        <v>5.7657517961441052</v>
      </c>
      <c r="I10" s="117">
        <v>147030</v>
      </c>
      <c r="J10" s="118">
        <f t="shared" si="3"/>
        <v>0.12324957791240432</v>
      </c>
      <c r="K10" s="117">
        <v>154587</v>
      </c>
      <c r="L10" s="118">
        <f t="shared" si="3"/>
        <v>5.1397673944093114E-2</v>
      </c>
      <c r="M10" s="117">
        <v>147890</v>
      </c>
      <c r="N10" s="118">
        <f>IFERROR(M10/K10-1,"-")</f>
        <v>-4.3321883470149536E-2</v>
      </c>
    </row>
    <row r="11" spans="1:15" x14ac:dyDescent="0.25">
      <c r="A11" s="1" t="s">
        <v>74</v>
      </c>
      <c r="B11" s="116" t="s">
        <v>75</v>
      </c>
      <c r="C11" s="117">
        <v>57720</v>
      </c>
      <c r="D11" s="118">
        <v>-0.62770657705480559</v>
      </c>
      <c r="E11" s="117">
        <v>24976</v>
      </c>
      <c r="F11" s="118">
        <f t="shared" si="3"/>
        <v>-0.5672903672903673</v>
      </c>
      <c r="G11" s="117">
        <v>140303</v>
      </c>
      <c r="H11" s="118">
        <f t="shared" si="3"/>
        <v>4.6175128122998075</v>
      </c>
      <c r="I11" s="117">
        <v>154113</v>
      </c>
      <c r="J11" s="118">
        <f t="shared" si="3"/>
        <v>9.8429826874692594E-2</v>
      </c>
      <c r="K11" s="117">
        <v>175927</v>
      </c>
      <c r="L11" s="118">
        <f t="shared" si="3"/>
        <v>0.14154548934872468</v>
      </c>
      <c r="M11" s="117"/>
      <c r="N11" s="118"/>
    </row>
    <row r="12" spans="1:15" x14ac:dyDescent="0.25">
      <c r="A12" s="1" t="s">
        <v>76</v>
      </c>
      <c r="B12" s="116" t="s">
        <v>77</v>
      </c>
      <c r="C12" s="117">
        <v>0</v>
      </c>
      <c r="D12" s="118">
        <v>-1</v>
      </c>
      <c r="E12" s="117">
        <v>32795</v>
      </c>
      <c r="F12" s="118" t="str">
        <f t="shared" si="3"/>
        <v>-</v>
      </c>
      <c r="G12" s="117">
        <v>166226</v>
      </c>
      <c r="H12" s="118">
        <f t="shared" si="3"/>
        <v>4.0686385119682882</v>
      </c>
      <c r="I12" s="117">
        <v>167625</v>
      </c>
      <c r="J12" s="118">
        <f t="shared" si="3"/>
        <v>8.4162525717998982E-3</v>
      </c>
      <c r="K12" s="117">
        <v>158852</v>
      </c>
      <c r="L12" s="118">
        <f t="shared" si="3"/>
        <v>-5.2337061894108916E-2</v>
      </c>
      <c r="M12" s="117"/>
      <c r="N12" s="118"/>
    </row>
    <row r="13" spans="1:15" x14ac:dyDescent="0.25">
      <c r="A13" s="1" t="s">
        <v>78</v>
      </c>
      <c r="B13" s="116" t="s">
        <v>79</v>
      </c>
      <c r="C13" s="117">
        <v>0</v>
      </c>
      <c r="D13" s="118">
        <v>-1</v>
      </c>
      <c r="E13" s="117">
        <v>42014</v>
      </c>
      <c r="F13" s="118" t="str">
        <f t="shared" si="3"/>
        <v>-</v>
      </c>
      <c r="G13" s="117">
        <v>145846</v>
      </c>
      <c r="H13" s="118">
        <f t="shared" si="3"/>
        <v>2.4713666872947111</v>
      </c>
      <c r="I13" s="117">
        <v>150325</v>
      </c>
      <c r="J13" s="118">
        <f t="shared" si="3"/>
        <v>3.0710475432990991E-2</v>
      </c>
      <c r="K13" s="117">
        <v>161561</v>
      </c>
      <c r="L13" s="118">
        <f t="shared" si="3"/>
        <v>7.4744719773823354E-2</v>
      </c>
      <c r="M13" s="117"/>
      <c r="N13" s="118"/>
    </row>
    <row r="14" spans="1:15" x14ac:dyDescent="0.25">
      <c r="A14" s="1" t="s">
        <v>80</v>
      </c>
      <c r="B14" s="116" t="s">
        <v>81</v>
      </c>
      <c r="C14" s="117">
        <v>0</v>
      </c>
      <c r="D14" s="118">
        <v>-1</v>
      </c>
      <c r="E14" s="117">
        <v>53539</v>
      </c>
      <c r="F14" s="118" t="str">
        <f t="shared" si="3"/>
        <v>-</v>
      </c>
      <c r="G14" s="117">
        <v>144989</v>
      </c>
      <c r="H14" s="118">
        <f t="shared" si="3"/>
        <v>1.7081006369188816</v>
      </c>
      <c r="I14" s="117">
        <v>157350</v>
      </c>
      <c r="J14" s="118">
        <f t="shared" si="3"/>
        <v>8.5254743463297311E-2</v>
      </c>
      <c r="K14" s="117">
        <v>157065</v>
      </c>
      <c r="L14" s="118">
        <f t="shared" si="3"/>
        <v>-1.8112488083888989E-3</v>
      </c>
      <c r="M14" s="117"/>
      <c r="N14" s="118"/>
    </row>
    <row r="15" spans="1:15" x14ac:dyDescent="0.25">
      <c r="A15" s="1" t="s">
        <v>82</v>
      </c>
      <c r="B15" s="116" t="s">
        <v>83</v>
      </c>
      <c r="C15" s="117">
        <v>0</v>
      </c>
      <c r="D15" s="118">
        <v>-1</v>
      </c>
      <c r="E15" s="117">
        <v>94144</v>
      </c>
      <c r="F15" s="118" t="str">
        <f t="shared" si="3"/>
        <v>-</v>
      </c>
      <c r="G15" s="117">
        <v>164843</v>
      </c>
      <c r="H15" s="118">
        <f t="shared" si="3"/>
        <v>0.75096660435078189</v>
      </c>
      <c r="I15" s="117">
        <v>163971</v>
      </c>
      <c r="J15" s="118">
        <f t="shared" si="3"/>
        <v>-5.2898818876142562E-3</v>
      </c>
      <c r="K15" s="117">
        <v>166795</v>
      </c>
      <c r="L15" s="118">
        <f t="shared" si="3"/>
        <v>1.7222557647388781E-2</v>
      </c>
      <c r="M15" s="117"/>
      <c r="N15" s="118"/>
    </row>
    <row r="16" spans="1:15" x14ac:dyDescent="0.25">
      <c r="A16" s="1" t="s">
        <v>84</v>
      </c>
      <c r="B16" s="116" t="s">
        <v>85</v>
      </c>
      <c r="C16" s="117">
        <v>52795</v>
      </c>
      <c r="D16" s="118">
        <v>-0.67966920285898036</v>
      </c>
      <c r="E16" s="117">
        <v>118184</v>
      </c>
      <c r="F16" s="118">
        <f t="shared" si="3"/>
        <v>1.2385453167913627</v>
      </c>
      <c r="G16" s="117">
        <v>164674</v>
      </c>
      <c r="H16" s="118">
        <f t="shared" si="3"/>
        <v>0.39336966086779945</v>
      </c>
      <c r="I16" s="117">
        <v>166974</v>
      </c>
      <c r="J16" s="118">
        <f t="shared" si="3"/>
        <v>1.3966989324362133E-2</v>
      </c>
      <c r="K16" s="117">
        <v>175399</v>
      </c>
      <c r="L16" s="118">
        <f t="shared" si="3"/>
        <v>5.0456957370608624E-2</v>
      </c>
      <c r="M16" s="117"/>
      <c r="N16" s="118"/>
    </row>
    <row r="17" spans="1:15" x14ac:dyDescent="0.25">
      <c r="A17" s="1" t="s">
        <v>86</v>
      </c>
      <c r="B17" s="116" t="s">
        <v>87</v>
      </c>
      <c r="C17" s="117">
        <v>37281</v>
      </c>
      <c r="D17" s="118">
        <v>-0.72741032127868044</v>
      </c>
      <c r="E17" s="117">
        <v>105384</v>
      </c>
      <c r="F17" s="118">
        <f t="shared" si="3"/>
        <v>1.8267482095437355</v>
      </c>
      <c r="G17" s="117">
        <v>140395</v>
      </c>
      <c r="H17" s="118">
        <f t="shared" si="3"/>
        <v>0.33222310787216269</v>
      </c>
      <c r="I17" s="117">
        <v>153067</v>
      </c>
      <c r="J17" s="118">
        <f t="shared" si="3"/>
        <v>9.0259624630506741E-2</v>
      </c>
      <c r="K17" s="117">
        <v>148572</v>
      </c>
      <c r="L17" s="118">
        <f t="shared" si="3"/>
        <v>-2.936622524776733E-2</v>
      </c>
      <c r="M17" s="117"/>
      <c r="N17" s="118"/>
    </row>
    <row r="18" spans="1:15" x14ac:dyDescent="0.25">
      <c r="A18" s="1" t="s">
        <v>88</v>
      </c>
      <c r="B18" s="116" t="s">
        <v>89</v>
      </c>
      <c r="C18" s="117">
        <v>29818</v>
      </c>
      <c r="D18" s="118">
        <v>-0.81206590109793142</v>
      </c>
      <c r="E18" s="117">
        <v>139108</v>
      </c>
      <c r="F18" s="118">
        <f t="shared" si="3"/>
        <v>3.6652357636327046</v>
      </c>
      <c r="G18" s="117">
        <v>159273</v>
      </c>
      <c r="H18" s="118">
        <f t="shared" si="3"/>
        <v>0.14495931218909042</v>
      </c>
      <c r="I18" s="117">
        <v>172251</v>
      </c>
      <c r="J18" s="118">
        <f t="shared" si="3"/>
        <v>8.1482737187093868E-2</v>
      </c>
      <c r="K18" s="117">
        <v>172855</v>
      </c>
      <c r="L18" s="118">
        <f t="shared" si="3"/>
        <v>3.5065108475422768E-3</v>
      </c>
      <c r="M18" s="117"/>
      <c r="N18" s="118"/>
    </row>
    <row r="19" spans="1:15" x14ac:dyDescent="0.25">
      <c r="A19" s="1" t="s">
        <v>90</v>
      </c>
      <c r="B19" s="116" t="s">
        <v>91</v>
      </c>
      <c r="C19" s="117">
        <v>22307</v>
      </c>
      <c r="D19" s="118">
        <v>-0.83601170347281439</v>
      </c>
      <c r="E19" s="117">
        <v>122250</v>
      </c>
      <c r="F19" s="118">
        <f t="shared" si="3"/>
        <v>4.4803424933877256</v>
      </c>
      <c r="G19" s="117">
        <v>145679</v>
      </c>
      <c r="H19" s="118">
        <f t="shared" si="3"/>
        <v>0.19164826175869121</v>
      </c>
      <c r="I19" s="117">
        <v>154254</v>
      </c>
      <c r="J19" s="118">
        <f t="shared" si="3"/>
        <v>5.8862293123923104E-2</v>
      </c>
      <c r="K19" s="117">
        <v>156906</v>
      </c>
      <c r="L19" s="118">
        <f t="shared" si="3"/>
        <v>1.7192422886926684E-2</v>
      </c>
      <c r="M19" s="117"/>
      <c r="N19" s="118"/>
    </row>
    <row r="20" spans="1:15" x14ac:dyDescent="0.25">
      <c r="A20" s="1" t="s">
        <v>92</v>
      </c>
      <c r="B20" s="116" t="s">
        <v>93</v>
      </c>
      <c r="C20" s="117">
        <v>27724</v>
      </c>
      <c r="D20" s="118">
        <v>-0.80364743794043703</v>
      </c>
      <c r="E20" s="117">
        <v>114122</v>
      </c>
      <c r="F20" s="118">
        <f t="shared" si="3"/>
        <v>3.1163612754292309</v>
      </c>
      <c r="G20" s="117">
        <v>153975</v>
      </c>
      <c r="H20" s="118">
        <f t="shared" si="3"/>
        <v>0.34921399905364425</v>
      </c>
      <c r="I20" s="117">
        <v>161770</v>
      </c>
      <c r="J20" s="118">
        <f t="shared" si="3"/>
        <v>5.0625101477512535E-2</v>
      </c>
      <c r="K20" s="117">
        <v>159454</v>
      </c>
      <c r="L20" s="118">
        <f t="shared" si="3"/>
        <v>-1.431662236508624E-2</v>
      </c>
      <c r="M20" s="117"/>
      <c r="N20" s="118"/>
    </row>
    <row r="21" spans="1:15" ht="15.75" x14ac:dyDescent="0.25">
      <c r="A21" s="1" t="s">
        <v>0</v>
      </c>
      <c r="B21" s="119" t="s">
        <v>30</v>
      </c>
      <c r="C21" s="120">
        <v>550867</v>
      </c>
      <c r="D21" s="121">
        <v>-0.68748946936969391</v>
      </c>
      <c r="E21" s="120">
        <v>881045</v>
      </c>
      <c r="F21" s="121">
        <f t="shared" si="3"/>
        <v>0.5993787974229714</v>
      </c>
      <c r="G21" s="120">
        <v>1757049</v>
      </c>
      <c r="H21" s="121">
        <f t="shared" si="3"/>
        <v>0.99427838532651558</v>
      </c>
      <c r="I21" s="120">
        <v>1888332</v>
      </c>
      <c r="J21" s="121">
        <f t="shared" si="3"/>
        <v>7.4717893467968199E-2</v>
      </c>
      <c r="K21" s="120">
        <v>1938898</v>
      </c>
      <c r="L21" s="121">
        <f t="shared" si="3"/>
        <v>2.677813011694985E-2</v>
      </c>
      <c r="M21" s="120">
        <v>293941</v>
      </c>
      <c r="N21" s="121">
        <v>-3.7874126057241608E-2</v>
      </c>
    </row>
    <row r="22" spans="1:15" ht="6" customHeight="1" x14ac:dyDescent="0.25"/>
    <row r="23" spans="1:15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17"/>
      <c r="N23" s="105"/>
    </row>
    <row r="24" spans="1:15" x14ac:dyDescent="0.25">
      <c r="K24" s="122"/>
      <c r="N24" s="79"/>
    </row>
    <row r="26" spans="1:15" ht="48.75" customHeight="1" thickBot="1" x14ac:dyDescent="0.3">
      <c r="B26" s="268" t="s">
        <v>250</v>
      </c>
      <c r="C26" s="268"/>
      <c r="D26" s="268"/>
      <c r="E26" s="268"/>
      <c r="F26" s="268"/>
      <c r="G26" s="268"/>
      <c r="H26" s="268"/>
      <c r="I26" s="268"/>
      <c r="J26" s="268"/>
      <c r="K26" s="268"/>
      <c r="L26" s="268"/>
      <c r="M26" s="268"/>
      <c r="N26" s="268"/>
      <c r="O26" s="1" t="s">
        <v>94</v>
      </c>
    </row>
    <row r="27" spans="1:15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O27" s="1" t="s">
        <v>95</v>
      </c>
    </row>
    <row r="28" spans="1:15" ht="22.5" thickTop="1" thickBot="1" x14ac:dyDescent="0.3">
      <c r="B28" s="123" t="s">
        <v>96</v>
      </c>
      <c r="C28" s="293" t="s">
        <v>137</v>
      </c>
      <c r="D28" s="294"/>
      <c r="E28" s="294"/>
      <c r="F28" s="294"/>
      <c r="G28" s="294"/>
      <c r="H28" s="294"/>
      <c r="I28" s="294"/>
      <c r="J28" s="294"/>
      <c r="K28" s="294"/>
      <c r="L28" s="294"/>
      <c r="M28" s="294"/>
      <c r="N28" s="294"/>
    </row>
    <row r="29" spans="1:15" ht="22.5" thickTop="1" thickBot="1" x14ac:dyDescent="0.3">
      <c r="B29" s="109"/>
      <c r="C29" s="295">
        <f>$C$7</f>
        <v>2020</v>
      </c>
      <c r="D29" s="296"/>
      <c r="E29" s="297">
        <f>$C$7</f>
        <v>2020</v>
      </c>
      <c r="F29" s="296"/>
      <c r="G29" s="297">
        <v>2022</v>
      </c>
      <c r="H29" s="296"/>
      <c r="I29" s="297">
        <v>2023</v>
      </c>
      <c r="J29" s="296"/>
      <c r="K29" s="297">
        <v>2024</v>
      </c>
      <c r="L29" s="296"/>
      <c r="M29" s="297">
        <v>2025</v>
      </c>
      <c r="N29" s="298"/>
    </row>
    <row r="30" spans="1:15" ht="16.5" thickTop="1" thickBot="1" x14ac:dyDescent="0.3">
      <c r="B30" s="85"/>
      <c r="C30" s="113" t="s">
        <v>69</v>
      </c>
      <c r="D30" s="114" t="str">
        <f>CONCATENATE("var ",RIGHT(C29,2),"/",RIGHT(C29-1,2))</f>
        <v>var 20/19</v>
      </c>
      <c r="E30" s="115" t="s">
        <v>69</v>
      </c>
      <c r="F30" s="114" t="str">
        <f>CONCATENATE("var ",RIGHT(E29,2),"/",RIGHT(E29-1,2))</f>
        <v>var 20/19</v>
      </c>
      <c r="G30" s="115" t="s">
        <v>69</v>
      </c>
      <c r="H30" s="114" t="str">
        <f>CONCATENATE("var ",RIGHT(G29,2),"/",RIGHT(G29-1,2))</f>
        <v>var 22/21</v>
      </c>
      <c r="I30" s="115" t="s">
        <v>69</v>
      </c>
      <c r="J30" s="114" t="str">
        <f>CONCATENATE("var ",RIGHT(I29,2),"/",RIGHT(I29-1,2))</f>
        <v>var 23/22</v>
      </c>
      <c r="K30" s="115" t="s">
        <v>69</v>
      </c>
      <c r="L30" s="114" t="str">
        <f>CONCATENATE("var ",RIGHT(K29,2),"/",RIGHT(K29-1,2))</f>
        <v>var 24/23</v>
      </c>
      <c r="M30" s="115" t="s">
        <v>69</v>
      </c>
      <c r="N30" s="114" t="str">
        <f>CONCATENATE("var ",RIGHT(M29,2),"/",RIGHT(M29-1,2))</f>
        <v>var 25/24</v>
      </c>
    </row>
    <row r="31" spans="1:15" x14ac:dyDescent="0.25">
      <c r="B31" s="116" t="s">
        <v>71</v>
      </c>
      <c r="C31" s="117">
        <v>111379</v>
      </c>
      <c r="D31" s="118">
        <v>7.3408376862435176E-2</v>
      </c>
      <c r="E31" s="117">
        <v>111379</v>
      </c>
      <c r="F31" s="118">
        <f t="shared" ref="F31:L43" si="5">IFERROR(E31/C31-1,"-")</f>
        <v>0</v>
      </c>
      <c r="G31" s="117">
        <v>86205</v>
      </c>
      <c r="H31" s="118">
        <f t="shared" si="5"/>
        <v>-0.22602106321658477</v>
      </c>
      <c r="I31" s="117">
        <v>115960</v>
      </c>
      <c r="J31" s="118">
        <f t="shared" si="5"/>
        <v>0.34516559364306021</v>
      </c>
      <c r="K31" s="117">
        <v>122914</v>
      </c>
      <c r="L31" s="118">
        <f t="shared" si="5"/>
        <v>5.9968954812004149E-2</v>
      </c>
      <c r="M31" s="117">
        <v>120846</v>
      </c>
      <c r="N31" s="118">
        <f t="shared" ref="N31:N32" si="6">IFERROR(M31/K31-1,"-")</f>
        <v>-1.6824771791659199E-2</v>
      </c>
    </row>
    <row r="32" spans="1:15" x14ac:dyDescent="0.25">
      <c r="B32" s="116" t="s">
        <v>73</v>
      </c>
      <c r="C32" s="117">
        <v>120647</v>
      </c>
      <c r="D32" s="118">
        <v>0.18735360692845182</v>
      </c>
      <c r="E32" s="117">
        <v>120647</v>
      </c>
      <c r="F32" s="118">
        <f t="shared" si="5"/>
        <v>0</v>
      </c>
      <c r="G32" s="117">
        <v>113659</v>
      </c>
      <c r="H32" s="118">
        <f t="shared" si="5"/>
        <v>-5.7921042379835419E-2</v>
      </c>
      <c r="I32" s="117">
        <v>120680</v>
      </c>
      <c r="J32" s="118">
        <f t="shared" si="5"/>
        <v>6.1772494919012155E-2</v>
      </c>
      <c r="K32" s="117">
        <v>124180</v>
      </c>
      <c r="L32" s="118">
        <f t="shared" si="5"/>
        <v>2.9002320185614883E-2</v>
      </c>
      <c r="M32" s="117">
        <v>116006</v>
      </c>
      <c r="N32" s="118">
        <f t="shared" si="6"/>
        <v>-6.5823804155258459E-2</v>
      </c>
    </row>
    <row r="33" spans="2:15" x14ac:dyDescent="0.25">
      <c r="B33" s="116" t="s">
        <v>75</v>
      </c>
      <c r="C33" s="117">
        <v>47798</v>
      </c>
      <c r="D33" s="118">
        <v>-0.60228322280560154</v>
      </c>
      <c r="E33" s="117">
        <v>47798</v>
      </c>
      <c r="F33" s="118">
        <f t="shared" si="5"/>
        <v>0</v>
      </c>
      <c r="G33" s="117">
        <v>123375</v>
      </c>
      <c r="H33" s="118">
        <f t="shared" si="5"/>
        <v>1.5811749445583496</v>
      </c>
      <c r="I33" s="117">
        <v>124592</v>
      </c>
      <c r="J33" s="118">
        <f t="shared" si="5"/>
        <v>9.864235055724313E-3</v>
      </c>
      <c r="K33" s="117">
        <v>142017</v>
      </c>
      <c r="L33" s="118">
        <f t="shared" si="5"/>
        <v>0.13985649158854496</v>
      </c>
      <c r="M33" s="117"/>
      <c r="N33" s="118"/>
    </row>
    <row r="34" spans="2:15" x14ac:dyDescent="0.25">
      <c r="B34" s="116" t="s">
        <v>77</v>
      </c>
      <c r="C34" s="117">
        <v>0</v>
      </c>
      <c r="D34" s="118">
        <v>-1</v>
      </c>
      <c r="E34" s="117">
        <v>0</v>
      </c>
      <c r="F34" s="118" t="str">
        <f t="shared" si="5"/>
        <v>-</v>
      </c>
      <c r="G34" s="117">
        <v>141494</v>
      </c>
      <c r="H34" s="118" t="str">
        <f t="shared" si="5"/>
        <v>-</v>
      </c>
      <c r="I34" s="117">
        <v>137810</v>
      </c>
      <c r="J34" s="118">
        <f t="shared" si="5"/>
        <v>-2.6036439707690762E-2</v>
      </c>
      <c r="K34" s="117">
        <v>130927</v>
      </c>
      <c r="L34" s="118">
        <f t="shared" si="5"/>
        <v>-4.9945577244031591E-2</v>
      </c>
      <c r="M34" s="117"/>
      <c r="N34" s="118"/>
    </row>
    <row r="35" spans="2:15" x14ac:dyDescent="0.25">
      <c r="B35" s="116" t="s">
        <v>79</v>
      </c>
      <c r="C35" s="117">
        <v>0</v>
      </c>
      <c r="D35" s="118">
        <v>-1</v>
      </c>
      <c r="E35" s="117">
        <v>0</v>
      </c>
      <c r="F35" s="118" t="str">
        <f t="shared" si="5"/>
        <v>-</v>
      </c>
      <c r="G35" s="117">
        <v>125144</v>
      </c>
      <c r="H35" s="118" t="str">
        <f t="shared" si="5"/>
        <v>-</v>
      </c>
      <c r="I35" s="117">
        <v>124155</v>
      </c>
      <c r="J35" s="118">
        <f t="shared" si="5"/>
        <v>-7.902895863964754E-3</v>
      </c>
      <c r="K35" s="117">
        <v>132737</v>
      </c>
      <c r="L35" s="118">
        <f t="shared" si="5"/>
        <v>6.9123273327695189E-2</v>
      </c>
      <c r="M35" s="117"/>
      <c r="N35" s="118"/>
    </row>
    <row r="36" spans="2:15" x14ac:dyDescent="0.25">
      <c r="B36" s="116" t="s">
        <v>81</v>
      </c>
      <c r="C36" s="117">
        <v>0</v>
      </c>
      <c r="D36" s="118">
        <v>-1</v>
      </c>
      <c r="E36" s="117">
        <v>0</v>
      </c>
      <c r="F36" s="118" t="str">
        <f t="shared" si="5"/>
        <v>-</v>
      </c>
      <c r="G36" s="117">
        <v>123799</v>
      </c>
      <c r="H36" s="118" t="str">
        <f t="shared" si="5"/>
        <v>-</v>
      </c>
      <c r="I36" s="117">
        <v>127951</v>
      </c>
      <c r="J36" s="118">
        <f t="shared" si="5"/>
        <v>3.3538235365390578E-2</v>
      </c>
      <c r="K36" s="117">
        <v>129241</v>
      </c>
      <c r="L36" s="118">
        <f t="shared" si="5"/>
        <v>1.0081984509695108E-2</v>
      </c>
      <c r="M36" s="117"/>
      <c r="N36" s="118"/>
    </row>
    <row r="37" spans="2:15" x14ac:dyDescent="0.25">
      <c r="B37" s="116" t="s">
        <v>83</v>
      </c>
      <c r="C37" s="117">
        <v>0</v>
      </c>
      <c r="D37" s="118">
        <v>-1</v>
      </c>
      <c r="E37" s="117">
        <v>0</v>
      </c>
      <c r="F37" s="118" t="str">
        <f t="shared" si="5"/>
        <v>-</v>
      </c>
      <c r="G37" s="117">
        <v>138653</v>
      </c>
      <c r="H37" s="118" t="str">
        <f t="shared" si="5"/>
        <v>-</v>
      </c>
      <c r="I37" s="117">
        <v>133653</v>
      </c>
      <c r="J37" s="118">
        <f t="shared" si="5"/>
        <v>-3.6061246420921345E-2</v>
      </c>
      <c r="K37" s="117">
        <v>133668</v>
      </c>
      <c r="L37" s="118">
        <f t="shared" si="5"/>
        <v>1.1223092635415099E-4</v>
      </c>
      <c r="M37" s="117"/>
      <c r="N37" s="118"/>
    </row>
    <row r="38" spans="2:15" x14ac:dyDescent="0.25">
      <c r="B38" s="116" t="s">
        <v>85</v>
      </c>
      <c r="C38" s="117">
        <v>43908</v>
      </c>
      <c r="D38" s="118">
        <v>-0.65533157498116057</v>
      </c>
      <c r="E38" s="117">
        <v>43908</v>
      </c>
      <c r="F38" s="118">
        <f t="shared" si="5"/>
        <v>0</v>
      </c>
      <c r="G38" s="117">
        <v>138022</v>
      </c>
      <c r="H38" s="118">
        <f t="shared" si="5"/>
        <v>2.1434362758495036</v>
      </c>
      <c r="I38" s="117">
        <v>134916</v>
      </c>
      <c r="J38" s="118">
        <f t="shared" si="5"/>
        <v>-2.2503658836997009E-2</v>
      </c>
      <c r="K38" s="117">
        <v>143446</v>
      </c>
      <c r="L38" s="118">
        <f t="shared" si="5"/>
        <v>6.3224524889560874E-2</v>
      </c>
      <c r="M38" s="117"/>
      <c r="N38" s="118"/>
    </row>
    <row r="39" spans="2:15" x14ac:dyDescent="0.25">
      <c r="B39" s="116" t="s">
        <v>87</v>
      </c>
      <c r="C39" s="117">
        <v>29045</v>
      </c>
      <c r="D39" s="118">
        <v>-0.73187910789454258</v>
      </c>
      <c r="E39" s="117">
        <v>29045</v>
      </c>
      <c r="F39" s="118">
        <f t="shared" si="5"/>
        <v>0</v>
      </c>
      <c r="G39" s="117">
        <v>116996</v>
      </c>
      <c r="H39" s="118">
        <f t="shared" si="5"/>
        <v>3.0280943363745916</v>
      </c>
      <c r="I39" s="117">
        <v>125237</v>
      </c>
      <c r="J39" s="118">
        <f t="shared" si="5"/>
        <v>7.0438305583096827E-2</v>
      </c>
      <c r="K39" s="117">
        <v>121062</v>
      </c>
      <c r="L39" s="118">
        <f t="shared" si="5"/>
        <v>-3.3336793439638468E-2</v>
      </c>
      <c r="M39" s="117"/>
      <c r="N39" s="118"/>
    </row>
    <row r="40" spans="2:15" x14ac:dyDescent="0.25">
      <c r="B40" s="116" t="s">
        <v>89</v>
      </c>
      <c r="C40" s="117">
        <v>23037</v>
      </c>
      <c r="D40" s="118">
        <v>-0.81865913080441133</v>
      </c>
      <c r="E40" s="117">
        <v>23037</v>
      </c>
      <c r="F40" s="118">
        <f t="shared" si="5"/>
        <v>0</v>
      </c>
      <c r="G40" s="117">
        <v>135198</v>
      </c>
      <c r="H40" s="118">
        <f t="shared" si="5"/>
        <v>4.8687329079307204</v>
      </c>
      <c r="I40" s="117">
        <v>143593</v>
      </c>
      <c r="J40" s="118">
        <f t="shared" si="5"/>
        <v>6.2094113818251806E-2</v>
      </c>
      <c r="K40" s="117">
        <v>140283</v>
      </c>
      <c r="L40" s="118">
        <f t="shared" si="5"/>
        <v>-2.3051262944572493E-2</v>
      </c>
      <c r="M40" s="117"/>
      <c r="N40" s="118"/>
    </row>
    <row r="41" spans="2:15" x14ac:dyDescent="0.25">
      <c r="B41" s="116" t="s">
        <v>91</v>
      </c>
      <c r="C41" s="117">
        <v>16294</v>
      </c>
      <c r="D41" s="118">
        <v>-0.8491603562237322</v>
      </c>
      <c r="E41" s="117">
        <v>16294</v>
      </c>
      <c r="F41" s="118">
        <f t="shared" si="5"/>
        <v>0</v>
      </c>
      <c r="G41" s="117">
        <v>121503</v>
      </c>
      <c r="H41" s="118">
        <f t="shared" si="5"/>
        <v>6.4569166564379525</v>
      </c>
      <c r="I41" s="117">
        <v>124720</v>
      </c>
      <c r="J41" s="118">
        <f t="shared" si="5"/>
        <v>2.6476712509156064E-2</v>
      </c>
      <c r="K41" s="117">
        <v>125623</v>
      </c>
      <c r="L41" s="118">
        <f t="shared" si="5"/>
        <v>7.2402180885182688E-3</v>
      </c>
      <c r="M41" s="117"/>
      <c r="N41" s="118"/>
    </row>
    <row r="42" spans="2:15" x14ac:dyDescent="0.25">
      <c r="B42" s="116" t="s">
        <v>93</v>
      </c>
      <c r="C42" s="117">
        <v>22293</v>
      </c>
      <c r="D42" s="118">
        <v>-0.80228814686710126</v>
      </c>
      <c r="E42" s="117">
        <v>22293</v>
      </c>
      <c r="F42" s="118">
        <f t="shared" si="5"/>
        <v>0</v>
      </c>
      <c r="G42" s="117">
        <v>126581</v>
      </c>
      <c r="H42" s="118">
        <f t="shared" si="5"/>
        <v>4.6780603776970349</v>
      </c>
      <c r="I42" s="117">
        <v>129836</v>
      </c>
      <c r="J42" s="118">
        <f t="shared" si="5"/>
        <v>2.5714759719073221E-2</v>
      </c>
      <c r="K42" s="117">
        <v>127791</v>
      </c>
      <c r="L42" s="118">
        <f t="shared" si="5"/>
        <v>-1.5750639267999578E-2</v>
      </c>
      <c r="M42" s="117"/>
      <c r="N42" s="118"/>
    </row>
    <row r="43" spans="2:15" ht="15.75" x14ac:dyDescent="0.25">
      <c r="B43" s="119" t="s">
        <v>30</v>
      </c>
      <c r="C43" s="120">
        <v>441622</v>
      </c>
      <c r="D43" s="121">
        <v>-0.6779659781004439</v>
      </c>
      <c r="E43" s="120">
        <v>441622</v>
      </c>
      <c r="F43" s="121">
        <f t="shared" si="5"/>
        <v>0</v>
      </c>
      <c r="G43" s="120">
        <v>1490629</v>
      </c>
      <c r="H43" s="121">
        <f t="shared" si="5"/>
        <v>2.3753504127964638</v>
      </c>
      <c r="I43" s="120">
        <v>1543103</v>
      </c>
      <c r="J43" s="121">
        <f t="shared" si="5"/>
        <v>3.5202588974184712E-2</v>
      </c>
      <c r="K43" s="120">
        <v>1573889</v>
      </c>
      <c r="L43" s="121">
        <f t="shared" si="5"/>
        <v>1.9950709706351377E-2</v>
      </c>
      <c r="M43" s="120">
        <v>236852</v>
      </c>
      <c r="N43" s="121">
        <v>-4.1449812621917159E-2</v>
      </c>
    </row>
    <row r="44" spans="2:15" ht="6" customHeight="1" x14ac:dyDescent="0.25"/>
    <row r="45" spans="2:15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6" spans="2:15" x14ac:dyDescent="0.25">
      <c r="K46" s="79"/>
    </row>
    <row r="48" spans="2:15" ht="48.75" customHeight="1" thickBot="1" x14ac:dyDescent="0.3">
      <c r="B48" s="268" t="s">
        <v>251</v>
      </c>
      <c r="C48" s="268"/>
      <c r="D48" s="268"/>
      <c r="E48" s="268"/>
      <c r="F48" s="268"/>
      <c r="G48" s="268"/>
      <c r="H48" s="268"/>
      <c r="I48" s="268"/>
      <c r="J48" s="268"/>
      <c r="K48" s="268"/>
      <c r="L48" s="268"/>
      <c r="M48" s="268"/>
      <c r="N48" s="268"/>
      <c r="O48" s="1" t="s">
        <v>98</v>
      </c>
    </row>
    <row r="49" spans="1:15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O49" s="1" t="s">
        <v>99</v>
      </c>
    </row>
    <row r="50" spans="1:15" ht="22.5" thickTop="1" thickBot="1" x14ac:dyDescent="0.3">
      <c r="B50" s="109"/>
      <c r="C50" s="293" t="s">
        <v>61</v>
      </c>
      <c r="D50" s="294"/>
      <c r="E50" s="294"/>
      <c r="F50" s="294"/>
      <c r="G50" s="294"/>
      <c r="H50" s="294"/>
      <c r="I50" s="294"/>
      <c r="J50" s="294"/>
      <c r="K50" s="294"/>
      <c r="L50" s="294"/>
      <c r="M50" s="294"/>
      <c r="N50" s="294"/>
    </row>
    <row r="51" spans="1:15" ht="22.5" thickTop="1" thickBot="1" x14ac:dyDescent="0.3">
      <c r="B51" s="109"/>
      <c r="C51" s="295">
        <f>$C$7</f>
        <v>2020</v>
      </c>
      <c r="D51" s="296"/>
      <c r="E51" s="297">
        <f>$C$7</f>
        <v>2020</v>
      </c>
      <c r="F51" s="296"/>
      <c r="G51" s="297">
        <v>2022</v>
      </c>
      <c r="H51" s="296"/>
      <c r="I51" s="297">
        <v>2023</v>
      </c>
      <c r="J51" s="296"/>
      <c r="K51" s="297">
        <v>2024</v>
      </c>
      <c r="L51" s="296"/>
      <c r="M51" s="297">
        <v>2025</v>
      </c>
      <c r="N51" s="298"/>
    </row>
    <row r="52" spans="1:15" ht="16.5" thickTop="1" thickBot="1" x14ac:dyDescent="0.3">
      <c r="B52" s="85"/>
      <c r="C52" s="113" t="s">
        <v>69</v>
      </c>
      <c r="D52" s="114" t="str">
        <f>CONCATENATE("var ",RIGHT(C51,2),"/",RIGHT(C51-1,2))</f>
        <v>var 20/19</v>
      </c>
      <c r="E52" s="115" t="s">
        <v>69</v>
      </c>
      <c r="F52" s="114" t="str">
        <f>CONCATENATE("var ",RIGHT(E51,2),"/",RIGHT(E51-1,2))</f>
        <v>var 20/19</v>
      </c>
      <c r="G52" s="115" t="s">
        <v>69</v>
      </c>
      <c r="H52" s="114" t="str">
        <f>CONCATENATE("var ",RIGHT(G51,2),"/",RIGHT(G51-1,2))</f>
        <v>var 22/21</v>
      </c>
      <c r="I52" s="115" t="s">
        <v>69</v>
      </c>
      <c r="J52" s="114" t="str">
        <f>CONCATENATE("var ",RIGHT(I51,2),"/",RIGHT(I51-1,2))</f>
        <v>var 23/22</v>
      </c>
      <c r="K52" s="115" t="s">
        <v>69</v>
      </c>
      <c r="L52" s="114" t="str">
        <f>CONCATENATE("var ",RIGHT(K51,2),"/",RIGHT(K51-1,2))</f>
        <v>var 24/23</v>
      </c>
      <c r="M52" s="115" t="s">
        <v>69</v>
      </c>
      <c r="N52" s="114" t="str">
        <f>CONCATENATE("var ",RIGHT(M51,2),"/",RIGHT(M51-1,2))</f>
        <v>var 25/24</v>
      </c>
    </row>
    <row r="53" spans="1:15" x14ac:dyDescent="0.25">
      <c r="A53" s="1">
        <v>1</v>
      </c>
      <c r="B53" s="116" t="s">
        <v>71</v>
      </c>
      <c r="C53" s="117">
        <v>97322</v>
      </c>
      <c r="D53" s="118">
        <v>0.13324561301365878</v>
      </c>
      <c r="E53" s="117">
        <v>97322</v>
      </c>
      <c r="F53" s="118">
        <f t="shared" ref="F53:L65" si="7">IFERROR(E53/C53-1,"-")</f>
        <v>0</v>
      </c>
      <c r="G53" s="117">
        <v>77462</v>
      </c>
      <c r="H53" s="118">
        <f t="shared" si="7"/>
        <v>-0.20406485686689546</v>
      </c>
      <c r="I53" s="117">
        <v>102022</v>
      </c>
      <c r="J53" s="118">
        <f t="shared" si="7"/>
        <v>0.31705868683999894</v>
      </c>
      <c r="K53" s="117">
        <v>111169</v>
      </c>
      <c r="L53" s="118">
        <f t="shared" si="7"/>
        <v>8.9657132775283754E-2</v>
      </c>
      <c r="M53" s="117">
        <v>108553</v>
      </c>
      <c r="N53" s="118">
        <f t="shared" ref="N53:N54" si="8">IFERROR(M53/K53-1,"-")</f>
        <v>-2.3531739963479015E-2</v>
      </c>
    </row>
    <row r="54" spans="1:15" x14ac:dyDescent="0.25">
      <c r="A54" s="1">
        <v>2</v>
      </c>
      <c r="B54" s="116" t="s">
        <v>73</v>
      </c>
      <c r="C54" s="117">
        <v>105589</v>
      </c>
      <c r="D54" s="118">
        <v>0.22800753628582071</v>
      </c>
      <c r="E54" s="117">
        <v>105589</v>
      </c>
      <c r="F54" s="118">
        <f t="shared" si="7"/>
        <v>0</v>
      </c>
      <c r="G54" s="117">
        <v>101190</v>
      </c>
      <c r="H54" s="118">
        <f t="shared" si="7"/>
        <v>-4.1661536713104574E-2</v>
      </c>
      <c r="I54" s="117">
        <v>107203</v>
      </c>
      <c r="J54" s="118">
        <f t="shared" si="7"/>
        <v>5.9422867872319429E-2</v>
      </c>
      <c r="K54" s="117">
        <v>111828</v>
      </c>
      <c r="L54" s="118">
        <f t="shared" si="7"/>
        <v>4.3142449371752711E-2</v>
      </c>
      <c r="M54" s="117">
        <v>103617</v>
      </c>
      <c r="N54" s="118">
        <f t="shared" si="8"/>
        <v>-7.3425260221053779E-2</v>
      </c>
    </row>
    <row r="55" spans="1:15" x14ac:dyDescent="0.25">
      <c r="A55" s="1">
        <v>3</v>
      </c>
      <c r="B55" s="116" t="s">
        <v>75</v>
      </c>
      <c r="C55" s="117">
        <v>41066</v>
      </c>
      <c r="D55" s="118">
        <v>-0.59060094907684335</v>
      </c>
      <c r="E55" s="117">
        <v>41066</v>
      </c>
      <c r="F55" s="118">
        <f t="shared" si="7"/>
        <v>0</v>
      </c>
      <c r="G55" s="117">
        <v>109531</v>
      </c>
      <c r="H55" s="118">
        <f t="shared" si="7"/>
        <v>1.6671942726342959</v>
      </c>
      <c r="I55" s="117">
        <v>110890</v>
      </c>
      <c r="J55" s="118">
        <f t="shared" si="7"/>
        <v>1.2407446293743352E-2</v>
      </c>
      <c r="K55" s="117">
        <v>127256</v>
      </c>
      <c r="L55" s="118">
        <f t="shared" si="7"/>
        <v>0.14758769952204887</v>
      </c>
      <c r="M55" s="117"/>
      <c r="N55" s="118"/>
    </row>
    <row r="56" spans="1:15" x14ac:dyDescent="0.25">
      <c r="A56" s="1">
        <v>4</v>
      </c>
      <c r="B56" s="116" t="s">
        <v>77</v>
      </c>
      <c r="C56" s="117">
        <v>0</v>
      </c>
      <c r="D56" s="118">
        <v>-1</v>
      </c>
      <c r="E56" s="117">
        <v>0</v>
      </c>
      <c r="F56" s="118" t="str">
        <f t="shared" si="7"/>
        <v>-</v>
      </c>
      <c r="G56" s="117">
        <v>126772</v>
      </c>
      <c r="H56" s="118" t="str">
        <f t="shared" si="7"/>
        <v>-</v>
      </c>
      <c r="I56" s="117">
        <v>123429</v>
      </c>
      <c r="J56" s="118">
        <f t="shared" si="7"/>
        <v>-2.6370176379642229E-2</v>
      </c>
      <c r="K56" s="117">
        <v>117947</v>
      </c>
      <c r="L56" s="118">
        <f t="shared" si="7"/>
        <v>-4.4414197635887831E-2</v>
      </c>
      <c r="M56" s="117"/>
      <c r="N56" s="118"/>
    </row>
    <row r="57" spans="1:15" x14ac:dyDescent="0.25">
      <c r="A57" s="1">
        <v>5</v>
      </c>
      <c r="B57" s="116" t="s">
        <v>79</v>
      </c>
      <c r="C57" s="117">
        <v>0</v>
      </c>
      <c r="D57" s="118">
        <v>-1</v>
      </c>
      <c r="E57" s="117">
        <v>0</v>
      </c>
      <c r="F57" s="118" t="str">
        <f t="shared" si="7"/>
        <v>-</v>
      </c>
      <c r="G57" s="117">
        <v>113457</v>
      </c>
      <c r="H57" s="118" t="str">
        <f t="shared" si="7"/>
        <v>-</v>
      </c>
      <c r="I57" s="117">
        <v>111213</v>
      </c>
      <c r="J57" s="118">
        <f t="shared" si="7"/>
        <v>-1.9778418255374297E-2</v>
      </c>
      <c r="K57" s="117">
        <v>119801</v>
      </c>
      <c r="L57" s="118">
        <f t="shared" si="7"/>
        <v>7.7221188170447652E-2</v>
      </c>
      <c r="M57" s="117"/>
      <c r="N57" s="118"/>
    </row>
    <row r="58" spans="1:15" x14ac:dyDescent="0.25">
      <c r="A58" s="1">
        <v>6</v>
      </c>
      <c r="B58" s="116" t="s">
        <v>81</v>
      </c>
      <c r="C58" s="117">
        <v>0</v>
      </c>
      <c r="D58" s="118">
        <v>-1</v>
      </c>
      <c r="E58" s="117">
        <v>0</v>
      </c>
      <c r="F58" s="118" t="str">
        <f t="shared" si="7"/>
        <v>-</v>
      </c>
      <c r="G58" s="117">
        <v>110209</v>
      </c>
      <c r="H58" s="118" t="str">
        <f t="shared" si="7"/>
        <v>-</v>
      </c>
      <c r="I58" s="117">
        <v>114600</v>
      </c>
      <c r="J58" s="118">
        <f t="shared" si="7"/>
        <v>3.984248110408406E-2</v>
      </c>
      <c r="K58" s="117">
        <v>117142</v>
      </c>
      <c r="L58" s="118">
        <f t="shared" si="7"/>
        <v>2.218150087260029E-2</v>
      </c>
      <c r="M58" s="117"/>
      <c r="N58" s="118"/>
    </row>
    <row r="59" spans="1:15" x14ac:dyDescent="0.25">
      <c r="A59" s="1">
        <v>7</v>
      </c>
      <c r="B59" s="116" t="s">
        <v>83</v>
      </c>
      <c r="C59" s="117">
        <v>0</v>
      </c>
      <c r="D59" s="118">
        <v>-1</v>
      </c>
      <c r="E59" s="117">
        <v>0</v>
      </c>
      <c r="F59" s="118" t="str">
        <f t="shared" si="7"/>
        <v>-</v>
      </c>
      <c r="G59" s="117">
        <v>123042</v>
      </c>
      <c r="H59" s="118" t="str">
        <f t="shared" si="7"/>
        <v>-</v>
      </c>
      <c r="I59" s="117">
        <v>118946</v>
      </c>
      <c r="J59" s="118">
        <f t="shared" si="7"/>
        <v>-3.3289445880268498E-2</v>
      </c>
      <c r="K59" s="117">
        <v>120238</v>
      </c>
      <c r="L59" s="118">
        <f t="shared" si="7"/>
        <v>1.0862071864543577E-2</v>
      </c>
      <c r="M59" s="117"/>
      <c r="N59" s="118"/>
    </row>
    <row r="60" spans="1:15" x14ac:dyDescent="0.25">
      <c r="A60" s="1">
        <v>8</v>
      </c>
      <c r="B60" s="116" t="s">
        <v>85</v>
      </c>
      <c r="C60" s="117">
        <v>40708</v>
      </c>
      <c r="D60" s="118">
        <v>-0.62414595413081209</v>
      </c>
      <c r="E60" s="117">
        <v>40708</v>
      </c>
      <c r="F60" s="118">
        <f t="shared" si="7"/>
        <v>0</v>
      </c>
      <c r="G60" s="117">
        <v>121901</v>
      </c>
      <c r="H60" s="118">
        <f t="shared" si="7"/>
        <v>1.9945219612852512</v>
      </c>
      <c r="I60" s="117">
        <v>120435</v>
      </c>
      <c r="J60" s="118">
        <f t="shared" si="7"/>
        <v>-1.202615236954574E-2</v>
      </c>
      <c r="K60" s="117">
        <v>130238</v>
      </c>
      <c r="L60" s="118">
        <f t="shared" si="7"/>
        <v>8.1396603977249127E-2</v>
      </c>
      <c r="M60" s="117"/>
      <c r="N60" s="118"/>
    </row>
    <row r="61" spans="1:15" x14ac:dyDescent="0.25">
      <c r="A61" s="1">
        <v>9</v>
      </c>
      <c r="B61" s="116" t="s">
        <v>87</v>
      </c>
      <c r="C61" s="117">
        <v>28487</v>
      </c>
      <c r="D61" s="118">
        <v>-0.69275321677793711</v>
      </c>
      <c r="E61" s="117">
        <v>28487</v>
      </c>
      <c r="F61" s="118">
        <f t="shared" si="7"/>
        <v>0</v>
      </c>
      <c r="G61" s="117">
        <v>103802</v>
      </c>
      <c r="H61" s="118">
        <f t="shared" si="7"/>
        <v>2.6438375399304945</v>
      </c>
      <c r="I61" s="117">
        <v>112485</v>
      </c>
      <c r="J61" s="118">
        <f t="shared" si="7"/>
        <v>8.3649640662029734E-2</v>
      </c>
      <c r="K61" s="117">
        <v>109297</v>
      </c>
      <c r="L61" s="118">
        <f t="shared" si="7"/>
        <v>-2.8341556651998001E-2</v>
      </c>
      <c r="M61" s="117"/>
      <c r="N61" s="118"/>
    </row>
    <row r="62" spans="1:15" x14ac:dyDescent="0.25">
      <c r="A62" s="1">
        <v>10</v>
      </c>
      <c r="B62" s="116" t="s">
        <v>89</v>
      </c>
      <c r="C62" s="117">
        <v>22497</v>
      </c>
      <c r="D62" s="118">
        <v>-0.79249755575642422</v>
      </c>
      <c r="E62" s="117">
        <v>22497</v>
      </c>
      <c r="F62" s="118">
        <f t="shared" si="7"/>
        <v>0</v>
      </c>
      <c r="G62" s="117">
        <v>119950</v>
      </c>
      <c r="H62" s="118">
        <f t="shared" si="7"/>
        <v>4.3318220207138731</v>
      </c>
      <c r="I62" s="117">
        <v>128570</v>
      </c>
      <c r="J62" s="118">
        <f t="shared" si="7"/>
        <v>7.1863276365152107E-2</v>
      </c>
      <c r="K62" s="117">
        <v>127297</v>
      </c>
      <c r="L62" s="118">
        <f t="shared" si="7"/>
        <v>-9.9012211246791715E-3</v>
      </c>
      <c r="M62" s="117"/>
      <c r="N62" s="118"/>
    </row>
    <row r="63" spans="1:15" x14ac:dyDescent="0.25">
      <c r="A63" s="1">
        <v>11</v>
      </c>
      <c r="B63" s="116" t="s">
        <v>91</v>
      </c>
      <c r="C63" s="117">
        <v>15805</v>
      </c>
      <c r="D63" s="118">
        <v>-0.82919422470064408</v>
      </c>
      <c r="E63" s="117">
        <v>15805</v>
      </c>
      <c r="F63" s="118">
        <f t="shared" si="7"/>
        <v>0</v>
      </c>
      <c r="G63" s="117">
        <v>107416</v>
      </c>
      <c r="H63" s="118">
        <f t="shared" si="7"/>
        <v>5.7963302752293577</v>
      </c>
      <c r="I63" s="117">
        <v>111535</v>
      </c>
      <c r="J63" s="118">
        <f t="shared" si="7"/>
        <v>3.8346242645415973E-2</v>
      </c>
      <c r="K63" s="117">
        <v>113118</v>
      </c>
      <c r="L63" s="118">
        <f t="shared" si="7"/>
        <v>1.419285426099437E-2</v>
      </c>
      <c r="M63" s="117"/>
      <c r="N63" s="118"/>
    </row>
    <row r="64" spans="1:15" x14ac:dyDescent="0.25">
      <c r="A64" s="1">
        <v>12</v>
      </c>
      <c r="B64" s="116" t="s">
        <v>93</v>
      </c>
      <c r="C64" s="117">
        <v>21712</v>
      </c>
      <c r="D64" s="118">
        <v>-0.77727855567523207</v>
      </c>
      <c r="E64" s="117">
        <v>21712</v>
      </c>
      <c r="F64" s="118">
        <f t="shared" si="7"/>
        <v>0</v>
      </c>
      <c r="G64" s="117">
        <v>110632</v>
      </c>
      <c r="H64" s="118">
        <f t="shared" si="7"/>
        <v>4.0954310980103168</v>
      </c>
      <c r="I64" s="117">
        <v>116159</v>
      </c>
      <c r="J64" s="118">
        <f t="shared" si="7"/>
        <v>4.9958420710102036E-2</v>
      </c>
      <c r="K64" s="117">
        <v>115661</v>
      </c>
      <c r="L64" s="118">
        <f t="shared" si="7"/>
        <v>-4.2872269905904759E-3</v>
      </c>
      <c r="M64" s="117"/>
      <c r="N64" s="118"/>
    </row>
    <row r="65" spans="1:15" ht="15.75" x14ac:dyDescent="0.25">
      <c r="B65" s="119" t="s">
        <v>30</v>
      </c>
      <c r="C65" s="120">
        <v>398770</v>
      </c>
      <c r="D65" s="121">
        <v>-0.65537714325221241</v>
      </c>
      <c r="E65" s="120">
        <v>398770</v>
      </c>
      <c r="F65" s="121">
        <f t="shared" si="7"/>
        <v>0</v>
      </c>
      <c r="G65" s="120">
        <v>1325364</v>
      </c>
      <c r="H65" s="121">
        <f t="shared" si="7"/>
        <v>2.3236301627504576</v>
      </c>
      <c r="I65" s="120">
        <v>1377487</v>
      </c>
      <c r="J65" s="121">
        <f t="shared" si="7"/>
        <v>3.9327309327852555E-2</v>
      </c>
      <c r="K65" s="120">
        <v>1420992</v>
      </c>
      <c r="L65" s="121">
        <f t="shared" si="7"/>
        <v>3.158287519228864E-2</v>
      </c>
      <c r="M65" s="120">
        <v>212170</v>
      </c>
      <c r="N65" s="121">
        <v>-4.855222267564141E-2</v>
      </c>
    </row>
    <row r="66" spans="1:15" ht="6" customHeight="1" x14ac:dyDescent="0.25"/>
    <row r="67" spans="1:15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</row>
    <row r="70" spans="1:15" ht="48.75" customHeight="1" thickBot="1" x14ac:dyDescent="0.3">
      <c r="B70" s="268" t="s">
        <v>252</v>
      </c>
      <c r="C70" s="268"/>
      <c r="D70" s="268"/>
      <c r="E70" s="268"/>
      <c r="F70" s="268"/>
      <c r="G70" s="268"/>
      <c r="H70" s="268"/>
      <c r="I70" s="268"/>
      <c r="J70" s="268"/>
      <c r="K70" s="268"/>
      <c r="L70" s="268"/>
      <c r="M70" s="268"/>
      <c r="N70" s="268"/>
      <c r="O70" s="1" t="s">
        <v>101</v>
      </c>
    </row>
    <row r="71" spans="1:15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O71" s="1" t="s">
        <v>102</v>
      </c>
    </row>
    <row r="72" spans="1:15" ht="22.5" thickTop="1" thickBot="1" x14ac:dyDescent="0.3">
      <c r="B72" s="109"/>
      <c r="C72" s="293" t="s">
        <v>62</v>
      </c>
      <c r="D72" s="294"/>
      <c r="E72" s="294"/>
      <c r="F72" s="294"/>
      <c r="G72" s="294"/>
      <c r="H72" s="294"/>
      <c r="I72" s="294"/>
      <c r="J72" s="294"/>
      <c r="K72" s="294"/>
      <c r="L72" s="294"/>
      <c r="M72" s="294"/>
      <c r="N72" s="294"/>
    </row>
    <row r="73" spans="1:15" ht="22.5" thickTop="1" thickBot="1" x14ac:dyDescent="0.3">
      <c r="B73" s="109"/>
      <c r="C73" s="295">
        <f>$C$7</f>
        <v>2020</v>
      </c>
      <c r="D73" s="296"/>
      <c r="E73" s="297">
        <f>$C$7</f>
        <v>2020</v>
      </c>
      <c r="F73" s="296"/>
      <c r="G73" s="297">
        <v>2022</v>
      </c>
      <c r="H73" s="296"/>
      <c r="I73" s="297">
        <v>2023</v>
      </c>
      <c r="J73" s="296"/>
      <c r="K73" s="297">
        <v>2024</v>
      </c>
      <c r="L73" s="296"/>
      <c r="M73" s="297">
        <v>2025</v>
      </c>
      <c r="N73" s="298"/>
    </row>
    <row r="74" spans="1:15" ht="16.5" thickTop="1" thickBot="1" x14ac:dyDescent="0.3">
      <c r="B74" s="85"/>
      <c r="C74" s="113" t="s">
        <v>69</v>
      </c>
      <c r="D74" s="114" t="str">
        <f>CONCATENATE("var ",RIGHT(C73,2),"/",RIGHT(C73-1,2))</f>
        <v>var 20/19</v>
      </c>
      <c r="E74" s="115" t="s">
        <v>69</v>
      </c>
      <c r="F74" s="114" t="str">
        <f>CONCATENATE("var ",RIGHT(E73,2),"/",RIGHT(E73-1,2))</f>
        <v>var 20/19</v>
      </c>
      <c r="G74" s="115" t="s">
        <v>69</v>
      </c>
      <c r="H74" s="114" t="str">
        <f>CONCATENATE("var ",RIGHT(G73,2),"/",RIGHT(G73-1,2))</f>
        <v>var 22/21</v>
      </c>
      <c r="I74" s="115" t="s">
        <v>69</v>
      </c>
      <c r="J74" s="114" t="str">
        <f>CONCATENATE("var ",RIGHT(I73,2),"/",RIGHT(I73-1,2))</f>
        <v>var 23/22</v>
      </c>
      <c r="K74" s="115" t="s">
        <v>69</v>
      </c>
      <c r="L74" s="114" t="str">
        <f>CONCATENATE("var ",RIGHT(K73,2),"/",RIGHT(K73-1,2))</f>
        <v>var 24/23</v>
      </c>
      <c r="M74" s="115" t="s">
        <v>69</v>
      </c>
      <c r="N74" s="114" t="str">
        <f>CONCATENATE("var ",RIGHT(M73,2),"/",RIGHT(M73-1,2))</f>
        <v>var 25/24</v>
      </c>
    </row>
    <row r="75" spans="1:15" x14ac:dyDescent="0.25">
      <c r="A75" s="1">
        <v>1</v>
      </c>
      <c r="B75" s="116" t="s">
        <v>71</v>
      </c>
      <c r="C75" s="117">
        <v>14057</v>
      </c>
      <c r="D75" s="118">
        <v>-0.2139462058938657</v>
      </c>
      <c r="E75" s="117">
        <v>14057</v>
      </c>
      <c r="F75" s="118">
        <f t="shared" ref="F75:L87" si="9">IFERROR(E75/C75-1,"-")</f>
        <v>0</v>
      </c>
      <c r="G75" s="117">
        <v>8743</v>
      </c>
      <c r="H75" s="118">
        <f t="shared" si="9"/>
        <v>-0.37803229707618979</v>
      </c>
      <c r="I75" s="117">
        <v>13938</v>
      </c>
      <c r="J75" s="118">
        <f t="shared" si="9"/>
        <v>0.59418963742422504</v>
      </c>
      <c r="K75" s="117">
        <v>11745</v>
      </c>
      <c r="L75" s="118">
        <f t="shared" si="9"/>
        <v>-0.15733964700817904</v>
      </c>
      <c r="M75" s="117">
        <v>12293</v>
      </c>
      <c r="N75" s="118">
        <f t="shared" ref="N75:N76" si="10">IFERROR(M75/K75-1,"-")</f>
        <v>4.665815240527893E-2</v>
      </c>
    </row>
    <row r="76" spans="1:15" x14ac:dyDescent="0.25">
      <c r="A76" s="1">
        <v>2</v>
      </c>
      <c r="B76" s="116" t="s">
        <v>73</v>
      </c>
      <c r="C76" s="117">
        <v>15058</v>
      </c>
      <c r="D76" s="118">
        <v>-3.6349673620888256E-2</v>
      </c>
      <c r="E76" s="117">
        <v>15058</v>
      </c>
      <c r="F76" s="118">
        <f t="shared" si="9"/>
        <v>0</v>
      </c>
      <c r="G76" s="117">
        <v>12469</v>
      </c>
      <c r="H76" s="118">
        <f t="shared" si="9"/>
        <v>-0.17193518395537255</v>
      </c>
      <c r="I76" s="117">
        <v>13477</v>
      </c>
      <c r="J76" s="118">
        <f t="shared" si="9"/>
        <v>8.0840484401315305E-2</v>
      </c>
      <c r="K76" s="117">
        <v>12352</v>
      </c>
      <c r="L76" s="118">
        <f t="shared" si="9"/>
        <v>-8.3475550938636234E-2</v>
      </c>
      <c r="M76" s="117">
        <v>12389</v>
      </c>
      <c r="N76" s="118">
        <f t="shared" si="10"/>
        <v>2.9954663212434784E-3</v>
      </c>
    </row>
    <row r="77" spans="1:15" x14ac:dyDescent="0.25">
      <c r="A77" s="1">
        <v>3</v>
      </c>
      <c r="B77" s="116" t="s">
        <v>75</v>
      </c>
      <c r="C77" s="117">
        <v>6732</v>
      </c>
      <c r="D77" s="118">
        <v>-0.66124893071000856</v>
      </c>
      <c r="E77" s="117">
        <v>6732</v>
      </c>
      <c r="F77" s="118">
        <f t="shared" si="9"/>
        <v>0</v>
      </c>
      <c r="G77" s="117">
        <v>13844</v>
      </c>
      <c r="H77" s="118">
        <f t="shared" si="9"/>
        <v>1.0564468211527034</v>
      </c>
      <c r="I77" s="117">
        <v>13702</v>
      </c>
      <c r="J77" s="118">
        <f t="shared" si="9"/>
        <v>-1.0257151112395224E-2</v>
      </c>
      <c r="K77" s="117">
        <v>14761</v>
      </c>
      <c r="L77" s="118">
        <f t="shared" si="9"/>
        <v>7.7287987155159721E-2</v>
      </c>
      <c r="M77" s="117"/>
      <c r="N77" s="118"/>
    </row>
    <row r="78" spans="1:15" x14ac:dyDescent="0.25">
      <c r="A78" s="1">
        <v>4</v>
      </c>
      <c r="B78" s="116" t="s">
        <v>77</v>
      </c>
      <c r="C78" s="117">
        <v>0</v>
      </c>
      <c r="D78" s="118">
        <v>-1</v>
      </c>
      <c r="E78" s="117">
        <v>0</v>
      </c>
      <c r="F78" s="118" t="str">
        <f t="shared" si="9"/>
        <v>-</v>
      </c>
      <c r="G78" s="117">
        <v>14722</v>
      </c>
      <c r="H78" s="118" t="str">
        <f t="shared" si="9"/>
        <v>-</v>
      </c>
      <c r="I78" s="117">
        <v>14381</v>
      </c>
      <c r="J78" s="118">
        <f t="shared" si="9"/>
        <v>-2.3162613775302265E-2</v>
      </c>
      <c r="K78" s="117">
        <v>12980</v>
      </c>
      <c r="L78" s="118">
        <f t="shared" si="9"/>
        <v>-9.7420207217856936E-2</v>
      </c>
      <c r="M78" s="117"/>
      <c r="N78" s="118"/>
    </row>
    <row r="79" spans="1:15" x14ac:dyDescent="0.25">
      <c r="A79" s="1">
        <v>5</v>
      </c>
      <c r="B79" s="116" t="s">
        <v>79</v>
      </c>
      <c r="C79" s="117">
        <v>0</v>
      </c>
      <c r="D79" s="118">
        <v>-1</v>
      </c>
      <c r="E79" s="117">
        <v>0</v>
      </c>
      <c r="F79" s="118" t="str">
        <f t="shared" si="9"/>
        <v>-</v>
      </c>
      <c r="G79" s="117">
        <v>11687</v>
      </c>
      <c r="H79" s="118" t="str">
        <f t="shared" si="9"/>
        <v>-</v>
      </c>
      <c r="I79" s="117">
        <v>12942</v>
      </c>
      <c r="J79" s="118">
        <f t="shared" si="9"/>
        <v>0.10738427312398402</v>
      </c>
      <c r="K79" s="117">
        <v>12936</v>
      </c>
      <c r="L79" s="118">
        <f t="shared" si="9"/>
        <v>-4.6360686138158247E-4</v>
      </c>
      <c r="M79" s="117"/>
      <c r="N79" s="118"/>
    </row>
    <row r="80" spans="1:15" x14ac:dyDescent="0.25">
      <c r="A80" s="1">
        <v>6</v>
      </c>
      <c r="B80" s="116" t="s">
        <v>81</v>
      </c>
      <c r="C80" s="117">
        <v>0</v>
      </c>
      <c r="D80" s="118">
        <v>-1</v>
      </c>
      <c r="E80" s="117">
        <v>0</v>
      </c>
      <c r="F80" s="118" t="str">
        <f t="shared" si="9"/>
        <v>-</v>
      </c>
      <c r="G80" s="117">
        <v>13590</v>
      </c>
      <c r="H80" s="118" t="str">
        <f t="shared" si="9"/>
        <v>-</v>
      </c>
      <c r="I80" s="117">
        <v>13351</v>
      </c>
      <c r="J80" s="118">
        <f t="shared" si="9"/>
        <v>-1.7586460632818213E-2</v>
      </c>
      <c r="K80" s="117">
        <v>12099</v>
      </c>
      <c r="L80" s="118">
        <f t="shared" si="9"/>
        <v>-9.3775747135046106E-2</v>
      </c>
      <c r="M80" s="117"/>
      <c r="N80" s="118"/>
    </row>
    <row r="81" spans="1:15" x14ac:dyDescent="0.25">
      <c r="A81" s="1">
        <v>7</v>
      </c>
      <c r="B81" s="116" t="s">
        <v>83</v>
      </c>
      <c r="C81" s="117">
        <v>0</v>
      </c>
      <c r="D81" s="118">
        <v>-1</v>
      </c>
      <c r="E81" s="117">
        <v>0</v>
      </c>
      <c r="F81" s="118" t="str">
        <f t="shared" si="9"/>
        <v>-</v>
      </c>
      <c r="G81" s="117">
        <v>15611</v>
      </c>
      <c r="H81" s="118" t="str">
        <f t="shared" si="9"/>
        <v>-</v>
      </c>
      <c r="I81" s="117">
        <v>14707</v>
      </c>
      <c r="J81" s="118">
        <f t="shared" si="9"/>
        <v>-5.7907885465376951E-2</v>
      </c>
      <c r="K81" s="117">
        <v>13430</v>
      </c>
      <c r="L81" s="118">
        <f t="shared" si="9"/>
        <v>-8.6829400965526604E-2</v>
      </c>
      <c r="M81" s="117"/>
      <c r="N81" s="118"/>
    </row>
    <row r="82" spans="1:15" x14ac:dyDescent="0.25">
      <c r="A82" s="1">
        <v>8</v>
      </c>
      <c r="B82" s="116" t="s">
        <v>85</v>
      </c>
      <c r="C82" s="117">
        <v>3200</v>
      </c>
      <c r="D82" s="118">
        <v>-0.83232026828757077</v>
      </c>
      <c r="E82" s="117">
        <v>3200</v>
      </c>
      <c r="F82" s="118">
        <f t="shared" si="9"/>
        <v>0</v>
      </c>
      <c r="G82" s="117">
        <v>16121</v>
      </c>
      <c r="H82" s="118">
        <f t="shared" si="9"/>
        <v>4.0378125000000002</v>
      </c>
      <c r="I82" s="117">
        <v>14481</v>
      </c>
      <c r="J82" s="118">
        <f t="shared" si="9"/>
        <v>-0.10173066186961111</v>
      </c>
      <c r="K82" s="117">
        <v>13208</v>
      </c>
      <c r="L82" s="118">
        <f t="shared" si="9"/>
        <v>-8.790829362613084E-2</v>
      </c>
      <c r="M82" s="117"/>
      <c r="N82" s="118"/>
    </row>
    <row r="83" spans="1:15" x14ac:dyDescent="0.25">
      <c r="A83" s="1">
        <v>9</v>
      </c>
      <c r="B83" s="116" t="s">
        <v>87</v>
      </c>
      <c r="C83" s="117">
        <v>558</v>
      </c>
      <c r="D83" s="118">
        <v>-0.96425597335212354</v>
      </c>
      <c r="E83" s="117">
        <v>558</v>
      </c>
      <c r="F83" s="118">
        <f t="shared" si="9"/>
        <v>0</v>
      </c>
      <c r="G83" s="117">
        <v>13194</v>
      </c>
      <c r="H83" s="118">
        <f t="shared" si="9"/>
        <v>22.64516129032258</v>
      </c>
      <c r="I83" s="117">
        <v>12752</v>
      </c>
      <c r="J83" s="118">
        <f t="shared" si="9"/>
        <v>-3.3500075792026629E-2</v>
      </c>
      <c r="K83" s="117">
        <v>11765</v>
      </c>
      <c r="L83" s="118">
        <f t="shared" si="9"/>
        <v>-7.7399623588456756E-2</v>
      </c>
      <c r="M83" s="117"/>
      <c r="N83" s="118"/>
    </row>
    <row r="84" spans="1:15" x14ac:dyDescent="0.25">
      <c r="A84" s="1">
        <v>10</v>
      </c>
      <c r="B84" s="116" t="s">
        <v>89</v>
      </c>
      <c r="C84" s="117">
        <v>540</v>
      </c>
      <c r="D84" s="118">
        <v>-0.97099736827971428</v>
      </c>
      <c r="E84" s="117">
        <v>540</v>
      </c>
      <c r="F84" s="118">
        <f t="shared" si="9"/>
        <v>0</v>
      </c>
      <c r="G84" s="117">
        <v>15248</v>
      </c>
      <c r="H84" s="118">
        <f t="shared" si="9"/>
        <v>27.237037037037037</v>
      </c>
      <c r="I84" s="117">
        <v>15023</v>
      </c>
      <c r="J84" s="118">
        <f t="shared" si="9"/>
        <v>-1.4756033578174232E-2</v>
      </c>
      <c r="K84" s="117">
        <v>12986</v>
      </c>
      <c r="L84" s="118">
        <f t="shared" si="9"/>
        <v>-0.13559209212540768</v>
      </c>
      <c r="M84" s="117"/>
      <c r="N84" s="118"/>
    </row>
    <row r="85" spans="1:15" x14ac:dyDescent="0.25">
      <c r="A85" s="1">
        <v>11</v>
      </c>
      <c r="B85" s="116" t="s">
        <v>91</v>
      </c>
      <c r="C85" s="117">
        <v>489</v>
      </c>
      <c r="D85" s="118">
        <v>-0.96843124596513874</v>
      </c>
      <c r="E85" s="117">
        <v>489</v>
      </c>
      <c r="F85" s="118">
        <f t="shared" si="9"/>
        <v>0</v>
      </c>
      <c r="G85" s="117">
        <v>14087</v>
      </c>
      <c r="H85" s="118">
        <f t="shared" si="9"/>
        <v>27.807770961145195</v>
      </c>
      <c r="I85" s="117">
        <v>13185</v>
      </c>
      <c r="J85" s="118">
        <f t="shared" si="9"/>
        <v>-6.4030666572016726E-2</v>
      </c>
      <c r="K85" s="117">
        <v>12505</v>
      </c>
      <c r="L85" s="118">
        <f t="shared" si="9"/>
        <v>-5.1573758058399699E-2</v>
      </c>
      <c r="M85" s="117"/>
      <c r="N85" s="118"/>
    </row>
    <row r="86" spans="1:15" x14ac:dyDescent="0.25">
      <c r="A86" s="1">
        <v>12</v>
      </c>
      <c r="B86" s="116" t="s">
        <v>93</v>
      </c>
      <c r="C86" s="117">
        <v>581</v>
      </c>
      <c r="D86" s="118">
        <v>-0.9619515389652914</v>
      </c>
      <c r="E86" s="117">
        <v>581</v>
      </c>
      <c r="F86" s="118">
        <f t="shared" si="9"/>
        <v>0</v>
      </c>
      <c r="G86" s="117">
        <v>15949</v>
      </c>
      <c r="H86" s="118">
        <f t="shared" si="9"/>
        <v>26.450946643717728</v>
      </c>
      <c r="I86" s="117">
        <v>13677</v>
      </c>
      <c r="J86" s="118">
        <f t="shared" si="9"/>
        <v>-0.14245407235563357</v>
      </c>
      <c r="K86" s="117">
        <v>12130</v>
      </c>
      <c r="L86" s="118">
        <f t="shared" si="9"/>
        <v>-0.11310960005849235</v>
      </c>
      <c r="M86" s="117"/>
      <c r="N86" s="118"/>
    </row>
    <row r="87" spans="1:15" ht="15.75" x14ac:dyDescent="0.25">
      <c r="B87" s="119" t="s">
        <v>30</v>
      </c>
      <c r="C87" s="120">
        <v>42852</v>
      </c>
      <c r="D87" s="121">
        <v>-0.79997386011426863</v>
      </c>
      <c r="E87" s="120">
        <v>42852</v>
      </c>
      <c r="F87" s="121">
        <f t="shared" si="9"/>
        <v>0</v>
      </c>
      <c r="G87" s="120">
        <v>165265</v>
      </c>
      <c r="H87" s="121">
        <f t="shared" si="9"/>
        <v>2.8566461308690374</v>
      </c>
      <c r="I87" s="120">
        <v>165616</v>
      </c>
      <c r="J87" s="121">
        <f t="shared" si="9"/>
        <v>2.1238616767009777E-3</v>
      </c>
      <c r="K87" s="120">
        <v>152897</v>
      </c>
      <c r="L87" s="121">
        <f t="shared" si="9"/>
        <v>-7.6798135445850679E-2</v>
      </c>
      <c r="M87" s="120">
        <v>24682</v>
      </c>
      <c r="N87" s="121">
        <v>2.427688093953595E-2</v>
      </c>
    </row>
    <row r="88" spans="1:15" ht="6" customHeight="1" x14ac:dyDescent="0.25"/>
    <row r="89" spans="1:15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</row>
    <row r="92" spans="1:15" ht="48.75" customHeight="1" thickBot="1" x14ac:dyDescent="0.3">
      <c r="B92" s="268" t="s">
        <v>253</v>
      </c>
      <c r="C92" s="268"/>
      <c r="D92" s="268"/>
      <c r="E92" s="268"/>
      <c r="F92" s="268"/>
      <c r="G92" s="268"/>
      <c r="H92" s="268"/>
      <c r="I92" s="268"/>
      <c r="J92" s="268"/>
      <c r="K92" s="268"/>
      <c r="L92" s="268"/>
      <c r="M92" s="268"/>
      <c r="N92" s="268"/>
      <c r="O92" s="1" t="s">
        <v>114</v>
      </c>
    </row>
    <row r="93" spans="1:15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O93" s="1" t="s">
        <v>115</v>
      </c>
    </row>
    <row r="94" spans="1:15" ht="22.5" thickTop="1" thickBot="1" x14ac:dyDescent="0.3">
      <c r="B94" s="123" t="s">
        <v>96</v>
      </c>
      <c r="C94" s="293" t="s">
        <v>32</v>
      </c>
      <c r="D94" s="294"/>
      <c r="E94" s="294"/>
      <c r="F94" s="294"/>
      <c r="G94" s="294"/>
      <c r="H94" s="294"/>
      <c r="I94" s="294"/>
      <c r="J94" s="294"/>
      <c r="K94" s="294"/>
      <c r="L94" s="294"/>
      <c r="M94" s="294"/>
      <c r="N94" s="294"/>
    </row>
    <row r="95" spans="1:15" ht="22.5" thickTop="1" thickBot="1" x14ac:dyDescent="0.3">
      <c r="B95" s="109"/>
      <c r="C95" s="295">
        <f>$C$7</f>
        <v>2020</v>
      </c>
      <c r="D95" s="296"/>
      <c r="E95" s="297">
        <f>$C$7</f>
        <v>2020</v>
      </c>
      <c r="F95" s="296"/>
      <c r="G95" s="297">
        <v>2022</v>
      </c>
      <c r="H95" s="296"/>
      <c r="I95" s="297">
        <v>2023</v>
      </c>
      <c r="J95" s="296"/>
      <c r="K95" s="297">
        <v>2024</v>
      </c>
      <c r="L95" s="296"/>
      <c r="M95" s="297">
        <v>2025</v>
      </c>
      <c r="N95" s="298"/>
    </row>
    <row r="96" spans="1:15" ht="16.5" thickTop="1" thickBot="1" x14ac:dyDescent="0.3">
      <c r="B96" s="85"/>
      <c r="C96" s="113" t="s">
        <v>69</v>
      </c>
      <c r="D96" s="114" t="str">
        <f>CONCATENATE("var ",RIGHT(C95,2),"/",RIGHT(C95-1,2))</f>
        <v>var 20/19</v>
      </c>
      <c r="E96" s="115" t="s">
        <v>69</v>
      </c>
      <c r="F96" s="114" t="str">
        <f>CONCATENATE("var ",RIGHT(E95,2),"/",RIGHT(E95-1,2))</f>
        <v>var 20/19</v>
      </c>
      <c r="G96" s="115" t="s">
        <v>69</v>
      </c>
      <c r="H96" s="114" t="str">
        <f>CONCATENATE("var ",RIGHT(G95,2),"/",RIGHT(G95-1,2))</f>
        <v>var 22/21</v>
      </c>
      <c r="I96" s="115" t="s">
        <v>69</v>
      </c>
      <c r="J96" s="114" t="str">
        <f>CONCATENATE("var ",RIGHT(I95,2),"/",RIGHT(I95-1,2))</f>
        <v>var 23/22</v>
      </c>
      <c r="K96" s="115" t="s">
        <v>69</v>
      </c>
      <c r="L96" s="114" t="str">
        <f>CONCATENATE("var ",RIGHT(K95,2),"/",RIGHT(K95-1,2))</f>
        <v>var 24/23</v>
      </c>
      <c r="M96" s="115" t="s">
        <v>69</v>
      </c>
      <c r="N96" s="114" t="str">
        <f>CONCATENATE("var ",RIGHT(M95,2),"/",RIGHT(M95-1,2))</f>
        <v>var 25/24</v>
      </c>
    </row>
    <row r="97" spans="2:14" x14ac:dyDescent="0.25">
      <c r="B97" s="116" t="s">
        <v>71</v>
      </c>
      <c r="C97" s="117">
        <v>26721</v>
      </c>
      <c r="D97" s="118">
        <v>-3.4122537502259132E-2</v>
      </c>
      <c r="E97" s="117">
        <v>26721</v>
      </c>
      <c r="F97" s="118">
        <f t="shared" ref="F97:L109" si="11">IFERROR(E97/C97-1,"-")</f>
        <v>0</v>
      </c>
      <c r="G97" s="117">
        <v>13744</v>
      </c>
      <c r="H97" s="118">
        <f t="shared" si="11"/>
        <v>-0.48564799221586019</v>
      </c>
      <c r="I97" s="117">
        <v>23642</v>
      </c>
      <c r="J97" s="118">
        <f t="shared" si="11"/>
        <v>0.72016880093131541</v>
      </c>
      <c r="K97" s="117">
        <v>28011</v>
      </c>
      <c r="L97" s="118">
        <f t="shared" si="11"/>
        <v>0.18479824041959225</v>
      </c>
      <c r="M97" s="117">
        <v>25205</v>
      </c>
      <c r="N97" s="118">
        <f t="shared" ref="N97:N98" si="12">IFERROR(M97/K97-1,"-")</f>
        <v>-0.10017493127699828</v>
      </c>
    </row>
    <row r="98" spans="2:14" x14ac:dyDescent="0.25">
      <c r="B98" s="116" t="s">
        <v>73</v>
      </c>
      <c r="C98" s="117">
        <v>27703</v>
      </c>
      <c r="D98" s="118">
        <v>-1.8007160327531802E-2</v>
      </c>
      <c r="E98" s="117">
        <v>27703</v>
      </c>
      <c r="F98" s="118">
        <f t="shared" si="11"/>
        <v>0</v>
      </c>
      <c r="G98" s="117">
        <v>17238</v>
      </c>
      <c r="H98" s="118">
        <f t="shared" si="11"/>
        <v>-0.37775692163303609</v>
      </c>
      <c r="I98" s="117">
        <v>26350</v>
      </c>
      <c r="J98" s="118">
        <f t="shared" si="11"/>
        <v>0.52859960552268248</v>
      </c>
      <c r="K98" s="117">
        <v>30407</v>
      </c>
      <c r="L98" s="118">
        <f t="shared" si="11"/>
        <v>0.15396584440227712</v>
      </c>
      <c r="M98" s="117">
        <v>31884</v>
      </c>
      <c r="N98" s="118">
        <f t="shared" si="12"/>
        <v>4.8574341434538093E-2</v>
      </c>
    </row>
    <row r="99" spans="2:14" x14ac:dyDescent="0.25">
      <c r="B99" s="116" t="s">
        <v>75</v>
      </c>
      <c r="C99" s="117">
        <v>9922</v>
      </c>
      <c r="D99" s="118">
        <v>-0.71535945837397441</v>
      </c>
      <c r="E99" s="117">
        <v>9922</v>
      </c>
      <c r="F99" s="118">
        <f t="shared" si="11"/>
        <v>0</v>
      </c>
      <c r="G99" s="117">
        <v>16928</v>
      </c>
      <c r="H99" s="118">
        <f t="shared" si="11"/>
        <v>0.70610763958879263</v>
      </c>
      <c r="I99" s="117">
        <v>29521</v>
      </c>
      <c r="J99" s="118">
        <f t="shared" si="11"/>
        <v>0.74391540642722109</v>
      </c>
      <c r="K99" s="117">
        <v>33910</v>
      </c>
      <c r="L99" s="118">
        <f t="shared" si="11"/>
        <v>0.14867382541241825</v>
      </c>
      <c r="M99" s="117"/>
      <c r="N99" s="118"/>
    </row>
    <row r="100" spans="2:14" x14ac:dyDescent="0.25">
      <c r="B100" s="116" t="s">
        <v>77</v>
      </c>
      <c r="C100" s="117">
        <v>0</v>
      </c>
      <c r="D100" s="118">
        <v>-1</v>
      </c>
      <c r="E100" s="117">
        <v>0</v>
      </c>
      <c r="F100" s="118" t="str">
        <f t="shared" si="11"/>
        <v>-</v>
      </c>
      <c r="G100" s="117">
        <v>24732</v>
      </c>
      <c r="H100" s="118" t="str">
        <f t="shared" si="11"/>
        <v>-</v>
      </c>
      <c r="I100" s="117">
        <v>29815</v>
      </c>
      <c r="J100" s="118">
        <f t="shared" si="11"/>
        <v>0.20552320879831787</v>
      </c>
      <c r="K100" s="117">
        <v>27925</v>
      </c>
      <c r="L100" s="118">
        <f t="shared" si="11"/>
        <v>-6.3390910615461982E-2</v>
      </c>
      <c r="M100" s="117"/>
      <c r="N100" s="118"/>
    </row>
    <row r="101" spans="2:14" x14ac:dyDescent="0.25">
      <c r="B101" s="116" t="s">
        <v>79</v>
      </c>
      <c r="C101" s="117">
        <v>0</v>
      </c>
      <c r="D101" s="118">
        <v>-1</v>
      </c>
      <c r="E101" s="117">
        <v>0</v>
      </c>
      <c r="F101" s="118" t="str">
        <f t="shared" si="11"/>
        <v>-</v>
      </c>
      <c r="G101" s="117">
        <v>20702</v>
      </c>
      <c r="H101" s="118" t="str">
        <f t="shared" si="11"/>
        <v>-</v>
      </c>
      <c r="I101" s="117">
        <v>26170</v>
      </c>
      <c r="J101" s="118">
        <f t="shared" si="11"/>
        <v>0.26412906965510574</v>
      </c>
      <c r="K101" s="117">
        <v>28824</v>
      </c>
      <c r="L101" s="118">
        <f t="shared" si="11"/>
        <v>0.10141383263278558</v>
      </c>
      <c r="M101" s="117"/>
      <c r="N101" s="118"/>
    </row>
    <row r="102" spans="2:14" x14ac:dyDescent="0.25">
      <c r="B102" s="116" t="s">
        <v>81</v>
      </c>
      <c r="C102" s="117">
        <v>0</v>
      </c>
      <c r="D102" s="118">
        <v>-1</v>
      </c>
      <c r="E102" s="117">
        <v>0</v>
      </c>
      <c r="F102" s="118" t="str">
        <f t="shared" si="11"/>
        <v>-</v>
      </c>
      <c r="G102" s="117">
        <v>21190</v>
      </c>
      <c r="H102" s="118" t="str">
        <f t="shared" si="11"/>
        <v>-</v>
      </c>
      <c r="I102" s="117">
        <v>29399</v>
      </c>
      <c r="J102" s="118">
        <f t="shared" si="11"/>
        <v>0.38739971684756958</v>
      </c>
      <c r="K102" s="117">
        <v>27824</v>
      </c>
      <c r="L102" s="118">
        <f t="shared" si="11"/>
        <v>-5.3573250790843185E-2</v>
      </c>
      <c r="M102" s="117"/>
      <c r="N102" s="118"/>
    </row>
    <row r="103" spans="2:14" x14ac:dyDescent="0.25">
      <c r="B103" s="116" t="s">
        <v>83</v>
      </c>
      <c r="C103" s="117">
        <v>0</v>
      </c>
      <c r="D103" s="118">
        <v>-1</v>
      </c>
      <c r="E103" s="117">
        <v>0</v>
      </c>
      <c r="F103" s="118" t="str">
        <f t="shared" si="11"/>
        <v>-</v>
      </c>
      <c r="G103" s="117">
        <v>26190</v>
      </c>
      <c r="H103" s="118" t="str">
        <f t="shared" si="11"/>
        <v>-</v>
      </c>
      <c r="I103" s="117">
        <v>30318</v>
      </c>
      <c r="J103" s="118">
        <f t="shared" si="11"/>
        <v>0.15761741122565875</v>
      </c>
      <c r="K103" s="117">
        <v>33127</v>
      </c>
      <c r="L103" s="118">
        <f t="shared" si="11"/>
        <v>9.2651230292235542E-2</v>
      </c>
      <c r="M103" s="117"/>
      <c r="N103" s="118"/>
    </row>
    <row r="104" spans="2:14" x14ac:dyDescent="0.25">
      <c r="B104" s="116" t="s">
        <v>85</v>
      </c>
      <c r="C104" s="117">
        <v>8887</v>
      </c>
      <c r="D104" s="118">
        <v>-0.76251937363048472</v>
      </c>
      <c r="E104" s="117">
        <v>8887</v>
      </c>
      <c r="F104" s="118">
        <f t="shared" si="11"/>
        <v>0</v>
      </c>
      <c r="G104" s="117">
        <v>26652</v>
      </c>
      <c r="H104" s="118">
        <f t="shared" si="11"/>
        <v>1.9989872847980195</v>
      </c>
      <c r="I104" s="117">
        <v>32058</v>
      </c>
      <c r="J104" s="118">
        <f t="shared" si="11"/>
        <v>0.2028365601080595</v>
      </c>
      <c r="K104" s="117">
        <v>31953</v>
      </c>
      <c r="L104" s="118">
        <f t="shared" si="11"/>
        <v>-3.2753134942915541E-3</v>
      </c>
      <c r="M104" s="117"/>
      <c r="N104" s="118"/>
    </row>
    <row r="105" spans="2:14" x14ac:dyDescent="0.25">
      <c r="B105" s="116" t="s">
        <v>87</v>
      </c>
      <c r="C105" s="117">
        <v>8236</v>
      </c>
      <c r="D105" s="118">
        <v>-0.71038750967015962</v>
      </c>
      <c r="E105" s="117">
        <v>8236</v>
      </c>
      <c r="F105" s="118">
        <f t="shared" si="11"/>
        <v>0</v>
      </c>
      <c r="G105" s="117">
        <v>23399</v>
      </c>
      <c r="H105" s="118">
        <f t="shared" si="11"/>
        <v>1.8410636231180186</v>
      </c>
      <c r="I105" s="117">
        <v>27830</v>
      </c>
      <c r="J105" s="118">
        <f t="shared" si="11"/>
        <v>0.18936706696867378</v>
      </c>
      <c r="K105" s="117">
        <v>27510</v>
      </c>
      <c r="L105" s="118">
        <f t="shared" si="11"/>
        <v>-1.1498383039885041E-2</v>
      </c>
      <c r="M105" s="117"/>
      <c r="N105" s="118"/>
    </row>
    <row r="106" spans="2:14" x14ac:dyDescent="0.25">
      <c r="B106" s="116" t="s">
        <v>89</v>
      </c>
      <c r="C106" s="117">
        <v>6781</v>
      </c>
      <c r="D106" s="118">
        <v>-0.78558102766798421</v>
      </c>
      <c r="E106" s="117">
        <v>6781</v>
      </c>
      <c r="F106" s="118">
        <f t="shared" si="11"/>
        <v>0</v>
      </c>
      <c r="G106" s="117">
        <v>24075</v>
      </c>
      <c r="H106" s="118">
        <f t="shared" si="11"/>
        <v>2.5503613036425308</v>
      </c>
      <c r="I106" s="117">
        <v>28658</v>
      </c>
      <c r="J106" s="118">
        <f t="shared" si="11"/>
        <v>0.19036344755970913</v>
      </c>
      <c r="K106" s="117">
        <v>32572</v>
      </c>
      <c r="L106" s="118">
        <f t="shared" si="11"/>
        <v>0.13657617419219759</v>
      </c>
      <c r="M106" s="117"/>
      <c r="N106" s="118"/>
    </row>
    <row r="107" spans="2:14" x14ac:dyDescent="0.25">
      <c r="B107" s="116" t="s">
        <v>91</v>
      </c>
      <c r="C107" s="117">
        <v>6013</v>
      </c>
      <c r="D107" s="118">
        <v>-0.78529600799828603</v>
      </c>
      <c r="E107" s="117">
        <v>6013</v>
      </c>
      <c r="F107" s="118">
        <f t="shared" si="11"/>
        <v>0</v>
      </c>
      <c r="G107" s="117">
        <v>24176</v>
      </c>
      <c r="H107" s="118">
        <f t="shared" si="11"/>
        <v>3.0206219856976553</v>
      </c>
      <c r="I107" s="117">
        <v>29534</v>
      </c>
      <c r="J107" s="118">
        <f t="shared" si="11"/>
        <v>0.22162475181998675</v>
      </c>
      <c r="K107" s="117">
        <v>31283</v>
      </c>
      <c r="L107" s="118">
        <f t="shared" si="11"/>
        <v>5.9219882169702753E-2</v>
      </c>
      <c r="M107" s="117"/>
      <c r="N107" s="118"/>
    </row>
    <row r="108" spans="2:14" x14ac:dyDescent="0.25">
      <c r="B108" s="116" t="s">
        <v>93</v>
      </c>
      <c r="C108" s="117">
        <v>5431</v>
      </c>
      <c r="D108" s="118">
        <v>-0.80903656821378345</v>
      </c>
      <c r="E108" s="117">
        <v>5431</v>
      </c>
      <c r="F108" s="118">
        <f t="shared" si="11"/>
        <v>0</v>
      </c>
      <c r="G108" s="117">
        <v>27394</v>
      </c>
      <c r="H108" s="118">
        <f t="shared" si="11"/>
        <v>4.0440066286135146</v>
      </c>
      <c r="I108" s="117">
        <v>31934</v>
      </c>
      <c r="J108" s="118">
        <f t="shared" si="11"/>
        <v>0.16572972183689849</v>
      </c>
      <c r="K108" s="117">
        <v>31663</v>
      </c>
      <c r="L108" s="118">
        <f t="shared" si="11"/>
        <v>-8.4862528965992112E-3</v>
      </c>
      <c r="M108" s="117"/>
      <c r="N108" s="118"/>
    </row>
    <row r="109" spans="2:14" ht="15.75" x14ac:dyDescent="0.25">
      <c r="B109" s="119" t="s">
        <v>30</v>
      </c>
      <c r="C109" s="120">
        <v>109245</v>
      </c>
      <c r="D109" s="121">
        <v>-0.72086017329180319</v>
      </c>
      <c r="E109" s="120">
        <v>109245</v>
      </c>
      <c r="F109" s="121">
        <f t="shared" si="11"/>
        <v>0</v>
      </c>
      <c r="G109" s="120">
        <v>266420</v>
      </c>
      <c r="H109" s="121">
        <f t="shared" si="11"/>
        <v>1.4387386150395898</v>
      </c>
      <c r="I109" s="120">
        <v>345229</v>
      </c>
      <c r="J109" s="121">
        <f t="shared" si="11"/>
        <v>0.29580737181893246</v>
      </c>
      <c r="K109" s="120">
        <v>365009</v>
      </c>
      <c r="L109" s="121">
        <f t="shared" si="11"/>
        <v>5.7295302538315163E-2</v>
      </c>
      <c r="M109" s="120">
        <v>57089</v>
      </c>
      <c r="N109" s="121">
        <v>-2.2749837378890025E-2</v>
      </c>
    </row>
    <row r="110" spans="2:14" ht="6" customHeight="1" x14ac:dyDescent="0.25"/>
    <row r="111" spans="2:14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</row>
    <row r="114" spans="11:11" x14ac:dyDescent="0.25">
      <c r="K114" s="122"/>
    </row>
  </sheetData>
  <mergeCells count="40"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1CB3AC-8FDF-4A4C-A885-F7811A182B5C}">
  <sheetPr>
    <tabColor theme="7" tint="0.79998168889431442"/>
  </sheetPr>
  <dimension ref="A4:E116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8" t="s">
        <v>254</v>
      </c>
      <c r="C4" s="268"/>
      <c r="D4" s="268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3" t="s">
        <v>132</v>
      </c>
      <c r="D6" s="294"/>
    </row>
    <row r="7" spans="1:5" ht="16.5" thickTop="1" thickBot="1" x14ac:dyDescent="0.3">
      <c r="B7" s="85"/>
      <c r="C7" s="113" t="s">
        <v>138</v>
      </c>
      <c r="D7" s="114" t="s">
        <v>139</v>
      </c>
    </row>
    <row r="8" spans="1:5" x14ac:dyDescent="0.25">
      <c r="A8" s="1" t="s">
        <v>70</v>
      </c>
      <c r="B8" s="116">
        <v>2024</v>
      </c>
      <c r="C8" s="117">
        <v>1938898</v>
      </c>
      <c r="D8" s="118">
        <f t="shared" ref="D8:D10" si="0">C8/C9-1</f>
        <v>2.677813011694985E-2</v>
      </c>
    </row>
    <row r="9" spans="1:5" x14ac:dyDescent="0.25">
      <c r="A9" s="1"/>
      <c r="B9" s="116">
        <v>2023</v>
      </c>
      <c r="C9" s="117">
        <v>1888332</v>
      </c>
      <c r="D9" s="118">
        <f t="shared" si="0"/>
        <v>7.4717893467968199E-2</v>
      </c>
    </row>
    <row r="10" spans="1:5" x14ac:dyDescent="0.25">
      <c r="A10" s="1"/>
      <c r="B10" s="116">
        <v>2022</v>
      </c>
      <c r="C10" s="117">
        <v>1757049</v>
      </c>
      <c r="D10" s="118">
        <f t="shared" si="0"/>
        <v>0.99427838532651558</v>
      </c>
    </row>
    <row r="11" spans="1:5" x14ac:dyDescent="0.25">
      <c r="A11" s="1"/>
      <c r="B11" s="116">
        <v>2021</v>
      </c>
      <c r="C11" s="117">
        <v>881045</v>
      </c>
      <c r="D11" s="118">
        <f>C11/C12-1</f>
        <v>0.5993787974229714</v>
      </c>
    </row>
    <row r="12" spans="1:5" x14ac:dyDescent="0.25">
      <c r="A12" s="1" t="s">
        <v>72</v>
      </c>
      <c r="B12" s="116">
        <v>2020</v>
      </c>
      <c r="C12" s="117">
        <v>550867</v>
      </c>
      <c r="D12" s="118">
        <f t="shared" ref="D12:D21" si="1">C12/C13-1</f>
        <v>-0.68748946936969391</v>
      </c>
    </row>
    <row r="13" spans="1:5" x14ac:dyDescent="0.25">
      <c r="A13" s="1" t="s">
        <v>74</v>
      </c>
      <c r="B13" s="116">
        <v>2019</v>
      </c>
      <c r="C13" s="117">
        <v>1762715</v>
      </c>
      <c r="D13" s="118">
        <f t="shared" si="1"/>
        <v>2.7741256519166146E-2</v>
      </c>
    </row>
    <row r="14" spans="1:5" x14ac:dyDescent="0.25">
      <c r="A14" s="1" t="s">
        <v>76</v>
      </c>
      <c r="B14" s="116">
        <v>2018</v>
      </c>
      <c r="C14" s="117">
        <v>1715135</v>
      </c>
      <c r="D14" s="118">
        <f t="shared" si="1"/>
        <v>-3.1516435538234022E-2</v>
      </c>
    </row>
    <row r="15" spans="1:5" x14ac:dyDescent="0.25">
      <c r="A15" s="1" t="s">
        <v>78</v>
      </c>
      <c r="B15" s="116">
        <v>2017</v>
      </c>
      <c r="C15" s="117">
        <v>1770949</v>
      </c>
      <c r="D15" s="118">
        <f>C15/C16-1</f>
        <v>-1.4115642944822815E-2</v>
      </c>
    </row>
    <row r="16" spans="1:5" x14ac:dyDescent="0.25">
      <c r="A16" s="1" t="s">
        <v>80</v>
      </c>
      <c r="B16" s="116">
        <v>2016</v>
      </c>
      <c r="C16" s="117">
        <v>1796305</v>
      </c>
      <c r="D16" s="118">
        <f>C16/C17-1</f>
        <v>0.13194712259502084</v>
      </c>
    </row>
    <row r="17" spans="1:5" x14ac:dyDescent="0.25">
      <c r="A17" s="1" t="s">
        <v>82</v>
      </c>
      <c r="B17" s="116">
        <v>2015</v>
      </c>
      <c r="C17" s="117">
        <v>1586916</v>
      </c>
      <c r="D17" s="118">
        <f t="shared" si="1"/>
        <v>-7.0435653110632268E-2</v>
      </c>
    </row>
    <row r="18" spans="1:5" x14ac:dyDescent="0.25">
      <c r="A18" s="1" t="s">
        <v>84</v>
      </c>
      <c r="B18" s="116">
        <v>2014</v>
      </c>
      <c r="C18" s="117">
        <v>1707161</v>
      </c>
      <c r="D18" s="118">
        <f t="shared" si="1"/>
        <v>4.0714495596735789E-2</v>
      </c>
    </row>
    <row r="19" spans="1:5" x14ac:dyDescent="0.25">
      <c r="A19" s="1" t="s">
        <v>86</v>
      </c>
      <c r="B19" s="116">
        <v>2013</v>
      </c>
      <c r="C19" s="117">
        <v>1640374</v>
      </c>
      <c r="D19" s="118">
        <f t="shared" si="1"/>
        <v>1.5662401444388463E-2</v>
      </c>
    </row>
    <row r="20" spans="1:5" x14ac:dyDescent="0.25">
      <c r="A20" s="1" t="s">
        <v>88</v>
      </c>
      <c r="B20" s="116">
        <v>2012</v>
      </c>
      <c r="C20" s="117">
        <v>1615078</v>
      </c>
      <c r="D20" s="118">
        <f>C20/C21-1</f>
        <v>-1.2139394773460599E-2</v>
      </c>
    </row>
    <row r="21" spans="1:5" x14ac:dyDescent="0.25">
      <c r="A21" s="1" t="s">
        <v>90</v>
      </c>
      <c r="B21" s="116">
        <v>2011</v>
      </c>
      <c r="C21" s="117">
        <v>1634925</v>
      </c>
      <c r="D21" s="118">
        <f t="shared" si="1"/>
        <v>7.4382201894547917E-2</v>
      </c>
    </row>
    <row r="22" spans="1:5" x14ac:dyDescent="0.25">
      <c r="A22" s="1" t="s">
        <v>92</v>
      </c>
      <c r="B22" s="116">
        <v>2010</v>
      </c>
      <c r="C22" s="117">
        <v>1521735</v>
      </c>
      <c r="D22" s="118"/>
    </row>
    <row r="23" spans="1:5" ht="6" customHeight="1" x14ac:dyDescent="0.25"/>
    <row r="24" spans="1:5" x14ac:dyDescent="0.25">
      <c r="B24" s="105" t="s">
        <v>55</v>
      </c>
      <c r="C24" s="105"/>
      <c r="D24" s="105"/>
    </row>
    <row r="27" spans="1:5" ht="48.75" customHeight="1" thickBot="1" x14ac:dyDescent="0.3">
      <c r="B27" s="268" t="s">
        <v>255</v>
      </c>
      <c r="C27" s="268"/>
      <c r="D27" s="268"/>
      <c r="E27" s="1" t="s">
        <v>94</v>
      </c>
    </row>
    <row r="28" spans="1:5" ht="10.5" customHeight="1" thickBot="1" x14ac:dyDescent="0.3">
      <c r="B28" s="106"/>
      <c r="C28" s="107"/>
      <c r="D28" s="106"/>
      <c r="E28" s="1" t="s">
        <v>95</v>
      </c>
    </row>
    <row r="29" spans="1:5" ht="22.5" thickTop="1" thickBot="1" x14ac:dyDescent="0.3">
      <c r="B29" s="123" t="s">
        <v>96</v>
      </c>
      <c r="C29" s="293" t="s">
        <v>137</v>
      </c>
      <c r="D29" s="294"/>
    </row>
    <row r="30" spans="1:5" ht="16.5" thickTop="1" thickBot="1" x14ac:dyDescent="0.3">
      <c r="B30" s="85"/>
      <c r="C30" s="113" t="s">
        <v>138</v>
      </c>
      <c r="D30" s="114" t="s">
        <v>139</v>
      </c>
    </row>
    <row r="31" spans="1:5" x14ac:dyDescent="0.25">
      <c r="B31" s="116">
        <v>2024</v>
      </c>
      <c r="C31" s="117">
        <v>1573889</v>
      </c>
      <c r="D31" s="118">
        <f t="shared" ref="D31:D44" si="2">C31/C32-1</f>
        <v>1.9950709706351377E-2</v>
      </c>
    </row>
    <row r="32" spans="1:5" x14ac:dyDescent="0.25">
      <c r="B32" s="116">
        <v>2023</v>
      </c>
      <c r="C32" s="117">
        <v>1543103</v>
      </c>
      <c r="D32" s="118">
        <f t="shared" si="2"/>
        <v>3.5202588974184712E-2</v>
      </c>
    </row>
    <row r="33" spans="2:4" x14ac:dyDescent="0.25">
      <c r="B33" s="116">
        <v>2022</v>
      </c>
      <c r="C33" s="117">
        <v>1490629</v>
      </c>
      <c r="D33" s="118">
        <f t="shared" si="2"/>
        <v>0.98019708595476951</v>
      </c>
    </row>
    <row r="34" spans="2:4" x14ac:dyDescent="0.25">
      <c r="B34" s="116">
        <v>2021</v>
      </c>
      <c r="C34" s="117">
        <v>752768</v>
      </c>
      <c r="D34" s="118">
        <f t="shared" si="2"/>
        <v>0.70455276231709463</v>
      </c>
    </row>
    <row r="35" spans="2:4" x14ac:dyDescent="0.25">
      <c r="B35" s="116">
        <v>2020</v>
      </c>
      <c r="C35" s="117">
        <v>441622</v>
      </c>
      <c r="D35" s="118">
        <f t="shared" si="2"/>
        <v>-0.6779659781004439</v>
      </c>
    </row>
    <row r="36" spans="2:4" x14ac:dyDescent="0.25">
      <c r="B36" s="116">
        <v>2019</v>
      </c>
      <c r="C36" s="117">
        <v>1371352</v>
      </c>
      <c r="D36" s="118">
        <f t="shared" si="2"/>
        <v>2.5766228714830142E-2</v>
      </c>
    </row>
    <row r="37" spans="2:4" x14ac:dyDescent="0.25">
      <c r="B37" s="116">
        <v>2018</v>
      </c>
      <c r="C37" s="117">
        <v>1336905</v>
      </c>
      <c r="D37" s="118">
        <f t="shared" si="2"/>
        <v>-1.0136273272150387E-2</v>
      </c>
    </row>
    <row r="38" spans="2:4" x14ac:dyDescent="0.25">
      <c r="B38" s="116">
        <v>2017</v>
      </c>
      <c r="C38" s="117">
        <v>1350595</v>
      </c>
      <c r="D38" s="118">
        <f>C38/C39-1</f>
        <v>-3.8192570141843296E-2</v>
      </c>
    </row>
    <row r="39" spans="2:4" x14ac:dyDescent="0.25">
      <c r="B39" s="116">
        <v>2016</v>
      </c>
      <c r="C39" s="117">
        <v>1404226</v>
      </c>
      <c r="D39" s="118">
        <f>C39/C40-1</f>
        <v>0.10407711570894485</v>
      </c>
    </row>
    <row r="40" spans="2:4" x14ac:dyDescent="0.25">
      <c r="B40" s="116">
        <v>2015</v>
      </c>
      <c r="C40" s="117">
        <v>1271855</v>
      </c>
      <c r="D40" s="118">
        <f t="shared" si="2"/>
        <v>-6.5484526568394208E-2</v>
      </c>
    </row>
    <row r="41" spans="2:4" x14ac:dyDescent="0.25">
      <c r="B41" s="116">
        <v>2014</v>
      </c>
      <c r="C41" s="117">
        <v>1360978</v>
      </c>
      <c r="D41" s="118">
        <f t="shared" si="2"/>
        <v>4.6454568451614442E-2</v>
      </c>
    </row>
    <row r="42" spans="2:4" x14ac:dyDescent="0.25">
      <c r="B42" s="116">
        <v>2013</v>
      </c>
      <c r="C42" s="117">
        <v>1300561</v>
      </c>
      <c r="D42" s="118">
        <f t="shared" si="2"/>
        <v>1.5727615014725638E-2</v>
      </c>
    </row>
    <row r="43" spans="2:4" x14ac:dyDescent="0.25">
      <c r="B43" s="116">
        <v>2012</v>
      </c>
      <c r="C43" s="117">
        <v>1280423</v>
      </c>
      <c r="D43" s="118">
        <f>C43/C44-1</f>
        <v>-1.0059268582703118E-2</v>
      </c>
    </row>
    <row r="44" spans="2:4" x14ac:dyDescent="0.25">
      <c r="B44" s="116">
        <v>2011</v>
      </c>
      <c r="C44" s="117">
        <v>1293434</v>
      </c>
      <c r="D44" s="118">
        <f t="shared" si="2"/>
        <v>7.2303559881282009E-2</v>
      </c>
    </row>
    <row r="45" spans="2:4" x14ac:dyDescent="0.25">
      <c r="B45" s="116">
        <v>2010</v>
      </c>
      <c r="C45" s="117">
        <v>1206220</v>
      </c>
      <c r="D45" s="118"/>
    </row>
    <row r="46" spans="2:4" ht="6" customHeight="1" x14ac:dyDescent="0.25"/>
    <row r="47" spans="2:4" x14ac:dyDescent="0.25">
      <c r="B47" s="105" t="s">
        <v>55</v>
      </c>
      <c r="C47" s="105"/>
      <c r="D47" s="105"/>
    </row>
    <row r="50" spans="1:5" ht="48.75" customHeight="1" thickBot="1" x14ac:dyDescent="0.3">
      <c r="B50" s="268" t="s">
        <v>256</v>
      </c>
      <c r="C50" s="268"/>
      <c r="D50" s="268"/>
      <c r="E50" s="1" t="s">
        <v>98</v>
      </c>
    </row>
    <row r="51" spans="1:5" ht="10.5" customHeight="1" thickBot="1" x14ac:dyDescent="0.3">
      <c r="B51" s="106"/>
      <c r="C51" s="107"/>
      <c r="D51" s="106"/>
      <c r="E51" s="1" t="s">
        <v>99</v>
      </c>
    </row>
    <row r="52" spans="1:5" ht="22.5" thickTop="1" thickBot="1" x14ac:dyDescent="0.3">
      <c r="B52" s="109"/>
      <c r="C52" s="293" t="s">
        <v>140</v>
      </c>
      <c r="D52" s="294"/>
    </row>
    <row r="53" spans="1:5" ht="16.5" thickTop="1" thickBot="1" x14ac:dyDescent="0.3">
      <c r="B53" s="85"/>
      <c r="C53" s="113" t="s">
        <v>138</v>
      </c>
      <c r="D53" s="114" t="s">
        <v>139</v>
      </c>
    </row>
    <row r="54" spans="1:5" x14ac:dyDescent="0.25">
      <c r="A54" s="1">
        <v>1</v>
      </c>
      <c r="B54" s="116">
        <v>2024</v>
      </c>
      <c r="C54" s="117">
        <v>1420992</v>
      </c>
      <c r="D54" s="118">
        <f t="shared" ref="D54:D56" si="3">C54/C55-1</f>
        <v>3.158287519228864E-2</v>
      </c>
    </row>
    <row r="55" spans="1:5" x14ac:dyDescent="0.25">
      <c r="A55" s="1"/>
      <c r="B55" s="116">
        <v>2023</v>
      </c>
      <c r="C55" s="117">
        <v>1377487</v>
      </c>
      <c r="D55" s="118">
        <f t="shared" si="3"/>
        <v>3.9327309327852555E-2</v>
      </c>
    </row>
    <row r="56" spans="1:5" x14ac:dyDescent="0.25">
      <c r="A56" s="1"/>
      <c r="B56" s="116">
        <v>2022</v>
      </c>
      <c r="C56" s="117">
        <v>1325364</v>
      </c>
      <c r="D56" s="118">
        <f t="shared" si="3"/>
        <v>0.92689969207149514</v>
      </c>
    </row>
    <row r="57" spans="1:5" x14ac:dyDescent="0.25">
      <c r="A57" s="1"/>
      <c r="B57" s="116">
        <v>2021</v>
      </c>
      <c r="C57" s="117">
        <v>687822</v>
      </c>
      <c r="D57" s="118">
        <f>C57/C58-1</f>
        <v>0.72485894124432626</v>
      </c>
    </row>
    <row r="58" spans="1:5" x14ac:dyDescent="0.25">
      <c r="A58" s="1">
        <v>2</v>
      </c>
      <c r="B58" s="116">
        <v>2020</v>
      </c>
      <c r="C58" s="117">
        <v>398770</v>
      </c>
      <c r="D58" s="118">
        <f t="shared" ref="D58:D67" si="4">C58/C59-1</f>
        <v>-0.65537714325221241</v>
      </c>
    </row>
    <row r="59" spans="1:5" x14ac:dyDescent="0.25">
      <c r="A59" s="1">
        <v>3</v>
      </c>
      <c r="B59" s="116">
        <v>2019</v>
      </c>
      <c r="C59" s="117">
        <v>1157120</v>
      </c>
      <c r="D59" s="118">
        <f t="shared" si="4"/>
        <v>5.8956820640286622E-2</v>
      </c>
    </row>
    <row r="60" spans="1:5" x14ac:dyDescent="0.25">
      <c r="A60" s="1">
        <v>4</v>
      </c>
      <c r="B60" s="116">
        <v>2018</v>
      </c>
      <c r="C60" s="117">
        <v>1092698</v>
      </c>
      <c r="D60" s="118">
        <f t="shared" si="4"/>
        <v>-4.1667046396967056E-3</v>
      </c>
    </row>
    <row r="61" spans="1:5" x14ac:dyDescent="0.25">
      <c r="A61" s="1">
        <v>5</v>
      </c>
      <c r="B61" s="116">
        <v>2017</v>
      </c>
      <c r="C61" s="117">
        <v>1097270</v>
      </c>
      <c r="D61" s="118">
        <f>C61/C62-1</f>
        <v>1.6696472014468E-3</v>
      </c>
    </row>
    <row r="62" spans="1:5" x14ac:dyDescent="0.25">
      <c r="A62" s="1">
        <v>6</v>
      </c>
      <c r="B62" s="116">
        <v>2016</v>
      </c>
      <c r="C62" s="117">
        <v>1095441</v>
      </c>
      <c r="D62" s="118">
        <f>C62/C63-1</f>
        <v>8.4187137512619081E-2</v>
      </c>
    </row>
    <row r="63" spans="1:5" x14ac:dyDescent="0.25">
      <c r="A63" s="1">
        <v>7</v>
      </c>
      <c r="B63" s="116">
        <v>2015</v>
      </c>
      <c r="C63" s="117">
        <v>1010380</v>
      </c>
      <c r="D63" s="118">
        <f t="shared" si="4"/>
        <v>-3.9294251435287086E-2</v>
      </c>
    </row>
    <row r="64" spans="1:5" x14ac:dyDescent="0.25">
      <c r="A64" s="1">
        <v>8</v>
      </c>
      <c r="B64" s="116">
        <v>2014</v>
      </c>
      <c r="C64" s="117">
        <v>1051706</v>
      </c>
      <c r="D64" s="118">
        <f t="shared" si="4"/>
        <v>3.8946695630956318E-2</v>
      </c>
    </row>
    <row r="65" spans="1:5" x14ac:dyDescent="0.25">
      <c r="A65" s="1">
        <v>9</v>
      </c>
      <c r="B65" s="116">
        <v>2013</v>
      </c>
      <c r="C65" s="117">
        <v>1012281</v>
      </c>
      <c r="D65" s="118">
        <f t="shared" si="4"/>
        <v>4.958869675544042E-3</v>
      </c>
    </row>
    <row r="66" spans="1:5" x14ac:dyDescent="0.25">
      <c r="A66" s="1">
        <v>10</v>
      </c>
      <c r="B66" s="116">
        <v>2012</v>
      </c>
      <c r="C66" s="117">
        <v>1007286</v>
      </c>
      <c r="D66" s="118">
        <f>C66/C67-1</f>
        <v>7.590494792959479E-4</v>
      </c>
    </row>
    <row r="67" spans="1:5" x14ac:dyDescent="0.25">
      <c r="A67" s="1">
        <v>11</v>
      </c>
      <c r="B67" s="116">
        <v>2011</v>
      </c>
      <c r="C67" s="117">
        <v>1006522</v>
      </c>
      <c r="D67" s="118">
        <f t="shared" si="4"/>
        <v>7.6199457688590044E-2</v>
      </c>
    </row>
    <row r="68" spans="1:5" x14ac:dyDescent="0.25">
      <c r="A68" s="1">
        <v>12</v>
      </c>
      <c r="B68" s="116">
        <v>2010</v>
      </c>
      <c r="C68" s="117">
        <v>935256</v>
      </c>
      <c r="D68" s="118"/>
    </row>
    <row r="69" spans="1:5" ht="6" customHeight="1" x14ac:dyDescent="0.25"/>
    <row r="70" spans="1:5" x14ac:dyDescent="0.25">
      <c r="B70" s="105" t="s">
        <v>55</v>
      </c>
      <c r="C70" s="105"/>
      <c r="D70" s="105"/>
    </row>
    <row r="73" spans="1:5" ht="48.75" customHeight="1" thickBot="1" x14ac:dyDescent="0.3">
      <c r="B73" s="268" t="s">
        <v>141</v>
      </c>
      <c r="C73" s="268"/>
      <c r="D73" s="268"/>
      <c r="E73" s="1" t="s">
        <v>101</v>
      </c>
    </row>
    <row r="74" spans="1:5" ht="10.5" customHeight="1" thickBot="1" x14ac:dyDescent="0.3">
      <c r="B74" s="106"/>
      <c r="C74" s="107"/>
      <c r="D74" s="106"/>
      <c r="E74" s="1" t="s">
        <v>102</v>
      </c>
    </row>
    <row r="75" spans="1:5" ht="22.5" thickTop="1" thickBot="1" x14ac:dyDescent="0.3">
      <c r="B75" s="109"/>
      <c r="C75" s="293" t="s">
        <v>142</v>
      </c>
      <c r="D75" s="294"/>
    </row>
    <row r="76" spans="1:5" ht="16.5" thickTop="1" thickBot="1" x14ac:dyDescent="0.3">
      <c r="B76" s="85"/>
      <c r="C76" s="113" t="s">
        <v>138</v>
      </c>
      <c r="D76" s="114" t="s">
        <v>139</v>
      </c>
    </row>
    <row r="77" spans="1:5" x14ac:dyDescent="0.25">
      <c r="A77" s="1">
        <v>1</v>
      </c>
      <c r="B77" s="116">
        <v>2024</v>
      </c>
      <c r="C77" s="117">
        <v>152897</v>
      </c>
      <c r="D77" s="118">
        <f t="shared" ref="D77:D83" si="5">C77/C78-1</f>
        <v>-7.6798135445850679E-2</v>
      </c>
    </row>
    <row r="78" spans="1:5" x14ac:dyDescent="0.25">
      <c r="A78" s="1"/>
      <c r="B78" s="116">
        <v>2023</v>
      </c>
      <c r="C78" s="117">
        <v>165616</v>
      </c>
      <c r="D78" s="118">
        <f t="shared" si="5"/>
        <v>2.1238616767009777E-3</v>
      </c>
    </row>
    <row r="79" spans="1:5" x14ac:dyDescent="0.25">
      <c r="A79" s="1"/>
      <c r="B79" s="116">
        <v>2022</v>
      </c>
      <c r="C79" s="117">
        <v>165265</v>
      </c>
      <c r="D79" s="118">
        <f t="shared" si="5"/>
        <v>1.5446524805222799</v>
      </c>
    </row>
    <row r="80" spans="1:5" x14ac:dyDescent="0.25">
      <c r="A80" s="1"/>
      <c r="B80" s="116">
        <v>2021</v>
      </c>
      <c r="C80" s="117">
        <v>64946</v>
      </c>
      <c r="D80" s="118">
        <f t="shared" si="5"/>
        <v>0.51558853729114151</v>
      </c>
    </row>
    <row r="81" spans="1:5" x14ac:dyDescent="0.25">
      <c r="A81" s="1">
        <v>2</v>
      </c>
      <c r="B81" s="116">
        <v>2020</v>
      </c>
      <c r="C81" s="117">
        <v>42852</v>
      </c>
      <c r="D81" s="118">
        <f t="shared" si="5"/>
        <v>-0.79997386011426863</v>
      </c>
    </row>
    <row r="82" spans="1:5" x14ac:dyDescent="0.25">
      <c r="A82" s="1">
        <v>3</v>
      </c>
      <c r="B82" s="116">
        <v>2019</v>
      </c>
      <c r="C82" s="117">
        <v>214232</v>
      </c>
      <c r="D82" s="118">
        <f t="shared" si="5"/>
        <v>-0.1227442292808969</v>
      </c>
    </row>
    <row r="83" spans="1:5" x14ac:dyDescent="0.25">
      <c r="A83" s="1">
        <v>4</v>
      </c>
      <c r="B83" s="116">
        <v>2018</v>
      </c>
      <c r="C83" s="117">
        <v>244207</v>
      </c>
      <c r="D83" s="118">
        <f t="shared" si="5"/>
        <v>-3.5993289252935989E-2</v>
      </c>
    </row>
    <row r="84" spans="1:5" x14ac:dyDescent="0.25">
      <c r="A84" s="1">
        <v>5</v>
      </c>
      <c r="B84" s="116">
        <v>2017</v>
      </c>
      <c r="C84" s="117">
        <v>253325</v>
      </c>
      <c r="D84" s="118">
        <f>C84/C85-1</f>
        <v>-0.17960717003740467</v>
      </c>
    </row>
    <row r="85" spans="1:5" x14ac:dyDescent="0.25">
      <c r="A85" s="1">
        <v>6</v>
      </c>
      <c r="B85" s="116">
        <v>2016</v>
      </c>
      <c r="C85" s="117">
        <v>308785</v>
      </c>
      <c r="D85" s="118">
        <f>C85/C86-1</f>
        <v>0.18093507983554824</v>
      </c>
    </row>
    <row r="86" spans="1:5" x14ac:dyDescent="0.25">
      <c r="A86" s="1">
        <v>7</v>
      </c>
      <c r="B86" s="116">
        <v>2015</v>
      </c>
      <c r="C86" s="117">
        <v>261475</v>
      </c>
      <c r="D86" s="118">
        <f t="shared" ref="D86:D88" si="6">C86/C87-1</f>
        <v>-0.15454680669443077</v>
      </c>
    </row>
    <row r="87" spans="1:5" x14ac:dyDescent="0.25">
      <c r="A87" s="1">
        <v>8</v>
      </c>
      <c r="B87" s="116">
        <v>2014</v>
      </c>
      <c r="C87" s="117">
        <v>309272</v>
      </c>
      <c r="D87" s="118">
        <f t="shared" si="6"/>
        <v>7.2818093520188754E-2</v>
      </c>
    </row>
    <row r="88" spans="1:5" x14ac:dyDescent="0.25">
      <c r="A88" s="1">
        <v>9</v>
      </c>
      <c r="B88" s="116">
        <v>2013</v>
      </c>
      <c r="C88" s="117">
        <v>288280</v>
      </c>
      <c r="D88" s="118">
        <f t="shared" si="6"/>
        <v>5.5441042407290198E-2</v>
      </c>
    </row>
    <row r="89" spans="1:5" x14ac:dyDescent="0.25">
      <c r="A89" s="1">
        <v>10</v>
      </c>
      <c r="B89" s="116">
        <v>2012</v>
      </c>
      <c r="C89" s="117">
        <v>273137</v>
      </c>
      <c r="D89" s="118">
        <f>C89/C90-1</f>
        <v>-4.8011236894936471E-2</v>
      </c>
    </row>
    <row r="90" spans="1:5" x14ac:dyDescent="0.25">
      <c r="A90" s="1">
        <v>11</v>
      </c>
      <c r="B90" s="116">
        <v>2011</v>
      </c>
      <c r="C90" s="117">
        <v>286912</v>
      </c>
      <c r="D90" s="118">
        <f t="shared" ref="D90" si="7">C90/C91-1</f>
        <v>5.8856527066326159E-2</v>
      </c>
    </row>
    <row r="91" spans="1:5" x14ac:dyDescent="0.25">
      <c r="A91" s="1">
        <v>12</v>
      </c>
      <c r="B91" s="116">
        <v>2010</v>
      </c>
      <c r="C91" s="117">
        <v>270964</v>
      </c>
      <c r="D91" s="118"/>
    </row>
    <row r="92" spans="1:5" ht="6" customHeight="1" x14ac:dyDescent="0.25"/>
    <row r="93" spans="1:5" x14ac:dyDescent="0.25">
      <c r="B93" s="105" t="s">
        <v>55</v>
      </c>
      <c r="C93" s="105"/>
      <c r="D93" s="105"/>
    </row>
    <row r="96" spans="1:5" ht="48.75" customHeight="1" thickBot="1" x14ac:dyDescent="0.3">
      <c r="B96" s="268" t="s">
        <v>257</v>
      </c>
      <c r="C96" s="268"/>
      <c r="D96" s="268"/>
      <c r="E96" s="1" t="s">
        <v>114</v>
      </c>
    </row>
    <row r="97" spans="2:5" ht="10.5" customHeight="1" thickBot="1" x14ac:dyDescent="0.3">
      <c r="B97" s="106"/>
      <c r="C97" s="107"/>
      <c r="D97" s="106"/>
      <c r="E97" s="1" t="s">
        <v>115</v>
      </c>
    </row>
    <row r="98" spans="2:5" ht="22.5" thickTop="1" thickBot="1" x14ac:dyDescent="0.3">
      <c r="B98" s="123" t="s">
        <v>96</v>
      </c>
      <c r="C98" s="293" t="s">
        <v>32</v>
      </c>
      <c r="D98" s="294"/>
    </row>
    <row r="99" spans="2:5" ht="16.5" thickTop="1" thickBot="1" x14ac:dyDescent="0.3">
      <c r="B99" s="85"/>
      <c r="C99" s="113" t="s">
        <v>138</v>
      </c>
      <c r="D99" s="114" t="s">
        <v>139</v>
      </c>
    </row>
    <row r="100" spans="2:5" x14ac:dyDescent="0.25">
      <c r="B100" s="116">
        <v>2024</v>
      </c>
      <c r="C100" s="117">
        <v>365009</v>
      </c>
      <c r="D100" s="118">
        <f t="shared" ref="D100:D113" si="8">C100/C101-1</f>
        <v>5.7295302538315163E-2</v>
      </c>
    </row>
    <row r="101" spans="2:5" x14ac:dyDescent="0.25">
      <c r="B101" s="116">
        <v>2023</v>
      </c>
      <c r="C101" s="117">
        <v>345229</v>
      </c>
      <c r="D101" s="118">
        <f t="shared" si="8"/>
        <v>0.29580737181893246</v>
      </c>
    </row>
    <row r="102" spans="2:5" x14ac:dyDescent="0.25">
      <c r="B102" s="116">
        <v>2022</v>
      </c>
      <c r="C102" s="117">
        <v>266420</v>
      </c>
      <c r="D102" s="118">
        <f t="shared" si="8"/>
        <v>1.0769116833103363</v>
      </c>
    </row>
    <row r="103" spans="2:5" x14ac:dyDescent="0.25">
      <c r="B103" s="116">
        <v>2021</v>
      </c>
      <c r="C103" s="117">
        <v>128277</v>
      </c>
      <c r="D103" s="118">
        <f t="shared" si="8"/>
        <v>0.17421392283399695</v>
      </c>
    </row>
    <row r="104" spans="2:5" x14ac:dyDescent="0.25">
      <c r="B104" s="116">
        <v>2020</v>
      </c>
      <c r="C104" s="117">
        <v>109245</v>
      </c>
      <c r="D104" s="118">
        <f t="shared" si="8"/>
        <v>-0.72086017329180319</v>
      </c>
    </row>
    <row r="105" spans="2:5" x14ac:dyDescent="0.25">
      <c r="B105" s="116">
        <v>2019</v>
      </c>
      <c r="C105" s="117">
        <v>391363</v>
      </c>
      <c r="D105" s="118">
        <f t="shared" si="8"/>
        <v>3.4722258942971207E-2</v>
      </c>
    </row>
    <row r="106" spans="2:5" x14ac:dyDescent="0.25">
      <c r="B106" s="116">
        <v>2018</v>
      </c>
      <c r="C106" s="117">
        <v>378230</v>
      </c>
      <c r="D106" s="118">
        <f t="shared" si="8"/>
        <v>-0.10021077472796736</v>
      </c>
    </row>
    <row r="107" spans="2:5" x14ac:dyDescent="0.25">
      <c r="B107" s="116">
        <v>2017</v>
      </c>
      <c r="C107" s="117">
        <v>420354</v>
      </c>
      <c r="D107" s="118">
        <f t="shared" si="8"/>
        <v>7.2115568546134767E-2</v>
      </c>
    </row>
    <row r="108" spans="2:5" x14ac:dyDescent="0.25">
      <c r="B108" s="116">
        <v>2016</v>
      </c>
      <c r="C108" s="117">
        <v>392079</v>
      </c>
      <c r="D108" s="118">
        <f t="shared" si="8"/>
        <v>0.24445424854234576</v>
      </c>
    </row>
    <row r="109" spans="2:5" x14ac:dyDescent="0.25">
      <c r="B109" s="116">
        <v>2015</v>
      </c>
      <c r="C109" s="117">
        <v>315061</v>
      </c>
      <c r="D109" s="118">
        <f t="shared" si="8"/>
        <v>-8.9900428386142539E-2</v>
      </c>
    </row>
    <row r="110" spans="2:5" x14ac:dyDescent="0.25">
      <c r="B110" s="116">
        <v>2014</v>
      </c>
      <c r="C110" s="117">
        <v>346183</v>
      </c>
      <c r="D110" s="118">
        <f t="shared" si="8"/>
        <v>1.8745604199956967E-2</v>
      </c>
    </row>
    <row r="111" spans="2:5" x14ac:dyDescent="0.25">
      <c r="B111" s="116">
        <v>2013</v>
      </c>
      <c r="C111" s="117">
        <v>339813</v>
      </c>
      <c r="D111" s="118">
        <f t="shared" si="8"/>
        <v>1.5412887899478589E-2</v>
      </c>
    </row>
    <row r="112" spans="2:5" x14ac:dyDescent="0.25">
      <c r="B112" s="116">
        <v>2012</v>
      </c>
      <c r="C112" s="117">
        <v>334655</v>
      </c>
      <c r="D112" s="118">
        <f t="shared" si="8"/>
        <v>-2.0018097109440691E-2</v>
      </c>
    </row>
    <row r="113" spans="2:4" x14ac:dyDescent="0.25">
      <c r="B113" s="116">
        <v>2011</v>
      </c>
      <c r="C113" s="117">
        <v>341491</v>
      </c>
      <c r="D113" s="118">
        <f t="shared" si="8"/>
        <v>8.2328890860973392E-2</v>
      </c>
    </row>
    <row r="114" spans="2:4" x14ac:dyDescent="0.25">
      <c r="B114" s="116">
        <v>2010</v>
      </c>
      <c r="C114" s="117">
        <v>315515</v>
      </c>
      <c r="D114" s="118"/>
    </row>
    <row r="115" spans="2:4" ht="6" customHeight="1" x14ac:dyDescent="0.25"/>
    <row r="116" spans="2:4" x14ac:dyDescent="0.25">
      <c r="B116" s="105" t="s">
        <v>55</v>
      </c>
      <c r="C116" s="105"/>
      <c r="D116" s="105"/>
    </row>
  </sheetData>
  <mergeCells count="10">
    <mergeCell ref="B73:D73"/>
    <mergeCell ref="C75:D75"/>
    <mergeCell ref="B96:D96"/>
    <mergeCell ref="C98:D98"/>
    <mergeCell ref="B4:D4"/>
    <mergeCell ref="C6:D6"/>
    <mergeCell ref="B27:D27"/>
    <mergeCell ref="C29:D29"/>
    <mergeCell ref="B50:D50"/>
    <mergeCell ref="C52:D52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D30406-9758-42B3-8DB6-F5E784C545B7}">
  <sheetPr>
    <tabColor theme="7" tint="0.79998168889431442"/>
  </sheetPr>
  <dimension ref="A1:V59"/>
  <sheetViews>
    <sheetView showGridLines="0" workbookViewId="0"/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0" width="9.7109375" customWidth="1"/>
    <col min="11" max="11" width="12.28515625" customWidth="1"/>
    <col min="17" max="18" width="11.42578125" customWidth="1"/>
    <col min="19" max="20" width="10.42578125" customWidth="1"/>
    <col min="21" max="21" width="11.140625" customWidth="1"/>
    <col min="22" max="22" width="10.42578125" customWidth="1"/>
  </cols>
  <sheetData>
    <row r="1" spans="1:22" ht="42.75" customHeight="1" x14ac:dyDescent="0.25"/>
    <row r="2" spans="1:22" ht="24" x14ac:dyDescent="0.4">
      <c r="B2" s="127"/>
      <c r="C2" s="127"/>
      <c r="D2" s="127"/>
      <c r="E2" s="127"/>
      <c r="F2" s="127"/>
    </row>
    <row r="3" spans="1:22" ht="40.5" customHeight="1" thickBot="1" x14ac:dyDescent="0.3">
      <c r="B3" s="62" t="s">
        <v>143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</row>
    <row r="4" spans="1:22" ht="8.25" customHeight="1" thickBot="1" x14ac:dyDescent="0.3">
      <c r="B4" s="83"/>
      <c r="C4" s="83"/>
      <c r="D4" s="83"/>
      <c r="E4" s="83"/>
      <c r="F4" s="83"/>
      <c r="G4" s="83"/>
      <c r="H4" s="83"/>
      <c r="I4" s="83"/>
      <c r="J4" s="84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</row>
    <row r="5" spans="1:22" ht="60.75" thickBot="1" x14ac:dyDescent="0.3">
      <c r="B5" s="85"/>
      <c r="C5" s="128" t="s">
        <v>258</v>
      </c>
      <c r="D5" s="128" t="s">
        <v>229</v>
      </c>
      <c r="E5" s="128" t="s">
        <v>230</v>
      </c>
      <c r="F5" s="128" t="s">
        <v>231</v>
      </c>
      <c r="G5" s="128" t="s">
        <v>232</v>
      </c>
      <c r="H5" s="128" t="s">
        <v>233</v>
      </c>
      <c r="I5" s="129" t="str">
        <f>CONCATENATE("var. ",RIGHT(H5,2),"/",RIGHT(G5,2))</f>
        <v>var. 25/24</v>
      </c>
      <c r="J5" s="129" t="str">
        <f>CONCATENATE("dif. ",RIGHT(H5,2),"/",RIGHT(G5,2))</f>
        <v>dif. 25/24</v>
      </c>
      <c r="K5" s="14" t="str">
        <f>CONCATENATE("cuota ",H5)</f>
        <v>cuota acumulado a febrero 2025</v>
      </c>
      <c r="L5" s="14" t="str">
        <f>CONCATENATE("cuota/ total municipio ",RIGHT(H5,2))</f>
        <v>cuota/ total municipio 25</v>
      </c>
      <c r="M5" s="13" t="s">
        <v>259</v>
      </c>
      <c r="N5" s="13" t="s">
        <v>224</v>
      </c>
      <c r="O5" s="13" t="s">
        <v>225</v>
      </c>
      <c r="P5" s="13" t="s">
        <v>226</v>
      </c>
      <c r="Q5" s="13" t="s">
        <v>227</v>
      </c>
      <c r="R5" s="13" t="s">
        <v>228</v>
      </c>
      <c r="S5" s="129" t="str">
        <f>CONCATENATE("var. ",RIGHT(R5,2),"/",RIGHT(Q5,2))</f>
        <v>var. 25/24</v>
      </c>
      <c r="T5" s="129" t="str">
        <f>CONCATENATE("dif. ",RIGHT(R5,2),"/",RIGHT(Q5,2))</f>
        <v>dif. 25/24</v>
      </c>
      <c r="U5" s="14" t="str">
        <f>CONCATENATE("cuota ",R5)</f>
        <v>cuota febrero 2025</v>
      </c>
      <c r="V5" s="130" t="str">
        <f>CONCATENATE("cuota/ total municipio ",RIGHT(R5,2))</f>
        <v>cuota/ total municipio 25</v>
      </c>
    </row>
    <row r="6" spans="1:22" ht="15.75" x14ac:dyDescent="0.25">
      <c r="B6" s="131" t="s">
        <v>43</v>
      </c>
      <c r="C6" s="132">
        <v>790860</v>
      </c>
      <c r="D6" s="132">
        <v>103153</v>
      </c>
      <c r="E6" s="132">
        <v>622796</v>
      </c>
      <c r="F6" s="132">
        <v>814759</v>
      </c>
      <c r="G6" s="132">
        <v>861072</v>
      </c>
      <c r="H6" s="132">
        <v>856219</v>
      </c>
      <c r="I6" s="133">
        <f>IFERROR(H6/G6-1,"-")</f>
        <v>-5.635997918873259E-3</v>
      </c>
      <c r="J6" s="132">
        <f>IFERROR(H6-G6,"-")</f>
        <v>-4853</v>
      </c>
      <c r="K6" s="133">
        <f t="shared" ref="K6:K57" si="0">IFERROR(H6/$H$6,"-")</f>
        <v>1</v>
      </c>
      <c r="L6" s="134">
        <f>H6/H6</f>
        <v>1</v>
      </c>
      <c r="M6" s="132">
        <v>404607</v>
      </c>
      <c r="N6" s="132">
        <v>56791</v>
      </c>
      <c r="O6" s="132">
        <v>349079</v>
      </c>
      <c r="P6" s="132">
        <v>411122</v>
      </c>
      <c r="Q6" s="132">
        <v>443450</v>
      </c>
      <c r="R6" s="132">
        <v>433757</v>
      </c>
      <c r="S6" s="133">
        <f>IFERROR(R6/Q6-1,"-")</f>
        <v>-2.1858157627691943E-2</v>
      </c>
      <c r="T6" s="132">
        <f t="shared" ref="T6:T57" si="1">R6-Q6</f>
        <v>-9693</v>
      </c>
      <c r="U6" s="133">
        <f>IFERROR(P6/$P$6,"-")</f>
        <v>1</v>
      </c>
      <c r="V6" s="134">
        <f>IFERROR(R6/R6,"-")</f>
        <v>1</v>
      </c>
    </row>
    <row r="7" spans="1:22" ht="15.75" x14ac:dyDescent="0.25">
      <c r="B7" s="135" t="s">
        <v>60</v>
      </c>
      <c r="C7" s="136">
        <v>605036</v>
      </c>
      <c r="D7" s="136">
        <v>79095</v>
      </c>
      <c r="E7" s="136">
        <v>491667</v>
      </c>
      <c r="F7" s="136">
        <v>650456</v>
      </c>
      <c r="G7" s="136">
        <v>676110</v>
      </c>
      <c r="H7" s="136">
        <v>674643</v>
      </c>
      <c r="I7" s="137">
        <f t="shared" ref="I7:I57" si="2">IFERROR(H7/G7-1,"-")</f>
        <v>-2.1697652748813301E-3</v>
      </c>
      <c r="J7" s="136">
        <f t="shared" ref="J7:J57" si="3">IFERROR(H7-G7,"-")</f>
        <v>-1467</v>
      </c>
      <c r="K7" s="137">
        <f t="shared" si="0"/>
        <v>0.78793276019336178</v>
      </c>
      <c r="L7" s="137">
        <f>H7/H6</f>
        <v>0.78793276019336178</v>
      </c>
      <c r="M7" s="136">
        <v>311807</v>
      </c>
      <c r="N7" s="136">
        <v>43424</v>
      </c>
      <c r="O7" s="136">
        <v>279945</v>
      </c>
      <c r="P7" s="136">
        <v>327297</v>
      </c>
      <c r="Q7" s="136">
        <v>347670</v>
      </c>
      <c r="R7" s="136">
        <v>338178</v>
      </c>
      <c r="S7" s="137">
        <f t="shared" ref="S7:S57" si="4">IFERROR(R7/Q7-1,"-")</f>
        <v>-2.730175166105786E-2</v>
      </c>
      <c r="T7" s="136">
        <f t="shared" si="1"/>
        <v>-9492</v>
      </c>
      <c r="U7" s="137">
        <f t="shared" ref="U7:U57" si="5">IFERROR(P7/$P$6,"-")</f>
        <v>0.79610675176711532</v>
      </c>
      <c r="V7" s="137">
        <f>IFERROR(R7/R6,"-")</f>
        <v>0.77964851287702563</v>
      </c>
    </row>
    <row r="8" spans="1:22" x14ac:dyDescent="0.25">
      <c r="B8" s="97" t="s">
        <v>140</v>
      </c>
      <c r="C8" s="52">
        <v>481940</v>
      </c>
      <c r="D8" s="52">
        <v>59043</v>
      </c>
      <c r="E8" s="52">
        <v>403574</v>
      </c>
      <c r="F8" s="52">
        <v>528370</v>
      </c>
      <c r="G8" s="52">
        <v>556467</v>
      </c>
      <c r="H8" s="52">
        <v>548283</v>
      </c>
      <c r="I8" s="98">
        <f t="shared" si="2"/>
        <v>-1.470707157836848E-2</v>
      </c>
      <c r="J8" s="52">
        <f t="shared" si="3"/>
        <v>-8184</v>
      </c>
      <c r="K8" s="98">
        <f t="shared" si="0"/>
        <v>0.64035369455711677</v>
      </c>
      <c r="L8" s="98">
        <f>H8/H6</f>
        <v>0.64035369455711677</v>
      </c>
      <c r="M8" s="52">
        <v>248428</v>
      </c>
      <c r="N8" s="52">
        <v>32824</v>
      </c>
      <c r="O8" s="52">
        <v>229152</v>
      </c>
      <c r="P8" s="52">
        <v>265181</v>
      </c>
      <c r="Q8" s="52">
        <v>284972</v>
      </c>
      <c r="R8" s="52">
        <v>275893</v>
      </c>
      <c r="S8" s="98">
        <f t="shared" si="4"/>
        <v>-3.1859270384458793E-2</v>
      </c>
      <c r="T8" s="52">
        <f t="shared" si="1"/>
        <v>-9079</v>
      </c>
      <c r="U8" s="98">
        <f t="shared" si="5"/>
        <v>0.64501778061013515</v>
      </c>
      <c r="V8" s="98">
        <f>IFERROR(R8/R6,"-")</f>
        <v>0.63605428846105072</v>
      </c>
    </row>
    <row r="9" spans="1:22" x14ac:dyDescent="0.25">
      <c r="B9" s="97" t="s">
        <v>142</v>
      </c>
      <c r="C9" s="52">
        <v>123096</v>
      </c>
      <c r="D9" s="52">
        <v>20052</v>
      </c>
      <c r="E9" s="52">
        <v>88093</v>
      </c>
      <c r="F9" s="52">
        <v>122086</v>
      </c>
      <c r="G9" s="52">
        <v>119643</v>
      </c>
      <c r="H9" s="52">
        <v>126360</v>
      </c>
      <c r="I9" s="98">
        <f t="shared" si="2"/>
        <v>5.6142022516987966E-2</v>
      </c>
      <c r="J9" s="52">
        <f t="shared" si="3"/>
        <v>6717</v>
      </c>
      <c r="K9" s="98">
        <f t="shared" si="0"/>
        <v>0.14757906563624493</v>
      </c>
      <c r="L9" s="98">
        <f>H9/H6</f>
        <v>0.14757906563624493</v>
      </c>
      <c r="M9" s="52">
        <v>63379</v>
      </c>
      <c r="N9" s="52">
        <v>10600</v>
      </c>
      <c r="O9" s="52">
        <v>50793</v>
      </c>
      <c r="P9" s="52">
        <v>62116</v>
      </c>
      <c r="Q9" s="52">
        <v>62698</v>
      </c>
      <c r="R9" s="52">
        <v>62285</v>
      </c>
      <c r="S9" s="98">
        <f t="shared" si="4"/>
        <v>-6.5871319659319694E-3</v>
      </c>
      <c r="T9" s="52">
        <f t="shared" si="1"/>
        <v>-413</v>
      </c>
      <c r="U9" s="98">
        <f t="shared" si="5"/>
        <v>0.15108897115698017</v>
      </c>
      <c r="V9" s="98">
        <f>IFERROR(R9/R6,"-")</f>
        <v>0.14359422441597483</v>
      </c>
    </row>
    <row r="10" spans="1:22" ht="16.5" thickBot="1" x14ac:dyDescent="0.3">
      <c r="B10" s="138" t="s">
        <v>63</v>
      </c>
      <c r="C10" s="139">
        <v>185824</v>
      </c>
      <c r="D10" s="139">
        <v>24058</v>
      </c>
      <c r="E10" s="139">
        <v>131129</v>
      </c>
      <c r="F10" s="139">
        <v>164303</v>
      </c>
      <c r="G10" s="139">
        <v>184962</v>
      </c>
      <c r="H10" s="139">
        <v>181576</v>
      </c>
      <c r="I10" s="140">
        <f t="shared" si="2"/>
        <v>-1.8306462949146285E-2</v>
      </c>
      <c r="J10" s="139">
        <f t="shared" si="3"/>
        <v>-3386</v>
      </c>
      <c r="K10" s="140">
        <f t="shared" si="0"/>
        <v>0.21206723980663825</v>
      </c>
      <c r="L10" s="140">
        <f>H10/H6</f>
        <v>0.21206723980663825</v>
      </c>
      <c r="M10" s="139">
        <v>92800</v>
      </c>
      <c r="N10" s="139">
        <v>13367</v>
      </c>
      <c r="O10" s="139">
        <v>69134</v>
      </c>
      <c r="P10" s="139">
        <v>83825</v>
      </c>
      <c r="Q10" s="139">
        <v>95780</v>
      </c>
      <c r="R10" s="139">
        <v>95579</v>
      </c>
      <c r="S10" s="140">
        <f t="shared" si="4"/>
        <v>-2.0985591981624863E-3</v>
      </c>
      <c r="T10" s="139">
        <f t="shared" si="1"/>
        <v>-201</v>
      </c>
      <c r="U10" s="140">
        <f t="shared" si="5"/>
        <v>0.20389324823288466</v>
      </c>
      <c r="V10" s="140">
        <f>IFERROR(R10/R6,"-")</f>
        <v>0.22035148712297439</v>
      </c>
    </row>
    <row r="11" spans="1:22" ht="15.75" x14ac:dyDescent="0.25">
      <c r="A11" s="141">
        <f>G11/$G$11</f>
        <v>1</v>
      </c>
      <c r="B11" s="131" t="s">
        <v>44</v>
      </c>
      <c r="C11" s="132">
        <v>286450</v>
      </c>
      <c r="D11" s="132">
        <v>34529</v>
      </c>
      <c r="E11" s="132">
        <v>230846</v>
      </c>
      <c r="F11" s="132">
        <v>286632</v>
      </c>
      <c r="G11" s="132">
        <v>305512</v>
      </c>
      <c r="H11" s="132">
        <v>293941</v>
      </c>
      <c r="I11" s="133">
        <f t="shared" si="2"/>
        <v>-3.7874126057241608E-2</v>
      </c>
      <c r="J11" s="132">
        <f t="shared" si="3"/>
        <v>-11571</v>
      </c>
      <c r="K11" s="133">
        <f t="shared" si="0"/>
        <v>0.34330118813060678</v>
      </c>
      <c r="L11" s="134">
        <f>H11/H11</f>
        <v>1</v>
      </c>
      <c r="M11" s="132">
        <v>148350</v>
      </c>
      <c r="N11" s="132">
        <v>19347</v>
      </c>
      <c r="O11" s="132">
        <v>130897</v>
      </c>
      <c r="P11" s="132">
        <v>147030</v>
      </c>
      <c r="Q11" s="132">
        <v>154587</v>
      </c>
      <c r="R11" s="132">
        <v>147890</v>
      </c>
      <c r="S11" s="133">
        <f t="shared" si="4"/>
        <v>-4.3321883470149536E-2</v>
      </c>
      <c r="T11" s="132">
        <f t="shared" si="1"/>
        <v>-6697</v>
      </c>
      <c r="U11" s="133">
        <f t="shared" si="5"/>
        <v>0.35763106815008683</v>
      </c>
      <c r="V11" s="134">
        <f>IFERROR(R11/R11,"-")</f>
        <v>1</v>
      </c>
    </row>
    <row r="12" spans="1:22" ht="15.75" x14ac:dyDescent="0.25">
      <c r="A12" s="141">
        <f>G12/$G$11</f>
        <v>0.80878656157532269</v>
      </c>
      <c r="B12" s="135" t="s">
        <v>60</v>
      </c>
      <c r="C12" s="136">
        <v>232026</v>
      </c>
      <c r="D12" s="136">
        <v>27642</v>
      </c>
      <c r="E12" s="136">
        <v>199864</v>
      </c>
      <c r="F12" s="136">
        <v>236640</v>
      </c>
      <c r="G12" s="136">
        <v>247094</v>
      </c>
      <c r="H12" s="136">
        <v>236852</v>
      </c>
      <c r="I12" s="137">
        <f t="shared" si="2"/>
        <v>-4.1449812621917159E-2</v>
      </c>
      <c r="J12" s="136">
        <f t="shared" si="3"/>
        <v>-10242</v>
      </c>
      <c r="K12" s="137">
        <f t="shared" si="0"/>
        <v>0.2766254895067734</v>
      </c>
      <c r="L12" s="137">
        <f>H12/H11</f>
        <v>0.80578075191960297</v>
      </c>
      <c r="M12" s="136">
        <v>120647</v>
      </c>
      <c r="N12" s="136">
        <v>15540</v>
      </c>
      <c r="O12" s="136">
        <v>113659</v>
      </c>
      <c r="P12" s="136">
        <v>120680</v>
      </c>
      <c r="Q12" s="136">
        <v>124180</v>
      </c>
      <c r="R12" s="136">
        <v>116006</v>
      </c>
      <c r="S12" s="137">
        <f t="shared" si="4"/>
        <v>-6.5823804155258459E-2</v>
      </c>
      <c r="T12" s="136">
        <f t="shared" si="1"/>
        <v>-8174</v>
      </c>
      <c r="U12" s="137">
        <f t="shared" si="5"/>
        <v>0.2935381711511425</v>
      </c>
      <c r="V12" s="137">
        <f>IFERROR(R12/R11,"-")</f>
        <v>0.7844073297721279</v>
      </c>
    </row>
    <row r="13" spans="1:22" x14ac:dyDescent="0.25">
      <c r="A13" s="141">
        <f>G13/$G$11</f>
        <v>0.72991240933253032</v>
      </c>
      <c r="B13" s="97" t="s">
        <v>140</v>
      </c>
      <c r="C13" s="52">
        <v>202911</v>
      </c>
      <c r="D13" s="52">
        <v>26507</v>
      </c>
      <c r="E13" s="52">
        <v>178652</v>
      </c>
      <c r="F13" s="52">
        <v>209225</v>
      </c>
      <c r="G13" s="52">
        <v>222997</v>
      </c>
      <c r="H13" s="52">
        <v>212170</v>
      </c>
      <c r="I13" s="98">
        <f t="shared" si="2"/>
        <v>-4.855222267564141E-2</v>
      </c>
      <c r="J13" s="52">
        <f t="shared" si="3"/>
        <v>-10827</v>
      </c>
      <c r="K13" s="98">
        <f t="shared" si="0"/>
        <v>0.24779875242198549</v>
      </c>
      <c r="L13" s="98">
        <f>H13/H11</f>
        <v>0.72181151999891136</v>
      </c>
      <c r="M13" s="52">
        <v>105589</v>
      </c>
      <c r="N13" s="52">
        <v>14910</v>
      </c>
      <c r="O13" s="52">
        <v>101190</v>
      </c>
      <c r="P13" s="52">
        <v>107203</v>
      </c>
      <c r="Q13" s="52">
        <v>111828</v>
      </c>
      <c r="R13" s="52">
        <v>103617</v>
      </c>
      <c r="S13" s="98">
        <f t="shared" si="4"/>
        <v>-7.3425260221053779E-2</v>
      </c>
      <c r="T13" s="52">
        <f t="shared" si="1"/>
        <v>-8211</v>
      </c>
      <c r="U13" s="98">
        <f t="shared" si="5"/>
        <v>0.26075714751339019</v>
      </c>
      <c r="V13" s="98">
        <f>IFERROR(R13/R11,"-")</f>
        <v>0.70063560754614918</v>
      </c>
    </row>
    <row r="14" spans="1:22" x14ac:dyDescent="0.25">
      <c r="A14" s="141">
        <f>G14/$G$11</f>
        <v>7.8874152242792428E-2</v>
      </c>
      <c r="B14" s="97" t="s">
        <v>142</v>
      </c>
      <c r="C14" s="52">
        <v>29115</v>
      </c>
      <c r="D14" s="52">
        <v>1135</v>
      </c>
      <c r="E14" s="52">
        <v>21212</v>
      </c>
      <c r="F14" s="52">
        <v>27415</v>
      </c>
      <c r="G14" s="52">
        <v>24097</v>
      </c>
      <c r="H14" s="52">
        <v>24682</v>
      </c>
      <c r="I14" s="98">
        <f t="shared" si="2"/>
        <v>2.427688093953595E-2</v>
      </c>
      <c r="J14" s="52">
        <f t="shared" si="3"/>
        <v>585</v>
      </c>
      <c r="K14" s="98">
        <f t="shared" si="0"/>
        <v>2.8826737084787887E-2</v>
      </c>
      <c r="L14" s="98">
        <f>H14/H11</f>
        <v>8.396923192069157E-2</v>
      </c>
      <c r="M14" s="52">
        <v>15058</v>
      </c>
      <c r="N14" s="52">
        <v>630</v>
      </c>
      <c r="O14" s="52">
        <v>12469</v>
      </c>
      <c r="P14" s="52">
        <v>13477</v>
      </c>
      <c r="Q14" s="52">
        <v>12352</v>
      </c>
      <c r="R14" s="52">
        <v>12389</v>
      </c>
      <c r="S14" s="98">
        <f t="shared" si="4"/>
        <v>2.9954663212434784E-3</v>
      </c>
      <c r="T14" s="52">
        <f t="shared" si="1"/>
        <v>37</v>
      </c>
      <c r="U14" s="98">
        <f t="shared" si="5"/>
        <v>3.2781023637752295E-2</v>
      </c>
      <c r="V14" s="98">
        <f>IFERROR(R14/R11,"-")</f>
        <v>8.377172222597877E-2</v>
      </c>
    </row>
    <row r="15" spans="1:22" ht="16.5" thickBot="1" x14ac:dyDescent="0.3">
      <c r="A15" s="141">
        <f>G15/$G$11</f>
        <v>0.19121343842467725</v>
      </c>
      <c r="B15" s="138" t="s">
        <v>63</v>
      </c>
      <c r="C15" s="139">
        <v>54424</v>
      </c>
      <c r="D15" s="139">
        <v>6887</v>
      </c>
      <c r="E15" s="139">
        <v>30982</v>
      </c>
      <c r="F15" s="139">
        <v>49992</v>
      </c>
      <c r="G15" s="139">
        <v>58418</v>
      </c>
      <c r="H15" s="139">
        <v>57089</v>
      </c>
      <c r="I15" s="140">
        <f t="shared" si="2"/>
        <v>-2.2749837378890025E-2</v>
      </c>
      <c r="J15" s="139">
        <f t="shared" si="3"/>
        <v>-1329</v>
      </c>
      <c r="K15" s="140">
        <f t="shared" si="0"/>
        <v>6.6675698623833393E-2</v>
      </c>
      <c r="L15" s="140">
        <f>H15/H11</f>
        <v>0.19421924808039709</v>
      </c>
      <c r="M15" s="139">
        <v>27703</v>
      </c>
      <c r="N15" s="139">
        <v>3807</v>
      </c>
      <c r="O15" s="139">
        <v>17238</v>
      </c>
      <c r="P15" s="139">
        <v>26350</v>
      </c>
      <c r="Q15" s="139">
        <v>30407</v>
      </c>
      <c r="R15" s="139">
        <v>31884</v>
      </c>
      <c r="S15" s="140">
        <f t="shared" si="4"/>
        <v>4.8574341434538093E-2</v>
      </c>
      <c r="T15" s="139">
        <f t="shared" si="1"/>
        <v>1477</v>
      </c>
      <c r="U15" s="140">
        <f t="shared" si="5"/>
        <v>6.4092896998944354E-2</v>
      </c>
      <c r="V15" s="140">
        <f>IFERROR(R15/R11,"-")</f>
        <v>0.21559267022787207</v>
      </c>
    </row>
    <row r="16" spans="1:22" ht="15.75" x14ac:dyDescent="0.25">
      <c r="A16" s="79"/>
      <c r="B16" s="131" t="s">
        <v>45</v>
      </c>
      <c r="C16" s="132">
        <v>208077</v>
      </c>
      <c r="D16" s="132">
        <v>18141</v>
      </c>
      <c r="E16" s="132">
        <v>161096</v>
      </c>
      <c r="F16" s="132">
        <v>204300</v>
      </c>
      <c r="G16" s="132">
        <v>214407</v>
      </c>
      <c r="H16" s="132">
        <v>223777</v>
      </c>
      <c r="I16" s="133">
        <f t="shared" si="2"/>
        <v>4.3701931373509195E-2</v>
      </c>
      <c r="J16" s="132">
        <f t="shared" si="3"/>
        <v>9370</v>
      </c>
      <c r="K16" s="133">
        <f t="shared" si="0"/>
        <v>0.26135486365053801</v>
      </c>
      <c r="L16" s="134">
        <f>H16/H16</f>
        <v>1</v>
      </c>
      <c r="M16" s="132">
        <v>105310</v>
      </c>
      <c r="N16" s="132">
        <v>10131</v>
      </c>
      <c r="O16" s="132">
        <v>88104</v>
      </c>
      <c r="P16" s="132">
        <v>102173</v>
      </c>
      <c r="Q16" s="132">
        <v>112246</v>
      </c>
      <c r="R16" s="132">
        <v>115019</v>
      </c>
      <c r="S16" s="133">
        <f t="shared" si="4"/>
        <v>2.4704666536001341E-2</v>
      </c>
      <c r="T16" s="132">
        <f t="shared" si="1"/>
        <v>2773</v>
      </c>
      <c r="U16" s="133">
        <f t="shared" si="5"/>
        <v>0.24852233643541333</v>
      </c>
      <c r="V16" s="134">
        <f>IFERROR(R16/R16,"-")</f>
        <v>1</v>
      </c>
    </row>
    <row r="17" spans="2:22" ht="15.75" x14ac:dyDescent="0.25">
      <c r="B17" s="135" t="s">
        <v>60</v>
      </c>
      <c r="C17" s="136">
        <v>123059</v>
      </c>
      <c r="D17" s="136">
        <v>5118</v>
      </c>
      <c r="E17" s="136">
        <v>91384</v>
      </c>
      <c r="F17" s="136">
        <v>125071</v>
      </c>
      <c r="G17" s="136">
        <v>129774</v>
      </c>
      <c r="H17" s="136">
        <v>142410</v>
      </c>
      <c r="I17" s="137">
        <f t="shared" si="2"/>
        <v>9.7369272735678969E-2</v>
      </c>
      <c r="J17" s="136">
        <f t="shared" si="3"/>
        <v>12636</v>
      </c>
      <c r="K17" s="137">
        <f t="shared" si="0"/>
        <v>0.16632426984217824</v>
      </c>
      <c r="L17" s="137">
        <f>H17/H16</f>
        <v>0.63639248001358495</v>
      </c>
      <c r="M17" s="136">
        <v>62555</v>
      </c>
      <c r="N17" s="136">
        <v>3046</v>
      </c>
      <c r="O17" s="136">
        <v>51286</v>
      </c>
      <c r="P17" s="136">
        <v>61780</v>
      </c>
      <c r="Q17" s="136">
        <v>67703</v>
      </c>
      <c r="R17" s="136">
        <v>72932</v>
      </c>
      <c r="S17" s="137">
        <f t="shared" si="4"/>
        <v>7.7234391385906154E-2</v>
      </c>
      <c r="T17" s="136">
        <f t="shared" si="1"/>
        <v>5229</v>
      </c>
      <c r="U17" s="137">
        <f t="shared" si="5"/>
        <v>0.15027169550644334</v>
      </c>
      <c r="V17" s="137">
        <f>IFERROR(R17/R16,"-")</f>
        <v>0.63408654222345873</v>
      </c>
    </row>
    <row r="18" spans="2:22" x14ac:dyDescent="0.25">
      <c r="B18" s="97" t="s">
        <v>140</v>
      </c>
      <c r="C18" s="52">
        <v>90656</v>
      </c>
      <c r="D18" s="52">
        <v>4172</v>
      </c>
      <c r="E18" s="52">
        <v>71750</v>
      </c>
      <c r="F18" s="52">
        <v>94153</v>
      </c>
      <c r="G18" s="52">
        <v>100509</v>
      </c>
      <c r="H18" s="52">
        <v>107571</v>
      </c>
      <c r="I18" s="98">
        <f t="shared" si="2"/>
        <v>7.0262364564367408E-2</v>
      </c>
      <c r="J18" s="52">
        <f t="shared" si="3"/>
        <v>7062</v>
      </c>
      <c r="K18" s="98">
        <f t="shared" si="0"/>
        <v>0.12563491349759817</v>
      </c>
      <c r="L18" s="98">
        <f>H18/H16</f>
        <v>0.48070623880023416</v>
      </c>
      <c r="M18" s="52">
        <v>45868</v>
      </c>
      <c r="N18" s="52">
        <v>2578</v>
      </c>
      <c r="O18" s="52">
        <v>39485</v>
      </c>
      <c r="P18" s="52">
        <v>45827</v>
      </c>
      <c r="Q18" s="52">
        <v>50552</v>
      </c>
      <c r="R18" s="52">
        <v>55634</v>
      </c>
      <c r="S18" s="98">
        <f t="shared" si="4"/>
        <v>0.10053014717518605</v>
      </c>
      <c r="T18" s="52">
        <f t="shared" si="1"/>
        <v>5082</v>
      </c>
      <c r="U18" s="98">
        <f t="shared" si="5"/>
        <v>0.11146812868199707</v>
      </c>
      <c r="V18" s="98">
        <f>IFERROR(R18/R16,"-")</f>
        <v>0.48369399838287586</v>
      </c>
    </row>
    <row r="19" spans="2:22" x14ac:dyDescent="0.25">
      <c r="B19" s="97" t="s">
        <v>142</v>
      </c>
      <c r="C19" s="52">
        <v>32403</v>
      </c>
      <c r="D19" s="52">
        <v>946</v>
      </c>
      <c r="E19" s="52">
        <v>19634</v>
      </c>
      <c r="F19" s="52">
        <v>30918</v>
      </c>
      <c r="G19" s="52">
        <v>29265</v>
      </c>
      <c r="H19" s="52">
        <v>34839</v>
      </c>
      <c r="I19" s="98">
        <f t="shared" si="2"/>
        <v>0.19046642747309073</v>
      </c>
      <c r="J19" s="52">
        <f t="shared" si="3"/>
        <v>5574</v>
      </c>
      <c r="K19" s="98">
        <f t="shared" si="0"/>
        <v>4.0689356344580069E-2</v>
      </c>
      <c r="L19" s="98">
        <f>H19/H16</f>
        <v>0.15568624121335078</v>
      </c>
      <c r="M19" s="52">
        <v>16687</v>
      </c>
      <c r="N19" s="52">
        <v>468</v>
      </c>
      <c r="O19" s="52">
        <v>11801</v>
      </c>
      <c r="P19" s="52">
        <v>15953</v>
      </c>
      <c r="Q19" s="52">
        <v>17151</v>
      </c>
      <c r="R19" s="52">
        <v>17298</v>
      </c>
      <c r="S19" s="98">
        <f t="shared" si="4"/>
        <v>8.5709288088158253E-3</v>
      </c>
      <c r="T19" s="52">
        <f t="shared" si="1"/>
        <v>147</v>
      </c>
      <c r="U19" s="98">
        <f t="shared" si="5"/>
        <v>3.8803566824446273E-2</v>
      </c>
      <c r="V19" s="98">
        <f>IFERROR(R19/R16,"-")</f>
        <v>0.15039254384058287</v>
      </c>
    </row>
    <row r="20" spans="2:22" ht="16.5" thickBot="1" x14ac:dyDescent="0.3">
      <c r="B20" s="138" t="s">
        <v>63</v>
      </c>
      <c r="C20" s="139">
        <v>85018</v>
      </c>
      <c r="D20" s="139">
        <v>13023</v>
      </c>
      <c r="E20" s="139">
        <v>69712</v>
      </c>
      <c r="F20" s="139">
        <v>79229</v>
      </c>
      <c r="G20" s="139">
        <v>84633</v>
      </c>
      <c r="H20" s="139">
        <v>81367</v>
      </c>
      <c r="I20" s="140">
        <f t="shared" si="2"/>
        <v>-3.8590148050996698E-2</v>
      </c>
      <c r="J20" s="139">
        <f t="shared" si="3"/>
        <v>-3266</v>
      </c>
      <c r="K20" s="140">
        <f t="shared" si="0"/>
        <v>9.5030593808359778E-2</v>
      </c>
      <c r="L20" s="140">
        <f>H20/H16</f>
        <v>0.36360751998641505</v>
      </c>
      <c r="M20" s="139">
        <v>42755</v>
      </c>
      <c r="N20" s="139">
        <v>7085</v>
      </c>
      <c r="O20" s="139">
        <v>36818</v>
      </c>
      <c r="P20" s="139">
        <v>40393</v>
      </c>
      <c r="Q20" s="139">
        <v>44543</v>
      </c>
      <c r="R20" s="139">
        <v>42087</v>
      </c>
      <c r="S20" s="140">
        <f t="shared" si="4"/>
        <v>-5.5137732079114543E-2</v>
      </c>
      <c r="T20" s="139">
        <f t="shared" si="1"/>
        <v>-2456</v>
      </c>
      <c r="U20" s="140">
        <f t="shared" si="5"/>
        <v>9.8250640928969984E-2</v>
      </c>
      <c r="V20" s="140">
        <f>IFERROR(R20/R16,"-")</f>
        <v>0.36591345777654127</v>
      </c>
    </row>
    <row r="21" spans="2:22" ht="15.75" x14ac:dyDescent="0.25">
      <c r="B21" s="131" t="s">
        <v>46</v>
      </c>
      <c r="C21" s="132">
        <v>8406</v>
      </c>
      <c r="D21" s="132">
        <v>931</v>
      </c>
      <c r="E21" s="132">
        <v>5352</v>
      </c>
      <c r="F21" s="132">
        <v>11430</v>
      </c>
      <c r="G21" s="132">
        <v>9247</v>
      </c>
      <c r="H21" s="132">
        <v>8589</v>
      </c>
      <c r="I21" s="133">
        <f t="shared" si="2"/>
        <v>-7.1158213474640464E-2</v>
      </c>
      <c r="J21" s="132">
        <f t="shared" si="3"/>
        <v>-658</v>
      </c>
      <c r="K21" s="133">
        <f t="shared" si="0"/>
        <v>1.003131208253963E-2</v>
      </c>
      <c r="L21" s="134">
        <f>H21/H21</f>
        <v>1</v>
      </c>
      <c r="M21" s="132">
        <v>4632</v>
      </c>
      <c r="N21" s="132">
        <v>335</v>
      </c>
      <c r="O21" s="132">
        <v>2789</v>
      </c>
      <c r="P21" s="132">
        <v>4514</v>
      </c>
      <c r="Q21" s="132">
        <v>4771</v>
      </c>
      <c r="R21" s="132">
        <v>3980</v>
      </c>
      <c r="S21" s="133">
        <f t="shared" si="4"/>
        <v>-0.16579333473066438</v>
      </c>
      <c r="T21" s="132">
        <f t="shared" si="1"/>
        <v>-791</v>
      </c>
      <c r="U21" s="133">
        <f t="shared" si="5"/>
        <v>1.0979709186081018E-2</v>
      </c>
      <c r="V21" s="134">
        <f>IFERROR(R21/R21,"-")</f>
        <v>1</v>
      </c>
    </row>
    <row r="22" spans="2:22" ht="15.75" x14ac:dyDescent="0.25">
      <c r="B22" s="135" t="s">
        <v>60</v>
      </c>
      <c r="C22" s="136">
        <v>6858</v>
      </c>
      <c r="D22" s="136">
        <v>931</v>
      </c>
      <c r="E22" s="136">
        <v>5352</v>
      </c>
      <c r="F22" s="136">
        <v>11315</v>
      </c>
      <c r="G22" s="136">
        <v>9138</v>
      </c>
      <c r="H22" s="136">
        <v>8441</v>
      </c>
      <c r="I22" s="137">
        <f t="shared" si="2"/>
        <v>-7.6274896038520446E-2</v>
      </c>
      <c r="J22" s="136">
        <f t="shared" si="3"/>
        <v>-697</v>
      </c>
      <c r="K22" s="137">
        <f t="shared" si="0"/>
        <v>9.8584591091765081E-3</v>
      </c>
      <c r="L22" s="137">
        <f>H22/H21</f>
        <v>0.98276865758528353</v>
      </c>
      <c r="M22" s="136">
        <v>3832</v>
      </c>
      <c r="N22" s="136">
        <v>335</v>
      </c>
      <c r="O22" s="136">
        <v>2789</v>
      </c>
      <c r="P22" s="136">
        <v>4457</v>
      </c>
      <c r="Q22" s="136">
        <v>4712</v>
      </c>
      <c r="R22" s="136">
        <v>3908</v>
      </c>
      <c r="S22" s="137">
        <f t="shared" si="4"/>
        <v>-0.17062818336162988</v>
      </c>
      <c r="T22" s="136">
        <f t="shared" si="1"/>
        <v>-804</v>
      </c>
      <c r="U22" s="137">
        <f t="shared" si="5"/>
        <v>1.0841064209650664E-2</v>
      </c>
      <c r="V22" s="137">
        <f>IFERROR(R22/R21,"-")</f>
        <v>0.98190954773869343</v>
      </c>
    </row>
    <row r="23" spans="2:22" x14ac:dyDescent="0.25">
      <c r="B23" s="97" t="s">
        <v>140</v>
      </c>
      <c r="C23" s="52">
        <v>0</v>
      </c>
      <c r="D23" s="52">
        <v>0</v>
      </c>
      <c r="E23" s="52">
        <v>0</v>
      </c>
      <c r="F23" s="52">
        <v>0</v>
      </c>
      <c r="G23" s="52">
        <v>0</v>
      </c>
      <c r="H23" s="52">
        <v>0</v>
      </c>
      <c r="I23" s="98" t="str">
        <f t="shared" si="2"/>
        <v>-</v>
      </c>
      <c r="J23" s="52">
        <f t="shared" si="3"/>
        <v>0</v>
      </c>
      <c r="K23" s="98">
        <f t="shared" si="0"/>
        <v>0</v>
      </c>
      <c r="L23" s="98">
        <f>H23/H21</f>
        <v>0</v>
      </c>
      <c r="M23" s="52">
        <v>0</v>
      </c>
      <c r="N23" s="52">
        <v>0</v>
      </c>
      <c r="O23" s="52">
        <v>0</v>
      </c>
      <c r="P23" s="52">
        <v>0</v>
      </c>
      <c r="Q23" s="52">
        <v>0</v>
      </c>
      <c r="R23" s="52">
        <v>0</v>
      </c>
      <c r="S23" s="98" t="str">
        <f t="shared" si="4"/>
        <v>-</v>
      </c>
      <c r="T23" s="52">
        <f t="shared" si="1"/>
        <v>0</v>
      </c>
      <c r="U23" s="98">
        <f t="shared" si="5"/>
        <v>0</v>
      </c>
      <c r="V23" s="98">
        <f>IFERROR(R23/R21,"-")</f>
        <v>0</v>
      </c>
    </row>
    <row r="24" spans="2:22" x14ac:dyDescent="0.25">
      <c r="B24" s="97" t="s">
        <v>142</v>
      </c>
      <c r="C24" s="52">
        <v>0</v>
      </c>
      <c r="D24" s="52">
        <v>931</v>
      </c>
      <c r="E24" s="52">
        <v>0</v>
      </c>
      <c r="F24" s="52">
        <v>0</v>
      </c>
      <c r="G24" s="52">
        <v>0</v>
      </c>
      <c r="H24" s="52">
        <v>0</v>
      </c>
      <c r="I24" s="98" t="str">
        <f t="shared" si="2"/>
        <v>-</v>
      </c>
      <c r="J24" s="52">
        <f t="shared" si="3"/>
        <v>0</v>
      </c>
      <c r="K24" s="98">
        <f t="shared" si="0"/>
        <v>0</v>
      </c>
      <c r="L24" s="98">
        <f>H24/H21</f>
        <v>0</v>
      </c>
      <c r="M24" s="52">
        <v>0</v>
      </c>
      <c r="N24" s="52">
        <v>335</v>
      </c>
      <c r="O24" s="52">
        <v>0</v>
      </c>
      <c r="P24" s="52">
        <v>0</v>
      </c>
      <c r="Q24" s="52">
        <v>0</v>
      </c>
      <c r="R24" s="52">
        <v>0</v>
      </c>
      <c r="S24" s="98" t="str">
        <f t="shared" si="4"/>
        <v>-</v>
      </c>
      <c r="T24" s="52">
        <f t="shared" si="1"/>
        <v>0</v>
      </c>
      <c r="U24" s="98">
        <f t="shared" si="5"/>
        <v>0</v>
      </c>
      <c r="V24" s="98">
        <f>IFERROR(R24/R21,"-")</f>
        <v>0</v>
      </c>
    </row>
    <row r="25" spans="2:22" ht="16.5" thickBot="1" x14ac:dyDescent="0.3">
      <c r="B25" s="138" t="s">
        <v>63</v>
      </c>
      <c r="C25" s="139">
        <v>1548</v>
      </c>
      <c r="D25" s="139">
        <v>0</v>
      </c>
      <c r="E25" s="139">
        <v>0</v>
      </c>
      <c r="F25" s="139">
        <v>0</v>
      </c>
      <c r="G25" s="139">
        <v>0</v>
      </c>
      <c r="H25" s="139">
        <v>0</v>
      </c>
      <c r="I25" s="140" t="str">
        <f t="shared" si="2"/>
        <v>-</v>
      </c>
      <c r="J25" s="139">
        <f t="shared" si="3"/>
        <v>0</v>
      </c>
      <c r="K25" s="140">
        <f t="shared" si="0"/>
        <v>0</v>
      </c>
      <c r="L25" s="140">
        <f>H25/H21</f>
        <v>0</v>
      </c>
      <c r="M25" s="139">
        <v>800</v>
      </c>
      <c r="N25" s="139">
        <v>0</v>
      </c>
      <c r="O25" s="139">
        <v>0</v>
      </c>
      <c r="P25" s="139">
        <v>0</v>
      </c>
      <c r="Q25" s="139">
        <v>0</v>
      </c>
      <c r="R25" s="139">
        <v>0</v>
      </c>
      <c r="S25" s="140" t="str">
        <f t="shared" si="4"/>
        <v>-</v>
      </c>
      <c r="T25" s="139">
        <f t="shared" si="1"/>
        <v>0</v>
      </c>
      <c r="U25" s="140">
        <f t="shared" si="5"/>
        <v>0</v>
      </c>
      <c r="V25" s="140">
        <f>IFERROR(R25/R21,"-")</f>
        <v>0</v>
      </c>
    </row>
    <row r="26" spans="2:22" ht="15.75" x14ac:dyDescent="0.25">
      <c r="B26" s="131" t="s">
        <v>47</v>
      </c>
      <c r="C26" s="132">
        <v>21496</v>
      </c>
      <c r="D26" s="132">
        <v>2751</v>
      </c>
      <c r="E26" s="132">
        <v>20293</v>
      </c>
      <c r="F26" s="132">
        <v>36336</v>
      </c>
      <c r="G26" s="132">
        <v>40248</v>
      </c>
      <c r="H26" s="132">
        <v>30561</v>
      </c>
      <c r="I26" s="133">
        <f t="shared" si="2"/>
        <v>-0.24068276684555756</v>
      </c>
      <c r="J26" s="132">
        <f t="shared" si="3"/>
        <v>-9687</v>
      </c>
      <c r="K26" s="133">
        <f t="shared" si="0"/>
        <v>3.5692971073989249E-2</v>
      </c>
      <c r="L26" s="134">
        <f>H26/H26</f>
        <v>1</v>
      </c>
      <c r="M26" s="132">
        <v>11683</v>
      </c>
      <c r="N26" s="132">
        <v>1554</v>
      </c>
      <c r="O26" s="132">
        <v>10397</v>
      </c>
      <c r="P26" s="132">
        <v>18389</v>
      </c>
      <c r="Q26" s="132">
        <v>24407</v>
      </c>
      <c r="R26" s="132">
        <v>15773</v>
      </c>
      <c r="S26" s="133">
        <f t="shared" si="4"/>
        <v>-0.35375097308149306</v>
      </c>
      <c r="T26" s="132">
        <f t="shared" si="1"/>
        <v>-8634</v>
      </c>
      <c r="U26" s="133">
        <f t="shared" si="5"/>
        <v>4.4728815290838241E-2</v>
      </c>
      <c r="V26" s="134">
        <f>IFERROR(R26/R26,"-")</f>
        <v>1</v>
      </c>
    </row>
    <row r="27" spans="2:22" ht="15.75" x14ac:dyDescent="0.25">
      <c r="B27" s="135" t="s">
        <v>60</v>
      </c>
      <c r="C27" s="136">
        <v>20852</v>
      </c>
      <c r="D27" s="136">
        <v>2646</v>
      </c>
      <c r="E27" s="136">
        <v>17483</v>
      </c>
      <c r="F27" s="136">
        <v>35122</v>
      </c>
      <c r="G27" s="136">
        <v>32864</v>
      </c>
      <c r="H27" s="136">
        <v>24060</v>
      </c>
      <c r="I27" s="137">
        <f t="shared" si="2"/>
        <v>-0.26789191820837388</v>
      </c>
      <c r="J27" s="136">
        <f t="shared" si="3"/>
        <v>-8804</v>
      </c>
      <c r="K27" s="137">
        <f t="shared" si="0"/>
        <v>2.810028742646449E-2</v>
      </c>
      <c r="L27" s="137">
        <f>H27/H26</f>
        <v>0.78727790320997348</v>
      </c>
      <c r="M27" s="136">
        <v>11353</v>
      </c>
      <c r="N27" s="136">
        <v>1496</v>
      </c>
      <c r="O27" s="136">
        <v>9937</v>
      </c>
      <c r="P27" s="136">
        <v>17660</v>
      </c>
      <c r="Q27" s="136">
        <v>20778</v>
      </c>
      <c r="R27" s="136">
        <v>12705</v>
      </c>
      <c r="S27" s="137">
        <f t="shared" si="4"/>
        <v>-0.38853595148714992</v>
      </c>
      <c r="T27" s="136">
        <f t="shared" si="1"/>
        <v>-8073</v>
      </c>
      <c r="U27" s="137">
        <f t="shared" si="5"/>
        <v>4.2955619013334244E-2</v>
      </c>
      <c r="V27" s="137">
        <f>IFERROR(R27/R26,"-")</f>
        <v>0.80549039497876118</v>
      </c>
    </row>
    <row r="28" spans="2:22" x14ac:dyDescent="0.25">
      <c r="B28" s="97" t="s">
        <v>140</v>
      </c>
      <c r="C28" s="52">
        <v>19214</v>
      </c>
      <c r="D28" s="52">
        <v>2646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2"/>
        <v>-</v>
      </c>
      <c r="J28" s="52">
        <f t="shared" si="3"/>
        <v>0</v>
      </c>
      <c r="K28" s="98">
        <f t="shared" si="0"/>
        <v>0</v>
      </c>
      <c r="L28" s="98">
        <f>H28/H26</f>
        <v>0</v>
      </c>
      <c r="M28" s="52">
        <v>10563</v>
      </c>
      <c r="N28" s="52">
        <v>1496</v>
      </c>
      <c r="O28" s="52">
        <v>0</v>
      </c>
      <c r="P28" s="52">
        <v>0</v>
      </c>
      <c r="Q28" s="52">
        <v>0</v>
      </c>
      <c r="R28" s="52">
        <v>0</v>
      </c>
      <c r="S28" s="98" t="str">
        <f t="shared" si="4"/>
        <v>-</v>
      </c>
      <c r="T28" s="52">
        <f t="shared" si="1"/>
        <v>0</v>
      </c>
      <c r="U28" s="98">
        <f t="shared" si="5"/>
        <v>0</v>
      </c>
      <c r="V28" s="98">
        <f>IFERROR(R28/R26,"-")</f>
        <v>0</v>
      </c>
    </row>
    <row r="29" spans="2:22" ht="15.75" thickBot="1" x14ac:dyDescent="0.3">
      <c r="B29" s="97" t="s">
        <v>142</v>
      </c>
      <c r="C29" s="52">
        <v>1638</v>
      </c>
      <c r="D29" s="52">
        <v>0</v>
      </c>
      <c r="E29" s="52">
        <v>0</v>
      </c>
      <c r="F29" s="52">
        <v>0</v>
      </c>
      <c r="G29" s="52">
        <v>0</v>
      </c>
      <c r="H29" s="52">
        <v>0</v>
      </c>
      <c r="I29" s="98" t="str">
        <f t="shared" si="2"/>
        <v>-</v>
      </c>
      <c r="J29" s="52">
        <f t="shared" si="3"/>
        <v>0</v>
      </c>
      <c r="K29" s="98">
        <f t="shared" si="0"/>
        <v>0</v>
      </c>
      <c r="L29" s="98">
        <f>H29/H26</f>
        <v>0</v>
      </c>
      <c r="M29" s="52">
        <v>790</v>
      </c>
      <c r="N29" s="52">
        <v>0</v>
      </c>
      <c r="O29" s="52">
        <v>0</v>
      </c>
      <c r="P29" s="52">
        <v>0</v>
      </c>
      <c r="Q29" s="52">
        <v>0</v>
      </c>
      <c r="R29" s="52">
        <v>0</v>
      </c>
      <c r="S29" s="98" t="str">
        <f t="shared" si="4"/>
        <v>-</v>
      </c>
      <c r="T29" s="52">
        <f t="shared" si="1"/>
        <v>0</v>
      </c>
      <c r="U29" s="98">
        <f t="shared" si="5"/>
        <v>0</v>
      </c>
      <c r="V29" s="98">
        <f>IFERROR(R29/R26,"-")</f>
        <v>0</v>
      </c>
    </row>
    <row r="30" spans="2:22" ht="15.75" x14ac:dyDescent="0.25">
      <c r="B30" s="131" t="s">
        <v>48</v>
      </c>
      <c r="C30" s="132">
        <v>118954</v>
      </c>
      <c r="D30" s="132">
        <v>10786</v>
      </c>
      <c r="E30" s="132">
        <v>86564</v>
      </c>
      <c r="F30" s="132">
        <v>117917</v>
      </c>
      <c r="G30" s="132">
        <v>131350</v>
      </c>
      <c r="H30" s="132">
        <v>134095</v>
      </c>
      <c r="I30" s="133">
        <f t="shared" si="2"/>
        <v>2.0898363151884203E-2</v>
      </c>
      <c r="J30" s="132">
        <f t="shared" si="3"/>
        <v>2745</v>
      </c>
      <c r="K30" s="133">
        <f t="shared" si="0"/>
        <v>0.15661296934545951</v>
      </c>
      <c r="L30" s="134">
        <f>H30/H30</f>
        <v>1</v>
      </c>
      <c r="M30" s="132">
        <v>57643</v>
      </c>
      <c r="N30" s="132">
        <v>6183</v>
      </c>
      <c r="O30" s="132">
        <v>50459</v>
      </c>
      <c r="P30" s="132">
        <v>57829</v>
      </c>
      <c r="Q30" s="132">
        <v>66869</v>
      </c>
      <c r="R30" s="132">
        <v>68685</v>
      </c>
      <c r="S30" s="133">
        <f t="shared" si="4"/>
        <v>2.7157576754549995E-2</v>
      </c>
      <c r="T30" s="132">
        <f t="shared" si="1"/>
        <v>1816</v>
      </c>
      <c r="U30" s="133">
        <f t="shared" si="5"/>
        <v>0.14066140950861303</v>
      </c>
      <c r="V30" s="134">
        <f>IFERROR(R30/R30,"-")</f>
        <v>1</v>
      </c>
    </row>
    <row r="31" spans="2:22" ht="15.75" x14ac:dyDescent="0.25">
      <c r="B31" s="135" t="s">
        <v>60</v>
      </c>
      <c r="C31" s="136">
        <v>97143</v>
      </c>
      <c r="D31" s="136">
        <v>7771</v>
      </c>
      <c r="E31" s="136">
        <v>70116</v>
      </c>
      <c r="F31" s="136">
        <v>97625</v>
      </c>
      <c r="G31" s="136">
        <v>111054</v>
      </c>
      <c r="H31" s="136">
        <v>112331</v>
      </c>
      <c r="I31" s="137">
        <f t="shared" si="2"/>
        <v>1.1498910439966092E-2</v>
      </c>
      <c r="J31" s="136">
        <f t="shared" si="3"/>
        <v>1277</v>
      </c>
      <c r="K31" s="137">
        <f t="shared" si="0"/>
        <v>0.13119423885711481</v>
      </c>
      <c r="L31" s="137">
        <f>H31/H30</f>
        <v>0.83769715500205078</v>
      </c>
      <c r="M31" s="136">
        <v>47980</v>
      </c>
      <c r="N31" s="136">
        <v>4401</v>
      </c>
      <c r="O31" s="136">
        <v>41758</v>
      </c>
      <c r="P31" s="136">
        <v>48085</v>
      </c>
      <c r="Q31" s="136">
        <v>56657</v>
      </c>
      <c r="R31" s="136">
        <v>57448</v>
      </c>
      <c r="S31" s="137">
        <f t="shared" si="4"/>
        <v>1.3961205146760358E-2</v>
      </c>
      <c r="T31" s="136">
        <f t="shared" si="1"/>
        <v>791</v>
      </c>
      <c r="U31" s="137">
        <f t="shared" si="5"/>
        <v>0.11696041564304513</v>
      </c>
      <c r="V31" s="137">
        <f>IFERROR(R31/R30,"-")</f>
        <v>0.83639804906457016</v>
      </c>
    </row>
    <row r="32" spans="2:22" x14ac:dyDescent="0.25">
      <c r="B32" s="97" t="s">
        <v>140</v>
      </c>
      <c r="C32" s="52">
        <v>77988</v>
      </c>
      <c r="D32" s="52">
        <v>4249</v>
      </c>
      <c r="E32" s="52">
        <v>53545</v>
      </c>
      <c r="F32" s="52">
        <v>82480</v>
      </c>
      <c r="G32" s="52">
        <v>94759</v>
      </c>
      <c r="H32" s="52">
        <v>94567</v>
      </c>
      <c r="I32" s="98">
        <f t="shared" si="2"/>
        <v>-2.02619276269278E-3</v>
      </c>
      <c r="J32" s="52">
        <f t="shared" si="3"/>
        <v>-192</v>
      </c>
      <c r="K32" s="98">
        <f t="shared" si="0"/>
        <v>0.11044721035155726</v>
      </c>
      <c r="L32" s="98">
        <f>H32/H30</f>
        <v>0.70522390842313287</v>
      </c>
      <c r="M32" s="52">
        <v>38553</v>
      </c>
      <c r="N32" s="52">
        <v>2499</v>
      </c>
      <c r="O32" s="52">
        <v>31654</v>
      </c>
      <c r="P32" s="52">
        <v>40353</v>
      </c>
      <c r="Q32" s="52">
        <v>48431</v>
      </c>
      <c r="R32" s="52">
        <v>48494</v>
      </c>
      <c r="S32" s="98">
        <f t="shared" si="4"/>
        <v>1.3008197229047447E-3</v>
      </c>
      <c r="T32" s="52">
        <f t="shared" si="1"/>
        <v>63</v>
      </c>
      <c r="U32" s="98">
        <f t="shared" si="5"/>
        <v>9.8153346208667988E-2</v>
      </c>
      <c r="V32" s="98">
        <f>IFERROR(R32/R30,"-")</f>
        <v>0.70603479653490575</v>
      </c>
    </row>
    <row r="33" spans="2:22" x14ac:dyDescent="0.25">
      <c r="B33" s="97" t="s">
        <v>142</v>
      </c>
      <c r="C33" s="52">
        <v>19155</v>
      </c>
      <c r="D33" s="52">
        <v>3522</v>
      </c>
      <c r="E33" s="52">
        <v>16571</v>
      </c>
      <c r="F33" s="52">
        <v>15145</v>
      </c>
      <c r="G33" s="52">
        <v>16295</v>
      </c>
      <c r="H33" s="52">
        <v>17764</v>
      </c>
      <c r="I33" s="98">
        <f t="shared" si="2"/>
        <v>9.0150352868978212E-2</v>
      </c>
      <c r="J33" s="52">
        <f t="shared" si="3"/>
        <v>1469</v>
      </c>
      <c r="K33" s="98">
        <f t="shared" si="0"/>
        <v>2.0747028505557572E-2</v>
      </c>
      <c r="L33" s="98">
        <f>H33/H30</f>
        <v>0.13247324657891793</v>
      </c>
      <c r="M33" s="52">
        <v>9427</v>
      </c>
      <c r="N33" s="52">
        <v>1902</v>
      </c>
      <c r="O33" s="52">
        <v>10104</v>
      </c>
      <c r="P33" s="52">
        <v>7732</v>
      </c>
      <c r="Q33" s="52">
        <v>8226</v>
      </c>
      <c r="R33" s="52">
        <v>8954</v>
      </c>
      <c r="S33" s="98">
        <f t="shared" si="4"/>
        <v>8.8499878434233015E-2</v>
      </c>
      <c r="T33" s="52">
        <f t="shared" si="1"/>
        <v>728</v>
      </c>
      <c r="U33" s="98">
        <f t="shared" si="5"/>
        <v>1.8807069434377145E-2</v>
      </c>
      <c r="V33" s="98">
        <f>IFERROR(R33/R30,"-")</f>
        <v>0.13036325252966441</v>
      </c>
    </row>
    <row r="34" spans="2:22" ht="16.5" thickBot="1" x14ac:dyDescent="0.3">
      <c r="B34" s="138" t="s">
        <v>63</v>
      </c>
      <c r="C34" s="139">
        <v>21811</v>
      </c>
      <c r="D34" s="139">
        <v>3015</v>
      </c>
      <c r="E34" s="139">
        <v>16448</v>
      </c>
      <c r="F34" s="139">
        <v>20292</v>
      </c>
      <c r="G34" s="139">
        <v>20296</v>
      </c>
      <c r="H34" s="139">
        <v>21764</v>
      </c>
      <c r="I34" s="140">
        <f t="shared" si="2"/>
        <v>7.232952305873086E-2</v>
      </c>
      <c r="J34" s="139">
        <f t="shared" si="3"/>
        <v>1468</v>
      </c>
      <c r="K34" s="140">
        <f t="shared" si="0"/>
        <v>2.5418730488344688E-2</v>
      </c>
      <c r="L34" s="140">
        <f>H34/H30</f>
        <v>0.16230284499794922</v>
      </c>
      <c r="M34" s="139">
        <v>9663</v>
      </c>
      <c r="N34" s="139">
        <v>1782</v>
      </c>
      <c r="O34" s="139">
        <v>8701</v>
      </c>
      <c r="P34" s="139">
        <v>9744</v>
      </c>
      <c r="Q34" s="139">
        <v>10212</v>
      </c>
      <c r="R34" s="139">
        <v>11237</v>
      </c>
      <c r="S34" s="140">
        <f t="shared" si="4"/>
        <v>0.10037211124167644</v>
      </c>
      <c r="T34" s="139">
        <f t="shared" si="1"/>
        <v>1025</v>
      </c>
      <c r="U34" s="140">
        <f t="shared" si="5"/>
        <v>2.3700993865567885E-2</v>
      </c>
      <c r="V34" s="140">
        <f>IFERROR(R34/R30,"-")</f>
        <v>0.16360195093542987</v>
      </c>
    </row>
    <row r="35" spans="2:22" ht="15.75" x14ac:dyDescent="0.25">
      <c r="B35" s="131" t="s">
        <v>49</v>
      </c>
      <c r="C35" s="132">
        <v>10556</v>
      </c>
      <c r="D35" s="132">
        <v>2531</v>
      </c>
      <c r="E35" s="132">
        <v>7704</v>
      </c>
      <c r="F35" s="132">
        <v>10660</v>
      </c>
      <c r="G35" s="132">
        <v>10020</v>
      </c>
      <c r="H35" s="132">
        <v>9505</v>
      </c>
      <c r="I35" s="133">
        <f t="shared" si="2"/>
        <v>-5.1397205588822326E-2</v>
      </c>
      <c r="J35" s="132">
        <f t="shared" si="3"/>
        <v>-515</v>
      </c>
      <c r="K35" s="133">
        <f t="shared" si="0"/>
        <v>1.110113183659788E-2</v>
      </c>
      <c r="L35" s="134">
        <f>H35/H35</f>
        <v>1</v>
      </c>
      <c r="M35" s="132">
        <v>5359</v>
      </c>
      <c r="N35" s="132">
        <v>1385</v>
      </c>
      <c r="O35" s="132">
        <v>4177</v>
      </c>
      <c r="P35" s="132">
        <v>5270</v>
      </c>
      <c r="Q35" s="132">
        <v>4803</v>
      </c>
      <c r="R35" s="132">
        <v>4194</v>
      </c>
      <c r="S35" s="133">
        <f t="shared" si="4"/>
        <v>-0.12679575265459087</v>
      </c>
      <c r="T35" s="132">
        <f t="shared" si="1"/>
        <v>-609</v>
      </c>
      <c r="U35" s="133">
        <f t="shared" si="5"/>
        <v>1.281857939978887E-2</v>
      </c>
      <c r="V35" s="134">
        <f>IFERROR(R35/R35,"-")</f>
        <v>1</v>
      </c>
    </row>
    <row r="36" spans="2:22" ht="15.75" x14ac:dyDescent="0.25">
      <c r="B36" s="135" t="s">
        <v>60</v>
      </c>
      <c r="C36" s="136">
        <v>10556</v>
      </c>
      <c r="D36" s="136">
        <v>2531</v>
      </c>
      <c r="E36" s="136">
        <v>7704</v>
      </c>
      <c r="F36" s="136">
        <v>10660</v>
      </c>
      <c r="G36" s="136">
        <v>10020</v>
      </c>
      <c r="H36" s="136">
        <v>9505</v>
      </c>
      <c r="I36" s="137">
        <f t="shared" si="2"/>
        <v>-5.1397205588822326E-2</v>
      </c>
      <c r="J36" s="136">
        <f t="shared" si="3"/>
        <v>-515</v>
      </c>
      <c r="K36" s="137">
        <f t="shared" si="0"/>
        <v>1.110113183659788E-2</v>
      </c>
      <c r="L36" s="137">
        <f>H36/H35</f>
        <v>1</v>
      </c>
      <c r="M36" s="136">
        <v>5359</v>
      </c>
      <c r="N36" s="136">
        <v>1385</v>
      </c>
      <c r="O36" s="136">
        <v>4177</v>
      </c>
      <c r="P36" s="136">
        <v>5270</v>
      </c>
      <c r="Q36" s="136">
        <v>4803</v>
      </c>
      <c r="R36" s="136">
        <v>4194</v>
      </c>
      <c r="S36" s="137">
        <f t="shared" si="4"/>
        <v>-0.12679575265459087</v>
      </c>
      <c r="T36" s="136">
        <f t="shared" si="1"/>
        <v>-609</v>
      </c>
      <c r="U36" s="137">
        <f t="shared" si="5"/>
        <v>1.281857939978887E-2</v>
      </c>
      <c r="V36" s="137">
        <f>IFERROR(R36/R35,"-")</f>
        <v>1</v>
      </c>
    </row>
    <row r="37" spans="2:22" x14ac:dyDescent="0.25">
      <c r="B37" s="97" t="s">
        <v>140</v>
      </c>
      <c r="C37" s="52">
        <v>7304</v>
      </c>
      <c r="D37" s="52">
        <v>0</v>
      </c>
      <c r="E37" s="52">
        <v>0</v>
      </c>
      <c r="F37" s="52">
        <v>9134</v>
      </c>
      <c r="G37" s="52">
        <v>8509</v>
      </c>
      <c r="H37" s="52">
        <v>7862</v>
      </c>
      <c r="I37" s="98">
        <f t="shared" si="2"/>
        <v>-7.6037137148901146E-2</v>
      </c>
      <c r="J37" s="52">
        <f t="shared" si="3"/>
        <v>-647</v>
      </c>
      <c r="K37" s="98">
        <f t="shared" si="0"/>
        <v>9.182230247168072E-3</v>
      </c>
      <c r="L37" s="98">
        <f>H37/H35</f>
        <v>0.8271436086270384</v>
      </c>
      <c r="M37" s="52">
        <v>3601</v>
      </c>
      <c r="N37" s="52">
        <v>0</v>
      </c>
      <c r="O37" s="52">
        <v>0</v>
      </c>
      <c r="P37" s="52">
        <v>4493</v>
      </c>
      <c r="Q37" s="52">
        <v>4023</v>
      </c>
      <c r="R37" s="52">
        <v>3377</v>
      </c>
      <c r="S37" s="98">
        <f t="shared" si="4"/>
        <v>-0.16057668406661696</v>
      </c>
      <c r="T37" s="52">
        <f t="shared" si="1"/>
        <v>-646</v>
      </c>
      <c r="U37" s="98">
        <f t="shared" si="5"/>
        <v>1.0928629457922466E-2</v>
      </c>
      <c r="V37" s="98">
        <f>IFERROR(R37/R35,"-")</f>
        <v>0.80519790176442541</v>
      </c>
    </row>
    <row r="38" spans="2:22" ht="15.75" thickBot="1" x14ac:dyDescent="0.3">
      <c r="B38" s="97" t="s">
        <v>142</v>
      </c>
      <c r="C38" s="52">
        <v>3252</v>
      </c>
      <c r="D38" s="52">
        <v>0</v>
      </c>
      <c r="E38" s="52">
        <v>0</v>
      </c>
      <c r="F38" s="52">
        <v>1526</v>
      </c>
      <c r="G38" s="52">
        <v>1511</v>
      </c>
      <c r="H38" s="52">
        <v>1643</v>
      </c>
      <c r="I38" s="98">
        <f t="shared" si="2"/>
        <v>8.7359364659166161E-2</v>
      </c>
      <c r="J38" s="52">
        <f t="shared" si="3"/>
        <v>132</v>
      </c>
      <c r="K38" s="98">
        <f t="shared" si="0"/>
        <v>1.918901589429807E-3</v>
      </c>
      <c r="L38" s="98">
        <f>H38/H35</f>
        <v>0.1728563913729616</v>
      </c>
      <c r="M38" s="52">
        <v>1758</v>
      </c>
      <c r="N38" s="52">
        <v>0</v>
      </c>
      <c r="O38" s="52">
        <v>0</v>
      </c>
      <c r="P38" s="52">
        <v>777</v>
      </c>
      <c r="Q38" s="52">
        <v>780</v>
      </c>
      <c r="R38" s="52">
        <v>817</v>
      </c>
      <c r="S38" s="98">
        <f t="shared" si="4"/>
        <v>4.7435897435897489E-2</v>
      </c>
      <c r="T38" s="52">
        <f t="shared" si="1"/>
        <v>37</v>
      </c>
      <c r="U38" s="98">
        <f t="shared" si="5"/>
        <v>1.8899499418664047E-3</v>
      </c>
      <c r="V38" s="98">
        <f>IFERROR(R38/R35,"-")</f>
        <v>0.19480209823557462</v>
      </c>
    </row>
    <row r="39" spans="2:22" ht="15.75" x14ac:dyDescent="0.25">
      <c r="B39" s="131" t="s">
        <v>50</v>
      </c>
      <c r="C39" s="132">
        <v>30079</v>
      </c>
      <c r="D39" s="132">
        <v>4401</v>
      </c>
      <c r="E39" s="132">
        <v>26255</v>
      </c>
      <c r="F39" s="132">
        <v>36146</v>
      </c>
      <c r="G39" s="132">
        <v>35192</v>
      </c>
      <c r="H39" s="132">
        <v>39857</v>
      </c>
      <c r="I39" s="133">
        <f t="shared" si="2"/>
        <v>0.13255853603091605</v>
      </c>
      <c r="J39" s="132">
        <f t="shared" si="3"/>
        <v>4665</v>
      </c>
      <c r="K39" s="133">
        <f t="shared" si="0"/>
        <v>4.6550006481986504E-2</v>
      </c>
      <c r="L39" s="134">
        <f>H39/H39</f>
        <v>1</v>
      </c>
      <c r="M39" s="132">
        <v>15480</v>
      </c>
      <c r="N39" s="132">
        <v>1925</v>
      </c>
      <c r="O39" s="132">
        <v>14671</v>
      </c>
      <c r="P39" s="132">
        <v>20512</v>
      </c>
      <c r="Q39" s="132">
        <v>17964</v>
      </c>
      <c r="R39" s="132">
        <v>19437</v>
      </c>
      <c r="S39" s="133">
        <f t="shared" si="4"/>
        <v>8.199732798931203E-2</v>
      </c>
      <c r="T39" s="132">
        <f t="shared" si="1"/>
        <v>1473</v>
      </c>
      <c r="U39" s="133">
        <f t="shared" si="5"/>
        <v>4.9892732570867043E-2</v>
      </c>
      <c r="V39" s="134">
        <f>IFERROR(R39/R39,"-")</f>
        <v>1</v>
      </c>
    </row>
    <row r="40" spans="2:22" ht="15.75" x14ac:dyDescent="0.25">
      <c r="B40" s="135" t="s">
        <v>60</v>
      </c>
      <c r="C40" s="136">
        <v>18939</v>
      </c>
      <c r="D40" s="136">
        <v>2470</v>
      </c>
      <c r="E40" s="136">
        <v>22750</v>
      </c>
      <c r="F40" s="136">
        <v>32086</v>
      </c>
      <c r="G40" s="136">
        <v>31003</v>
      </c>
      <c r="H40" s="136">
        <v>35470</v>
      </c>
      <c r="I40" s="137">
        <f t="shared" si="2"/>
        <v>0.14408283069380379</v>
      </c>
      <c r="J40" s="136">
        <f t="shared" si="3"/>
        <v>4467</v>
      </c>
      <c r="K40" s="137">
        <f t="shared" si="0"/>
        <v>4.1426317332364737E-2</v>
      </c>
      <c r="L40" s="137">
        <f>H40/H39</f>
        <v>0.88993150513084274</v>
      </c>
      <c r="M40" s="136">
        <v>9655</v>
      </c>
      <c r="N40" s="136">
        <v>0</v>
      </c>
      <c r="O40" s="136">
        <v>12864</v>
      </c>
      <c r="P40" s="136">
        <v>18634</v>
      </c>
      <c r="Q40" s="136">
        <v>15773</v>
      </c>
      <c r="R40" s="136">
        <v>17286</v>
      </c>
      <c r="S40" s="137">
        <f t="shared" si="4"/>
        <v>9.5923413428009807E-2</v>
      </c>
      <c r="T40" s="136">
        <f t="shared" si="1"/>
        <v>1513</v>
      </c>
      <c r="U40" s="137">
        <f t="shared" si="5"/>
        <v>4.5324745452688012E-2</v>
      </c>
      <c r="V40" s="137">
        <f>IFERROR(R40/R39,"-")</f>
        <v>0.88933477388485882</v>
      </c>
    </row>
    <row r="41" spans="2:22" x14ac:dyDescent="0.25">
      <c r="B41" s="97" t="s">
        <v>140</v>
      </c>
      <c r="C41" s="52">
        <v>18939</v>
      </c>
      <c r="D41" s="52">
        <v>0</v>
      </c>
      <c r="E41" s="52">
        <v>0</v>
      </c>
      <c r="F41" s="52">
        <v>0</v>
      </c>
      <c r="G41" s="52">
        <v>0</v>
      </c>
      <c r="H41" s="52">
        <v>0</v>
      </c>
      <c r="I41" s="98" t="str">
        <f t="shared" si="2"/>
        <v>-</v>
      </c>
      <c r="J41" s="52">
        <f t="shared" si="3"/>
        <v>0</v>
      </c>
      <c r="K41" s="98">
        <f t="shared" si="0"/>
        <v>0</v>
      </c>
      <c r="L41" s="98">
        <f>H41/H39</f>
        <v>0</v>
      </c>
      <c r="M41" s="52">
        <v>9655</v>
      </c>
      <c r="N41" s="52">
        <v>0</v>
      </c>
      <c r="O41" s="52">
        <v>0</v>
      </c>
      <c r="P41" s="52">
        <v>0</v>
      </c>
      <c r="Q41" s="52">
        <v>0</v>
      </c>
      <c r="R41" s="52">
        <v>0</v>
      </c>
      <c r="S41" s="98" t="str">
        <f t="shared" si="4"/>
        <v>-</v>
      </c>
      <c r="T41" s="52">
        <f t="shared" si="1"/>
        <v>0</v>
      </c>
      <c r="U41" s="98">
        <f t="shared" si="5"/>
        <v>0</v>
      </c>
      <c r="V41" s="98">
        <f>IFERROR(R41/R39,"-")</f>
        <v>0</v>
      </c>
    </row>
    <row r="42" spans="2:22" x14ac:dyDescent="0.25">
      <c r="B42" s="97" t="s">
        <v>142</v>
      </c>
      <c r="C42" s="52">
        <v>0</v>
      </c>
      <c r="D42" s="52">
        <v>0</v>
      </c>
      <c r="E42" s="52">
        <v>0</v>
      </c>
      <c r="F42" s="52">
        <v>0</v>
      </c>
      <c r="G42" s="52">
        <v>0</v>
      </c>
      <c r="H42" s="52">
        <v>0</v>
      </c>
      <c r="I42" s="98" t="str">
        <f t="shared" si="2"/>
        <v>-</v>
      </c>
      <c r="J42" s="52">
        <f t="shared" si="3"/>
        <v>0</v>
      </c>
      <c r="K42" s="98">
        <f t="shared" si="0"/>
        <v>0</v>
      </c>
      <c r="L42" s="98">
        <f>H42/H39</f>
        <v>0</v>
      </c>
      <c r="M42" s="52">
        <v>0</v>
      </c>
      <c r="N42" s="52">
        <v>0</v>
      </c>
      <c r="O42" s="52">
        <v>0</v>
      </c>
      <c r="P42" s="52">
        <v>0</v>
      </c>
      <c r="Q42" s="52">
        <v>0</v>
      </c>
      <c r="R42" s="52">
        <v>0</v>
      </c>
      <c r="S42" s="98" t="str">
        <f t="shared" si="4"/>
        <v>-</v>
      </c>
      <c r="T42" s="52">
        <f t="shared" si="1"/>
        <v>0</v>
      </c>
      <c r="U42" s="98">
        <f t="shared" si="5"/>
        <v>0</v>
      </c>
      <c r="V42" s="98">
        <f>IFERROR(R42/R39,"-")</f>
        <v>0</v>
      </c>
    </row>
    <row r="43" spans="2:22" ht="16.5" thickBot="1" x14ac:dyDescent="0.3">
      <c r="B43" s="138" t="s">
        <v>63</v>
      </c>
      <c r="C43" s="139">
        <v>11140</v>
      </c>
      <c r="D43" s="139">
        <v>6</v>
      </c>
      <c r="E43" s="139">
        <v>3505</v>
      </c>
      <c r="F43" s="139">
        <v>4060</v>
      </c>
      <c r="G43" s="139">
        <v>4189</v>
      </c>
      <c r="H43" s="139">
        <v>4387</v>
      </c>
      <c r="I43" s="140">
        <f t="shared" si="2"/>
        <v>4.7266650751969452E-2</v>
      </c>
      <c r="J43" s="139">
        <f t="shared" si="3"/>
        <v>198</v>
      </c>
      <c r="K43" s="140">
        <f t="shared" si="0"/>
        <v>5.1236891496217671E-3</v>
      </c>
      <c r="L43" s="140">
        <f>H43/H39</f>
        <v>0.11006849486915724</v>
      </c>
      <c r="M43" s="139">
        <v>5825</v>
      </c>
      <c r="N43" s="139">
        <v>0</v>
      </c>
      <c r="O43" s="139">
        <v>1807</v>
      </c>
      <c r="P43" s="139">
        <v>1878</v>
      </c>
      <c r="Q43" s="139">
        <v>2191</v>
      </c>
      <c r="R43" s="139">
        <v>2151</v>
      </c>
      <c r="S43" s="140">
        <f t="shared" si="4"/>
        <v>-1.8256503879507058E-2</v>
      </c>
      <c r="T43" s="139">
        <f t="shared" si="1"/>
        <v>-40</v>
      </c>
      <c r="U43" s="140">
        <f t="shared" si="5"/>
        <v>4.5679871181790324E-3</v>
      </c>
      <c r="V43" s="140">
        <f>IFERROR(R43/R39,"-")</f>
        <v>0.11066522611514122</v>
      </c>
    </row>
    <row r="44" spans="2:22" ht="15.75" x14ac:dyDescent="0.25">
      <c r="B44" s="131" t="s">
        <v>51</v>
      </c>
      <c r="C44" s="132">
        <v>43917</v>
      </c>
      <c r="D44" s="132">
        <v>12808</v>
      </c>
      <c r="E44" s="132">
        <v>31205</v>
      </c>
      <c r="F44" s="132">
        <v>46384</v>
      </c>
      <c r="G44" s="132">
        <v>46492</v>
      </c>
      <c r="H44" s="132">
        <v>49528</v>
      </c>
      <c r="I44" s="133">
        <f t="shared" si="2"/>
        <v>6.5301557257162468E-2</v>
      </c>
      <c r="J44" s="132">
        <f t="shared" si="3"/>
        <v>3036</v>
      </c>
      <c r="K44" s="133">
        <f t="shared" si="0"/>
        <v>5.7845013950870043E-2</v>
      </c>
      <c r="L44" s="134">
        <f>H44/H44</f>
        <v>1</v>
      </c>
      <c r="M44" s="132">
        <v>23364</v>
      </c>
      <c r="N44" s="132">
        <v>8041</v>
      </c>
      <c r="O44" s="132">
        <v>17059</v>
      </c>
      <c r="P44" s="132">
        <v>22775</v>
      </c>
      <c r="Q44" s="132">
        <v>22625</v>
      </c>
      <c r="R44" s="132">
        <v>24926</v>
      </c>
      <c r="S44" s="133">
        <f t="shared" si="4"/>
        <v>0.10170165745856363</v>
      </c>
      <c r="T44" s="132">
        <f t="shared" si="1"/>
        <v>2301</v>
      </c>
      <c r="U44" s="133">
        <f t="shared" si="5"/>
        <v>5.5397181371952854E-2</v>
      </c>
      <c r="V44" s="134">
        <f>IFERROR(R44/R44,"-")</f>
        <v>1</v>
      </c>
    </row>
    <row r="45" spans="2:22" ht="15.75" x14ac:dyDescent="0.25">
      <c r="B45" s="135" t="s">
        <v>60</v>
      </c>
      <c r="C45" s="136">
        <v>43917</v>
      </c>
      <c r="D45" s="136">
        <v>12808</v>
      </c>
      <c r="E45" s="136">
        <v>31205</v>
      </c>
      <c r="F45" s="136">
        <v>46384</v>
      </c>
      <c r="G45" s="136">
        <v>46492</v>
      </c>
      <c r="H45" s="136">
        <v>49528</v>
      </c>
      <c r="I45" s="137">
        <f t="shared" si="2"/>
        <v>6.5301557257162468E-2</v>
      </c>
      <c r="J45" s="136">
        <f t="shared" si="3"/>
        <v>3036</v>
      </c>
      <c r="K45" s="137">
        <f t="shared" si="0"/>
        <v>5.7845013950870043E-2</v>
      </c>
      <c r="L45" s="137">
        <f>H45/H44</f>
        <v>1</v>
      </c>
      <c r="M45" s="136">
        <v>23364</v>
      </c>
      <c r="N45" s="136">
        <v>8041</v>
      </c>
      <c r="O45" s="136">
        <v>17059</v>
      </c>
      <c r="P45" s="136">
        <v>22775</v>
      </c>
      <c r="Q45" s="136">
        <v>22625</v>
      </c>
      <c r="R45" s="136">
        <v>24926</v>
      </c>
      <c r="S45" s="137">
        <f t="shared" si="4"/>
        <v>0.10170165745856363</v>
      </c>
      <c r="T45" s="136">
        <f t="shared" si="1"/>
        <v>2301</v>
      </c>
      <c r="U45" s="137">
        <f t="shared" si="5"/>
        <v>5.5397181371952854E-2</v>
      </c>
      <c r="V45" s="137">
        <f>IFERROR(R45/R44,"-")</f>
        <v>1</v>
      </c>
    </row>
    <row r="46" spans="2:22" x14ac:dyDescent="0.25">
      <c r="B46" s="97" t="s">
        <v>140</v>
      </c>
      <c r="C46" s="52">
        <v>21492</v>
      </c>
      <c r="D46" s="52">
        <v>5625</v>
      </c>
      <c r="E46" s="52">
        <v>19118</v>
      </c>
      <c r="F46" s="52">
        <v>27840</v>
      </c>
      <c r="G46" s="52">
        <v>26810</v>
      </c>
      <c r="H46" s="52">
        <v>31202</v>
      </c>
      <c r="I46" s="98">
        <f t="shared" si="2"/>
        <v>0.1638194703468856</v>
      </c>
      <c r="J46" s="52">
        <f t="shared" si="3"/>
        <v>4392</v>
      </c>
      <c r="K46" s="98">
        <f t="shared" si="0"/>
        <v>3.6441611316730883E-2</v>
      </c>
      <c r="L46" s="98">
        <f>H46/H44</f>
        <v>0.62998707801647558</v>
      </c>
      <c r="M46" s="52">
        <v>11543</v>
      </c>
      <c r="N46" s="52">
        <v>3877</v>
      </c>
      <c r="O46" s="52">
        <v>10670</v>
      </c>
      <c r="P46" s="52">
        <v>13831</v>
      </c>
      <c r="Q46" s="52">
        <v>13097</v>
      </c>
      <c r="R46" s="52">
        <v>15698</v>
      </c>
      <c r="S46" s="98">
        <f t="shared" si="4"/>
        <v>0.19859509811407183</v>
      </c>
      <c r="T46" s="52">
        <f t="shared" si="1"/>
        <v>2601</v>
      </c>
      <c r="U46" s="98">
        <f t="shared" si="5"/>
        <v>3.3642081912425022E-2</v>
      </c>
      <c r="V46" s="98">
        <f>IFERROR(R46/R44,"-")</f>
        <v>0.62978416111690605</v>
      </c>
    </row>
    <row r="47" spans="2:22" ht="15.75" thickBot="1" x14ac:dyDescent="0.3">
      <c r="B47" s="97" t="s">
        <v>142</v>
      </c>
      <c r="C47" s="52">
        <v>22425</v>
      </c>
      <c r="D47" s="52">
        <v>7183</v>
      </c>
      <c r="E47" s="52">
        <v>12087</v>
      </c>
      <c r="F47" s="52">
        <v>18544</v>
      </c>
      <c r="G47" s="52">
        <v>19682</v>
      </c>
      <c r="H47" s="52">
        <v>18326</v>
      </c>
      <c r="I47" s="98">
        <f t="shared" si="2"/>
        <v>-6.8895437455543163E-2</v>
      </c>
      <c r="J47" s="52">
        <f t="shared" si="3"/>
        <v>-1356</v>
      </c>
      <c r="K47" s="98">
        <f t="shared" si="0"/>
        <v>2.1403402634139163E-2</v>
      </c>
      <c r="L47" s="98">
        <f>H47/H44</f>
        <v>0.37001292198352448</v>
      </c>
      <c r="M47" s="52">
        <v>11821</v>
      </c>
      <c r="N47" s="52">
        <v>4164</v>
      </c>
      <c r="O47" s="52">
        <v>6389</v>
      </c>
      <c r="P47" s="52">
        <v>8944</v>
      </c>
      <c r="Q47" s="52">
        <v>9528</v>
      </c>
      <c r="R47" s="52">
        <v>9228</v>
      </c>
      <c r="S47" s="98">
        <f t="shared" si="4"/>
        <v>-3.1486146095717871E-2</v>
      </c>
      <c r="T47" s="52">
        <f t="shared" si="1"/>
        <v>-300</v>
      </c>
      <c r="U47" s="98">
        <f t="shared" si="5"/>
        <v>2.1755099459527829E-2</v>
      </c>
      <c r="V47" s="98">
        <f>IFERROR(R47/R44,"-")</f>
        <v>0.37021583888309395</v>
      </c>
    </row>
    <row r="48" spans="2:22" ht="15.75" x14ac:dyDescent="0.25">
      <c r="B48" s="131" t="s">
        <v>52</v>
      </c>
      <c r="C48" s="132">
        <v>43434</v>
      </c>
      <c r="D48" s="132">
        <v>11358</v>
      </c>
      <c r="E48" s="132">
        <v>37264</v>
      </c>
      <c r="F48" s="132">
        <v>45576</v>
      </c>
      <c r="G48" s="132">
        <v>46571</v>
      </c>
      <c r="H48" s="132">
        <v>45813</v>
      </c>
      <c r="I48" s="133">
        <f t="shared" si="2"/>
        <v>-1.6276223400828793E-2</v>
      </c>
      <c r="J48" s="132">
        <f t="shared" si="3"/>
        <v>-758</v>
      </c>
      <c r="K48" s="133">
        <f t="shared" si="0"/>
        <v>5.3506170734356512E-2</v>
      </c>
      <c r="L48" s="134">
        <f>H48/H48</f>
        <v>1</v>
      </c>
      <c r="M48" s="132">
        <v>22403</v>
      </c>
      <c r="N48" s="132">
        <v>5135</v>
      </c>
      <c r="O48" s="132">
        <v>21666</v>
      </c>
      <c r="P48" s="132">
        <v>23086</v>
      </c>
      <c r="Q48" s="132">
        <v>23921</v>
      </c>
      <c r="R48" s="132">
        <v>23285</v>
      </c>
      <c r="S48" s="133">
        <f t="shared" si="4"/>
        <v>-2.6587517244262338E-2</v>
      </c>
      <c r="T48" s="132">
        <f t="shared" si="1"/>
        <v>-636</v>
      </c>
      <c r="U48" s="133">
        <f t="shared" si="5"/>
        <v>5.6153647822300923E-2</v>
      </c>
      <c r="V48" s="134">
        <f>IFERROR(R48/R48,"-")</f>
        <v>1</v>
      </c>
    </row>
    <row r="49" spans="2:22" ht="15.75" x14ac:dyDescent="0.25">
      <c r="B49" s="135" t="s">
        <v>60</v>
      </c>
      <c r="C49" s="136">
        <v>33117</v>
      </c>
      <c r="D49" s="136">
        <v>10354</v>
      </c>
      <c r="E49" s="136">
        <v>29909</v>
      </c>
      <c r="F49" s="136">
        <v>37378</v>
      </c>
      <c r="G49" s="136">
        <v>38430</v>
      </c>
      <c r="H49" s="136">
        <v>37192</v>
      </c>
      <c r="I49" s="137">
        <f t="shared" si="2"/>
        <v>-3.2214415820973175E-2</v>
      </c>
      <c r="J49" s="136">
        <f t="shared" si="3"/>
        <v>-1238</v>
      </c>
      <c r="K49" s="137">
        <f t="shared" si="0"/>
        <v>4.3437485035954584E-2</v>
      </c>
      <c r="L49" s="137">
        <f>H49/H48</f>
        <v>0.811821971929365</v>
      </c>
      <c r="M49" s="136">
        <v>17138</v>
      </c>
      <c r="N49" s="136">
        <v>4503</v>
      </c>
      <c r="O49" s="136">
        <v>17700</v>
      </c>
      <c r="P49" s="136">
        <v>18976</v>
      </c>
      <c r="Q49" s="136">
        <v>20148</v>
      </c>
      <c r="R49" s="136">
        <v>19062</v>
      </c>
      <c r="S49" s="137">
        <f t="shared" si="4"/>
        <v>-5.390113162596788E-2</v>
      </c>
      <c r="T49" s="136">
        <f t="shared" si="1"/>
        <v>-1086</v>
      </c>
      <c r="U49" s="137">
        <f t="shared" si="5"/>
        <v>4.6156615311270133E-2</v>
      </c>
      <c r="V49" s="137">
        <f>IFERROR(R49/R48,"-")</f>
        <v>0.81863860854627446</v>
      </c>
    </row>
    <row r="50" spans="2:22" x14ac:dyDescent="0.25">
      <c r="B50" s="97" t="s">
        <v>140</v>
      </c>
      <c r="C50" s="52">
        <v>27322</v>
      </c>
      <c r="D50" s="52">
        <v>0</v>
      </c>
      <c r="E50" s="52">
        <v>22952</v>
      </c>
      <c r="F50" s="52">
        <v>30352</v>
      </c>
      <c r="G50" s="52">
        <v>30090</v>
      </c>
      <c r="H50" s="52">
        <v>29330</v>
      </c>
      <c r="I50" s="98">
        <f t="shared" si="2"/>
        <v>-2.5257560651379185E-2</v>
      </c>
      <c r="J50" s="52">
        <f t="shared" si="3"/>
        <v>-760</v>
      </c>
      <c r="K50" s="98">
        <f t="shared" si="0"/>
        <v>3.4255254788786514E-2</v>
      </c>
      <c r="L50" s="98">
        <f>H50/H48</f>
        <v>0.64021129373758545</v>
      </c>
      <c r="M50" s="52">
        <v>14090</v>
      </c>
      <c r="N50" s="52">
        <v>0</v>
      </c>
      <c r="O50" s="52">
        <v>13725</v>
      </c>
      <c r="P50" s="52">
        <v>15417</v>
      </c>
      <c r="Q50" s="52">
        <v>15736</v>
      </c>
      <c r="R50" s="52">
        <v>15122</v>
      </c>
      <c r="S50" s="98">
        <f t="shared" si="4"/>
        <v>-3.9018810371123536E-2</v>
      </c>
      <c r="T50" s="52">
        <f t="shared" si="1"/>
        <v>-614</v>
      </c>
      <c r="U50" s="98">
        <f t="shared" si="5"/>
        <v>3.7499817572399431E-2</v>
      </c>
      <c r="V50" s="98">
        <f>IFERROR(R50/R48,"-")</f>
        <v>0.64943096414000434</v>
      </c>
    </row>
    <row r="51" spans="2:22" x14ac:dyDescent="0.25">
      <c r="B51" s="97" t="s">
        <v>142</v>
      </c>
      <c r="C51" s="52">
        <v>5795</v>
      </c>
      <c r="D51" s="52">
        <v>0</v>
      </c>
      <c r="E51" s="52">
        <v>6957</v>
      </c>
      <c r="F51" s="52">
        <v>7026</v>
      </c>
      <c r="G51" s="52">
        <v>8340</v>
      </c>
      <c r="H51" s="52">
        <v>7862</v>
      </c>
      <c r="I51" s="98">
        <f t="shared" si="2"/>
        <v>-5.731414868105511E-2</v>
      </c>
      <c r="J51" s="52">
        <f t="shared" si="3"/>
        <v>-478</v>
      </c>
      <c r="K51" s="98">
        <f t="shared" si="0"/>
        <v>9.182230247168072E-3</v>
      </c>
      <c r="L51" s="98">
        <f>H51/H48</f>
        <v>0.17161067819177964</v>
      </c>
      <c r="M51" s="52">
        <v>3048</v>
      </c>
      <c r="N51" s="52">
        <v>0</v>
      </c>
      <c r="O51" s="52">
        <v>3975</v>
      </c>
      <c r="P51" s="52">
        <v>3559</v>
      </c>
      <c r="Q51" s="52">
        <v>4412</v>
      </c>
      <c r="R51" s="52">
        <v>3940</v>
      </c>
      <c r="S51" s="98">
        <f t="shared" si="4"/>
        <v>-0.10698096101541255</v>
      </c>
      <c r="T51" s="52">
        <f t="shared" si="1"/>
        <v>-472</v>
      </c>
      <c r="U51" s="98">
        <f t="shared" si="5"/>
        <v>8.6567977388706998E-3</v>
      </c>
      <c r="V51" s="98">
        <f>IFERROR(R51/R48,"-")</f>
        <v>0.16920764440627012</v>
      </c>
    </row>
    <row r="52" spans="2:22" ht="16.5" thickBot="1" x14ac:dyDescent="0.3">
      <c r="B52" s="138" t="s">
        <v>63</v>
      </c>
      <c r="C52" s="139">
        <v>10317</v>
      </c>
      <c r="D52" s="139">
        <v>1004</v>
      </c>
      <c r="E52" s="139">
        <v>7355</v>
      </c>
      <c r="F52" s="139">
        <v>8198</v>
      </c>
      <c r="G52" s="139">
        <v>8141</v>
      </c>
      <c r="H52" s="139">
        <v>8621</v>
      </c>
      <c r="I52" s="140">
        <f t="shared" si="2"/>
        <v>5.8960815624616192E-2</v>
      </c>
      <c r="J52" s="139">
        <f t="shared" si="3"/>
        <v>480</v>
      </c>
      <c r="K52" s="140">
        <f t="shared" si="0"/>
        <v>1.0068685698401927E-2</v>
      </c>
      <c r="L52" s="140">
        <f>H52/H48</f>
        <v>0.18817802807063497</v>
      </c>
      <c r="M52" s="139">
        <v>5265</v>
      </c>
      <c r="N52" s="139">
        <v>632</v>
      </c>
      <c r="O52" s="139">
        <v>3966</v>
      </c>
      <c r="P52" s="139">
        <v>4110</v>
      </c>
      <c r="Q52" s="139">
        <v>3773</v>
      </c>
      <c r="R52" s="139">
        <v>4223</v>
      </c>
      <c r="S52" s="140">
        <f t="shared" si="4"/>
        <v>0.11926848661542544</v>
      </c>
      <c r="T52" s="139">
        <f t="shared" si="1"/>
        <v>450</v>
      </c>
      <c r="U52" s="140">
        <f t="shared" si="5"/>
        <v>9.9970325110307883E-3</v>
      </c>
      <c r="V52" s="140">
        <f>IFERROR(R52/R48,"-")</f>
        <v>0.18136139145372557</v>
      </c>
    </row>
    <row r="53" spans="2:22" ht="15.75" x14ac:dyDescent="0.25">
      <c r="B53" s="131" t="s">
        <v>53</v>
      </c>
      <c r="C53" s="132">
        <f t="shared" ref="C53:H56" si="6">C6-C11-C16-C21-C26-C30-C35-C39-C44-C48</f>
        <v>19491</v>
      </c>
      <c r="D53" s="132">
        <f t="shared" si="6"/>
        <v>4917</v>
      </c>
      <c r="E53" s="132">
        <f t="shared" si="6"/>
        <v>16217</v>
      </c>
      <c r="F53" s="132">
        <f t="shared" si="6"/>
        <v>19378</v>
      </c>
      <c r="G53" s="132">
        <f t="shared" si="6"/>
        <v>22033</v>
      </c>
      <c r="H53" s="132">
        <f t="shared" si="6"/>
        <v>20553</v>
      </c>
      <c r="I53" s="133">
        <f t="shared" si="2"/>
        <v>-6.7171969318749136E-2</v>
      </c>
      <c r="J53" s="132">
        <f t="shared" si="3"/>
        <v>-1480</v>
      </c>
      <c r="K53" s="133">
        <f t="shared" si="0"/>
        <v>2.4004372713055888E-2</v>
      </c>
      <c r="L53" s="134">
        <f>H53/H53</f>
        <v>1</v>
      </c>
      <c r="M53" s="132">
        <v>10383</v>
      </c>
      <c r="N53" s="132">
        <v>2755</v>
      </c>
      <c r="O53" s="132">
        <v>8860</v>
      </c>
      <c r="P53" s="132">
        <v>9544</v>
      </c>
      <c r="Q53" s="132">
        <v>11257</v>
      </c>
      <c r="R53" s="132">
        <v>10568</v>
      </c>
      <c r="S53" s="133">
        <f t="shared" si="4"/>
        <v>-6.1206360486808165E-2</v>
      </c>
      <c r="T53" s="132">
        <f t="shared" si="1"/>
        <v>-689</v>
      </c>
      <c r="U53" s="133">
        <f t="shared" si="5"/>
        <v>2.3214520264057872E-2</v>
      </c>
      <c r="V53" s="134">
        <f>IFERROR(R53/R53,"-")</f>
        <v>1</v>
      </c>
    </row>
    <row r="54" spans="2:22" ht="15.75" x14ac:dyDescent="0.25">
      <c r="B54" s="135" t="s">
        <v>60</v>
      </c>
      <c r="C54" s="136">
        <f t="shared" si="6"/>
        <v>18569</v>
      </c>
      <c r="D54" s="136">
        <f t="shared" si="6"/>
        <v>6824</v>
      </c>
      <c r="E54" s="136">
        <f t="shared" si="6"/>
        <v>15900</v>
      </c>
      <c r="F54" s="136">
        <f t="shared" si="6"/>
        <v>18175</v>
      </c>
      <c r="G54" s="136">
        <f t="shared" si="6"/>
        <v>20241</v>
      </c>
      <c r="H54" s="136">
        <f t="shared" si="6"/>
        <v>18854</v>
      </c>
      <c r="I54" s="137">
        <f t="shared" si="2"/>
        <v>-6.8524282397114722E-2</v>
      </c>
      <c r="J54" s="136">
        <f t="shared" si="3"/>
        <v>-1387</v>
      </c>
      <c r="K54" s="137">
        <f t="shared" si="0"/>
        <v>2.2020067295867061E-2</v>
      </c>
      <c r="L54" s="137">
        <f>H54/H53</f>
        <v>0.91733566875881867</v>
      </c>
      <c r="M54" s="136">
        <v>9924</v>
      </c>
      <c r="N54" s="136">
        <v>2752</v>
      </c>
      <c r="O54" s="136">
        <v>8716</v>
      </c>
      <c r="P54" s="136">
        <v>8980</v>
      </c>
      <c r="Q54" s="136">
        <v>10291</v>
      </c>
      <c r="R54" s="136">
        <v>9711</v>
      </c>
      <c r="S54" s="137">
        <f t="shared" si="4"/>
        <v>-5.6359926149062267E-2</v>
      </c>
      <c r="T54" s="136">
        <f t="shared" si="1"/>
        <v>-580</v>
      </c>
      <c r="U54" s="137">
        <f t="shared" si="5"/>
        <v>2.1842664707799633E-2</v>
      </c>
      <c r="V54" s="137">
        <f>IFERROR(R54/R53,"-")</f>
        <v>0.91890613171839519</v>
      </c>
    </row>
    <row r="55" spans="2:22" x14ac:dyDescent="0.25">
      <c r="B55" s="97" t="s">
        <v>140</v>
      </c>
      <c r="C55" s="52">
        <f t="shared" si="6"/>
        <v>16114</v>
      </c>
      <c r="D55" s="52">
        <f t="shared" si="6"/>
        <v>15844</v>
      </c>
      <c r="E55" s="52">
        <f t="shared" si="6"/>
        <v>57557</v>
      </c>
      <c r="F55" s="52">
        <f t="shared" si="6"/>
        <v>75186</v>
      </c>
      <c r="G55" s="52">
        <f t="shared" si="6"/>
        <v>72793</v>
      </c>
      <c r="H55" s="52">
        <f t="shared" si="6"/>
        <v>65581</v>
      </c>
      <c r="I55" s="98">
        <f t="shared" si="2"/>
        <v>-9.9075460552525696E-2</v>
      </c>
      <c r="J55" s="52">
        <f t="shared" si="3"/>
        <v>-7212</v>
      </c>
      <c r="K55" s="98">
        <f t="shared" si="0"/>
        <v>7.6593721933290435E-2</v>
      </c>
      <c r="L55" s="98">
        <f>H55/H53</f>
        <v>3.190823724030555</v>
      </c>
      <c r="M55" s="52">
        <v>7807</v>
      </c>
      <c r="N55" s="52">
        <v>2234</v>
      </c>
      <c r="O55" s="52">
        <v>6412</v>
      </c>
      <c r="P55" s="52">
        <v>6832</v>
      </c>
      <c r="Q55" s="52">
        <v>7509</v>
      </c>
      <c r="R55" s="52">
        <v>6938</v>
      </c>
      <c r="S55" s="98">
        <f t="shared" si="4"/>
        <v>-7.6042082833932656E-2</v>
      </c>
      <c r="T55" s="52">
        <f t="shared" si="1"/>
        <v>-571</v>
      </c>
      <c r="U55" s="98">
        <f t="shared" si="5"/>
        <v>1.661793822758208E-2</v>
      </c>
      <c r="V55" s="98">
        <f>IFERROR(R55/R53,"-")</f>
        <v>0.65651021953065858</v>
      </c>
    </row>
    <row r="56" spans="2:22" x14ac:dyDescent="0.25">
      <c r="B56" s="97" t="s">
        <v>142</v>
      </c>
      <c r="C56" s="52">
        <f t="shared" si="6"/>
        <v>9313</v>
      </c>
      <c r="D56" s="52">
        <f t="shared" si="6"/>
        <v>6335</v>
      </c>
      <c r="E56" s="52">
        <f t="shared" si="6"/>
        <v>11632</v>
      </c>
      <c r="F56" s="52">
        <f t="shared" si="6"/>
        <v>21512</v>
      </c>
      <c r="G56" s="52">
        <f t="shared" si="6"/>
        <v>20453</v>
      </c>
      <c r="H56" s="52">
        <f t="shared" si="6"/>
        <v>21244</v>
      </c>
      <c r="I56" s="98">
        <f t="shared" si="2"/>
        <v>3.8674033149171283E-2</v>
      </c>
      <c r="J56" s="52">
        <f t="shared" si="3"/>
        <v>791</v>
      </c>
      <c r="K56" s="98">
        <f t="shared" si="0"/>
        <v>2.4811409230582362E-2</v>
      </c>
      <c r="L56" s="98">
        <f>H56/H53</f>
        <v>1.0336203960492385</v>
      </c>
      <c r="M56" s="52">
        <v>2117</v>
      </c>
      <c r="N56" s="52">
        <v>518</v>
      </c>
      <c r="O56" s="52">
        <v>2304</v>
      </c>
      <c r="P56" s="52">
        <v>2148</v>
      </c>
      <c r="Q56" s="52">
        <v>2782</v>
      </c>
      <c r="R56" s="52">
        <v>2773</v>
      </c>
      <c r="S56" s="98">
        <f t="shared" si="4"/>
        <v>-3.2350826743350325E-3</v>
      </c>
      <c r="T56" s="52">
        <f t="shared" si="1"/>
        <v>-9</v>
      </c>
      <c r="U56" s="98">
        <f t="shared" si="5"/>
        <v>5.2247264802175513E-3</v>
      </c>
      <c r="V56" s="98">
        <f>IFERROR(R56/R53,"-")</f>
        <v>0.26239591218773656</v>
      </c>
    </row>
    <row r="57" spans="2:22" ht="15.75" x14ac:dyDescent="0.25">
      <c r="B57" s="138" t="s">
        <v>63</v>
      </c>
      <c r="C57" s="139">
        <f>C53-C54</f>
        <v>922</v>
      </c>
      <c r="D57" s="139">
        <f t="shared" ref="D57:H57" si="7">D53-D54</f>
        <v>-1907</v>
      </c>
      <c r="E57" s="139">
        <f t="shared" si="7"/>
        <v>317</v>
      </c>
      <c r="F57" s="139">
        <f t="shared" si="7"/>
        <v>1203</v>
      </c>
      <c r="G57" s="139">
        <f t="shared" si="7"/>
        <v>1792</v>
      </c>
      <c r="H57" s="139">
        <f t="shared" si="7"/>
        <v>1699</v>
      </c>
      <c r="I57" s="140">
        <f t="shared" si="2"/>
        <v>-5.1897321428571397E-2</v>
      </c>
      <c r="J57" s="139">
        <f t="shared" si="3"/>
        <v>-93</v>
      </c>
      <c r="K57" s="140">
        <f t="shared" si="0"/>
        <v>1.9843054171888269E-3</v>
      </c>
      <c r="L57" s="140">
        <f>H57/H53</f>
        <v>8.2664331241181332E-2</v>
      </c>
      <c r="M57" s="139">
        <v>789</v>
      </c>
      <c r="N57" s="139">
        <v>61</v>
      </c>
      <c r="O57" s="139">
        <v>604</v>
      </c>
      <c r="P57" s="139">
        <v>1293</v>
      </c>
      <c r="Q57" s="139">
        <v>4595</v>
      </c>
      <c r="R57" s="139">
        <v>3925</v>
      </c>
      <c r="S57" s="140">
        <f t="shared" si="4"/>
        <v>-0.14581066376496188</v>
      </c>
      <c r="T57" s="139">
        <f t="shared" si="1"/>
        <v>-670</v>
      </c>
      <c r="U57" s="140">
        <f t="shared" si="5"/>
        <v>3.1450518337622409E-3</v>
      </c>
      <c r="V57" s="140">
        <f>IFERROR(R57/R53,"-")</f>
        <v>0.37140423921271765</v>
      </c>
    </row>
    <row r="58" spans="2:22" x14ac:dyDescent="0.25">
      <c r="B58" s="101"/>
      <c r="C58" s="102"/>
      <c r="D58" s="102"/>
      <c r="E58" s="102"/>
      <c r="F58" s="102"/>
      <c r="G58" s="102"/>
      <c r="H58" s="103"/>
      <c r="I58" s="102"/>
      <c r="J58" s="104"/>
      <c r="K58" s="104"/>
      <c r="L58" s="104"/>
    </row>
    <row r="59" spans="2:22" x14ac:dyDescent="0.25">
      <c r="B59" s="105" t="s">
        <v>55</v>
      </c>
      <c r="C59" s="105"/>
      <c r="D59" s="105"/>
      <c r="E59" s="105"/>
      <c r="F59" s="105"/>
      <c r="G59" s="105"/>
      <c r="H59" s="105"/>
      <c r="I59" s="105"/>
      <c r="J59" s="105"/>
      <c r="K59" s="105"/>
      <c r="L59" s="105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072259-07D8-49AF-84D2-C7F3CD83931E}">
  <sheetPr>
    <tabColor theme="7" tint="0.79998168889431442"/>
    <pageSetUpPr fitToPage="1"/>
  </sheetPr>
  <dimension ref="A1:W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4" max="23" width="11.42578125" hidden="1" customWidth="1"/>
  </cols>
  <sheetData>
    <row r="1" spans="1:23" ht="42.75" customHeight="1" x14ac:dyDescent="0.25"/>
    <row r="3" spans="1:23" ht="42" customHeight="1" thickBot="1" x14ac:dyDescent="0.3">
      <c r="B3" s="268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268"/>
      <c r="D3" s="268"/>
      <c r="E3" s="268"/>
      <c r="F3" s="268"/>
      <c r="G3" s="268"/>
      <c r="H3" s="268"/>
      <c r="I3" s="268"/>
      <c r="J3" s="268"/>
      <c r="K3" s="268"/>
      <c r="N3" s="142" t="s">
        <v>260</v>
      </c>
      <c r="O3" s="143"/>
      <c r="P3" s="143"/>
      <c r="Q3" s="143"/>
      <c r="R3" s="143"/>
      <c r="S3" s="143"/>
      <c r="T3" s="143"/>
      <c r="U3" s="143"/>
      <c r="V3" s="143"/>
      <c r="W3" s="143"/>
    </row>
    <row r="4" spans="1:23" ht="6" customHeight="1" x14ac:dyDescent="0.25"/>
    <row r="5" spans="1:23" ht="15.75" x14ac:dyDescent="0.25">
      <c r="B5" s="144"/>
      <c r="C5" s="299" t="s">
        <v>43</v>
      </c>
      <c r="D5" s="300"/>
      <c r="E5" s="300"/>
      <c r="F5" s="300"/>
      <c r="G5" s="300"/>
      <c r="H5" s="300"/>
      <c r="I5" s="300"/>
      <c r="J5" s="300"/>
      <c r="K5" s="300"/>
      <c r="N5" s="144"/>
      <c r="O5" s="299" t="s">
        <v>43</v>
      </c>
      <c r="P5" s="300"/>
      <c r="Q5" s="300"/>
      <c r="R5" s="300"/>
      <c r="S5" s="300"/>
      <c r="T5" s="300"/>
      <c r="U5" s="300"/>
      <c r="V5" s="300"/>
      <c r="W5" s="300"/>
    </row>
    <row r="6" spans="1:23" s="145" customFormat="1" ht="72" customHeight="1" x14ac:dyDescent="0.25">
      <c r="B6" s="146"/>
      <c r="C6" s="147">
        <v>2019</v>
      </c>
      <c r="D6" s="148">
        <v>2020</v>
      </c>
      <c r="E6" s="148">
        <v>2021</v>
      </c>
      <c r="F6" s="148">
        <v>2022</v>
      </c>
      <c r="G6" s="148">
        <v>2023</v>
      </c>
      <c r="H6" s="148">
        <v>2024</v>
      </c>
      <c r="I6" s="149" t="str">
        <f>CONCATENATE("var. ",RIGHT(H6,2),"/",RIGHT(G6,2))</f>
        <v>var. 24/23</v>
      </c>
      <c r="J6" s="150" t="str">
        <f>CONCATENATE("dif. ",RIGHT(H6,2),"/",RIGHT(G6,2))</f>
        <v>dif. 24/23</v>
      </c>
      <c r="K6" s="149" t="str">
        <f>CONCATENATE("Cuota s/ total lugares de residencia ",RIGHT(H6,4))</f>
        <v>Cuota s/ total lugares de residencia 2024</v>
      </c>
      <c r="N6" s="146"/>
      <c r="O6" s="147">
        <v>2019</v>
      </c>
      <c r="P6" s="148">
        <v>2020</v>
      </c>
      <c r="Q6" s="148">
        <v>2021</v>
      </c>
      <c r="R6" s="148">
        <v>2022</v>
      </c>
      <c r="S6" s="148">
        <v>2023</v>
      </c>
      <c r="T6" s="148">
        <v>2024</v>
      </c>
      <c r="U6" s="149" t="str">
        <f>CONCATENATE("var. ",RIGHT(T6,2),"/",RIGHT(S6,2))</f>
        <v>var. 24/23</v>
      </c>
      <c r="V6" s="150" t="str">
        <f>CONCATENATE("dif. ",RIGHT(T6,2),"/",RIGHT(S6,2))</f>
        <v>dif. 24/23</v>
      </c>
      <c r="W6" s="149" t="str">
        <f>CONCATENATE("Cuota s/ total lugares de residencia ",RIGHT(T6,4))</f>
        <v>Cuota s/ total lugares de residencia 2024</v>
      </c>
    </row>
    <row r="7" spans="1:23" x14ac:dyDescent="0.25">
      <c r="A7" s="1"/>
      <c r="B7" s="151" t="s">
        <v>43</v>
      </c>
      <c r="C7" s="152"/>
      <c r="D7" s="152"/>
      <c r="E7" s="152"/>
      <c r="F7" s="152"/>
      <c r="G7" s="152"/>
      <c r="H7" s="153"/>
      <c r="I7" s="153"/>
      <c r="J7" s="153"/>
      <c r="K7" s="152"/>
      <c r="L7" s="79"/>
      <c r="N7" s="154" t="s">
        <v>44</v>
      </c>
      <c r="O7" s="152"/>
      <c r="P7" s="152"/>
      <c r="Q7" s="152"/>
      <c r="R7" s="152"/>
      <c r="S7" s="152"/>
      <c r="T7" s="153"/>
      <c r="U7" s="153"/>
      <c r="V7" s="153"/>
      <c r="W7" s="152"/>
    </row>
    <row r="8" spans="1:23" x14ac:dyDescent="0.25">
      <c r="A8" s="1"/>
      <c r="B8" s="155" t="s">
        <v>68</v>
      </c>
      <c r="C8" s="156">
        <v>4831573</v>
      </c>
      <c r="D8" s="156">
        <v>1565303</v>
      </c>
      <c r="E8" s="156">
        <v>2335438</v>
      </c>
      <c r="F8" s="156">
        <v>4757683</v>
      </c>
      <c r="G8" s="156">
        <v>5188807</v>
      </c>
      <c r="H8" s="156">
        <v>5480280</v>
      </c>
      <c r="I8" s="157">
        <f>IFERROR(H8/G8-1,"-")</f>
        <v>5.6173413272068151E-2</v>
      </c>
      <c r="J8" s="156">
        <f t="shared" ref="J8:J20" si="0">H8-G8</f>
        <v>291473</v>
      </c>
      <c r="K8" s="157">
        <f t="shared" ref="K8:K20" si="1">H8/H$8</f>
        <v>1</v>
      </c>
      <c r="L8" s="79"/>
      <c r="N8" s="155" t="s">
        <v>68</v>
      </c>
      <c r="O8" s="156">
        <v>1762715</v>
      </c>
      <c r="P8" s="156">
        <v>550867</v>
      </c>
      <c r="Q8" s="156">
        <v>881045</v>
      </c>
      <c r="R8" s="156">
        <v>1757049</v>
      </c>
      <c r="S8" s="156">
        <v>1888332</v>
      </c>
      <c r="T8" s="156">
        <v>1938898</v>
      </c>
      <c r="U8" s="157">
        <f>IFERROR(T8/S8-1,"-")</f>
        <v>2.677813011694985E-2</v>
      </c>
      <c r="V8" s="156">
        <f>T8-S8</f>
        <v>50566</v>
      </c>
      <c r="W8" s="157">
        <f>T8/T$8</f>
        <v>1</v>
      </c>
    </row>
    <row r="9" spans="1:23" x14ac:dyDescent="0.25">
      <c r="A9" s="1" t="s">
        <v>96</v>
      </c>
      <c r="B9" s="158" t="s">
        <v>97</v>
      </c>
      <c r="C9" s="159">
        <v>1047557</v>
      </c>
      <c r="D9" s="159">
        <v>456683</v>
      </c>
      <c r="E9" s="159">
        <v>800301</v>
      </c>
      <c r="F9" s="159">
        <v>1016781</v>
      </c>
      <c r="G9" s="159">
        <v>1041269</v>
      </c>
      <c r="H9" s="159">
        <v>1058434</v>
      </c>
      <c r="I9" s="160">
        <f>IFERROR(H9/G9-1,"-")</f>
        <v>1.6484693196474609E-2</v>
      </c>
      <c r="J9" s="159">
        <f t="shared" si="0"/>
        <v>17165</v>
      </c>
      <c r="K9" s="160">
        <f t="shared" si="1"/>
        <v>0.19313502229813076</v>
      </c>
      <c r="L9" s="79"/>
      <c r="N9" s="158" t="s">
        <v>97</v>
      </c>
      <c r="O9" s="159">
        <v>222987</v>
      </c>
      <c r="P9" s="159">
        <v>117997</v>
      </c>
      <c r="Q9" s="159">
        <v>247584</v>
      </c>
      <c r="R9" s="159">
        <v>207208</v>
      </c>
      <c r="S9" s="159">
        <v>181512</v>
      </c>
      <c r="T9" s="159">
        <v>161819</v>
      </c>
      <c r="U9" s="160">
        <f>IFERROR(T9/S9-1,"-")</f>
        <v>-0.10849420423994005</v>
      </c>
      <c r="V9" s="159">
        <f t="shared" ref="V9:V19" si="2">T9-S9</f>
        <v>-19693</v>
      </c>
      <c r="W9" s="160">
        <f>T9/T$8</f>
        <v>8.345926397365927E-2</v>
      </c>
    </row>
    <row r="10" spans="1:23" x14ac:dyDescent="0.25">
      <c r="A10" s="161" t="s">
        <v>103</v>
      </c>
      <c r="B10" s="162" t="s">
        <v>103</v>
      </c>
      <c r="C10" s="163">
        <v>415150</v>
      </c>
      <c r="D10" s="163">
        <v>208389</v>
      </c>
      <c r="E10" s="163">
        <v>416048</v>
      </c>
      <c r="F10" s="163">
        <v>423208</v>
      </c>
      <c r="G10" s="163">
        <v>428791</v>
      </c>
      <c r="H10" s="163">
        <v>421973</v>
      </c>
      <c r="I10" s="164">
        <f>IFERROR(H10/G10-1,"-")</f>
        <v>-1.5900520300099585E-2</v>
      </c>
      <c r="J10" s="163">
        <f t="shared" si="0"/>
        <v>-6818</v>
      </c>
      <c r="K10" s="164">
        <f t="shared" si="1"/>
        <v>7.6998438036012765E-2</v>
      </c>
      <c r="L10" s="79"/>
      <c r="N10" s="162" t="s">
        <v>103</v>
      </c>
      <c r="O10" s="163">
        <v>113067</v>
      </c>
      <c r="P10" s="163">
        <v>68476</v>
      </c>
      <c r="Q10" s="163">
        <v>126666</v>
      </c>
      <c r="R10" s="163">
        <v>86811</v>
      </c>
      <c r="S10" s="163">
        <v>75374</v>
      </c>
      <c r="T10" s="163">
        <v>60650</v>
      </c>
      <c r="U10" s="164">
        <f>IFERROR(T10/S10-1,"-")</f>
        <v>-0.19534587523549229</v>
      </c>
      <c r="V10" s="163">
        <f t="shared" si="2"/>
        <v>-14724</v>
      </c>
      <c r="W10" s="164">
        <f>T10/T$8</f>
        <v>3.1280655300072513E-2</v>
      </c>
    </row>
    <row r="11" spans="1:23" x14ac:dyDescent="0.25">
      <c r="A11" s="161" t="s">
        <v>100</v>
      </c>
      <c r="B11" s="162" t="s">
        <v>100</v>
      </c>
      <c r="C11" s="163">
        <v>632407</v>
      </c>
      <c r="D11" s="163">
        <v>248294</v>
      </c>
      <c r="E11" s="163">
        <v>384253</v>
      </c>
      <c r="F11" s="163">
        <v>593573</v>
      </c>
      <c r="G11" s="163">
        <v>612478</v>
      </c>
      <c r="H11" s="163">
        <v>636461</v>
      </c>
      <c r="I11" s="164">
        <f>IFERROR(H11/G11-1,"-")</f>
        <v>3.915732483452472E-2</v>
      </c>
      <c r="J11" s="163">
        <f t="shared" si="0"/>
        <v>23983</v>
      </c>
      <c r="K11" s="164">
        <f t="shared" si="1"/>
        <v>0.116136584262118</v>
      </c>
      <c r="L11" s="79"/>
      <c r="N11" s="162" t="s">
        <v>100</v>
      </c>
      <c r="O11" s="163">
        <v>109920</v>
      </c>
      <c r="P11" s="163">
        <v>49521</v>
      </c>
      <c r="Q11" s="163">
        <v>120918</v>
      </c>
      <c r="R11" s="163">
        <v>120397</v>
      </c>
      <c r="S11" s="163">
        <v>106138</v>
      </c>
      <c r="T11" s="163">
        <v>101169</v>
      </c>
      <c r="U11" s="164">
        <f>IFERROR(T11/S11-1,"-")</f>
        <v>-4.6816408826245048E-2</v>
      </c>
      <c r="V11" s="163">
        <f t="shared" si="2"/>
        <v>-4969</v>
      </c>
      <c r="W11" s="164">
        <f>T11/T$8</f>
        <v>5.217860867358675E-2</v>
      </c>
    </row>
    <row r="12" spans="1:23" x14ac:dyDescent="0.25">
      <c r="A12" s="1"/>
      <c r="B12" s="158" t="s">
        <v>107</v>
      </c>
      <c r="C12" s="159">
        <v>3784016</v>
      </c>
      <c r="D12" s="159">
        <v>1108620</v>
      </c>
      <c r="E12" s="159">
        <v>1535137</v>
      </c>
      <c r="F12" s="159">
        <v>3740902</v>
      </c>
      <c r="G12" s="159">
        <v>4147538</v>
      </c>
      <c r="H12" s="159">
        <v>4421846</v>
      </c>
      <c r="I12" s="160">
        <f>IFERROR(H12/G12-1,"-")</f>
        <v>6.6137549553494157E-2</v>
      </c>
      <c r="J12" s="159">
        <f t="shared" si="0"/>
        <v>274308</v>
      </c>
      <c r="K12" s="160">
        <f t="shared" si="1"/>
        <v>0.80686497770186927</v>
      </c>
      <c r="L12" s="79"/>
      <c r="N12" s="158" t="s">
        <v>107</v>
      </c>
      <c r="O12" s="159">
        <v>1539728</v>
      </c>
      <c r="P12" s="159">
        <v>432870</v>
      </c>
      <c r="Q12" s="159">
        <v>633461</v>
      </c>
      <c r="R12" s="159">
        <v>1549841</v>
      </c>
      <c r="S12" s="159">
        <v>1706820</v>
      </c>
      <c r="T12" s="159">
        <v>1777079</v>
      </c>
      <c r="U12" s="160">
        <f>IFERROR(T12/S12-1,"-")</f>
        <v>4.1163684512719456E-2</v>
      </c>
      <c r="V12" s="159">
        <f t="shared" si="2"/>
        <v>70259</v>
      </c>
      <c r="W12" s="160">
        <f>T12/T$8</f>
        <v>0.91654073602634079</v>
      </c>
    </row>
    <row r="13" spans="1:23" s="56" customFormat="1" x14ac:dyDescent="0.25">
      <c r="B13" s="162" t="s">
        <v>110</v>
      </c>
      <c r="C13" s="163">
        <v>1721079</v>
      </c>
      <c r="D13" s="163">
        <v>436137</v>
      </c>
      <c r="E13" s="163">
        <v>446045</v>
      </c>
      <c r="F13" s="163">
        <v>1722453</v>
      </c>
      <c r="G13" s="163">
        <v>1939344</v>
      </c>
      <c r="H13" s="163">
        <v>2075266</v>
      </c>
      <c r="I13" s="164">
        <f t="shared" ref="I13:I20" si="3">IFERROR(H13/G13-1,"-")</f>
        <v>7.0086585979588945E-2</v>
      </c>
      <c r="J13" s="163">
        <f t="shared" si="0"/>
        <v>135922</v>
      </c>
      <c r="K13" s="164">
        <f t="shared" si="1"/>
        <v>0.37867882662929631</v>
      </c>
      <c r="L13" s="165"/>
      <c r="N13" s="162" t="s">
        <v>110</v>
      </c>
      <c r="O13" s="163">
        <v>757594</v>
      </c>
      <c r="P13" s="163">
        <v>187852</v>
      </c>
      <c r="Q13" s="163">
        <v>208305</v>
      </c>
      <c r="R13" s="163">
        <v>783677</v>
      </c>
      <c r="S13" s="163">
        <v>883653</v>
      </c>
      <c r="T13" s="163">
        <v>930359</v>
      </c>
      <c r="U13" s="164">
        <f t="shared" ref="U13:U20" si="4">IFERROR(T13/S13-1,"-")</f>
        <v>5.2855589241478373E-2</v>
      </c>
      <c r="V13" s="163">
        <f t="shared" si="2"/>
        <v>46706</v>
      </c>
      <c r="W13" s="164">
        <f t="shared" ref="W13:W20" si="5">T13/T$8</f>
        <v>0.47983906322044789</v>
      </c>
    </row>
    <row r="14" spans="1:23" s="56" customFormat="1" x14ac:dyDescent="0.25">
      <c r="B14" s="162" t="s">
        <v>113</v>
      </c>
      <c r="C14" s="163">
        <v>491040</v>
      </c>
      <c r="D14" s="163">
        <v>138922</v>
      </c>
      <c r="E14" s="163">
        <v>222501</v>
      </c>
      <c r="F14" s="163">
        <v>385709</v>
      </c>
      <c r="G14" s="163">
        <v>431586</v>
      </c>
      <c r="H14" s="163">
        <v>447017</v>
      </c>
      <c r="I14" s="164">
        <f t="shared" si="3"/>
        <v>3.5754171822070191E-2</v>
      </c>
      <c r="J14" s="163">
        <f t="shared" si="0"/>
        <v>15431</v>
      </c>
      <c r="K14" s="164">
        <f t="shared" si="1"/>
        <v>8.1568277533264719E-2</v>
      </c>
      <c r="L14" s="165"/>
      <c r="N14" s="162" t="s">
        <v>113</v>
      </c>
      <c r="O14" s="163">
        <v>201016</v>
      </c>
      <c r="P14" s="163">
        <v>57141</v>
      </c>
      <c r="Q14" s="163">
        <v>103865</v>
      </c>
      <c r="R14" s="163">
        <v>169299</v>
      </c>
      <c r="S14" s="163">
        <v>182538</v>
      </c>
      <c r="T14" s="163">
        <v>183463</v>
      </c>
      <c r="U14" s="164">
        <f t="shared" si="4"/>
        <v>5.0674380129069885E-3</v>
      </c>
      <c r="V14" s="163">
        <f t="shared" si="2"/>
        <v>925</v>
      </c>
      <c r="W14" s="164">
        <f t="shared" si="5"/>
        <v>9.4622306072831064E-2</v>
      </c>
    </row>
    <row r="15" spans="1:23" x14ac:dyDescent="0.25">
      <c r="A15" s="1"/>
      <c r="B15" s="162" t="s">
        <v>116</v>
      </c>
      <c r="C15" s="163">
        <v>166950</v>
      </c>
      <c r="D15" s="163">
        <v>58766</v>
      </c>
      <c r="E15" s="163">
        <v>128102</v>
      </c>
      <c r="F15" s="163">
        <v>197280</v>
      </c>
      <c r="G15" s="163">
        <v>216824</v>
      </c>
      <c r="H15" s="163">
        <v>230379</v>
      </c>
      <c r="I15" s="164">
        <f t="shared" si="3"/>
        <v>6.2516142124487972E-2</v>
      </c>
      <c r="J15" s="163">
        <f t="shared" si="0"/>
        <v>13555</v>
      </c>
      <c r="K15" s="164">
        <f t="shared" si="1"/>
        <v>4.2037815586064946E-2</v>
      </c>
      <c r="L15" s="79"/>
      <c r="N15" s="162" t="s">
        <v>116</v>
      </c>
      <c r="O15" s="163">
        <v>52571</v>
      </c>
      <c r="P15" s="163">
        <v>20504</v>
      </c>
      <c r="Q15" s="163">
        <v>42447</v>
      </c>
      <c r="R15" s="163">
        <v>63176</v>
      </c>
      <c r="S15" s="163">
        <v>65334</v>
      </c>
      <c r="T15" s="163">
        <v>57978</v>
      </c>
      <c r="U15" s="164">
        <f t="shared" si="4"/>
        <v>-0.11259068785012394</v>
      </c>
      <c r="V15" s="163">
        <f t="shared" si="2"/>
        <v>-7356</v>
      </c>
      <c r="W15" s="164">
        <f t="shared" si="5"/>
        <v>2.9902552893447721E-2</v>
      </c>
    </row>
    <row r="16" spans="1:23" x14ac:dyDescent="0.25">
      <c r="A16" s="1"/>
      <c r="B16" s="162" t="s">
        <v>123</v>
      </c>
      <c r="C16" s="163">
        <v>137818</v>
      </c>
      <c r="D16" s="163">
        <v>39662</v>
      </c>
      <c r="E16" s="163">
        <v>93209</v>
      </c>
      <c r="F16" s="163">
        <v>169583</v>
      </c>
      <c r="G16" s="163">
        <v>165044</v>
      </c>
      <c r="H16" s="163">
        <v>174675</v>
      </c>
      <c r="I16" s="164">
        <f t="shared" si="3"/>
        <v>5.8354135866799162E-2</v>
      </c>
      <c r="J16" s="163">
        <f t="shared" si="0"/>
        <v>9631</v>
      </c>
      <c r="K16" s="164">
        <f t="shared" si="1"/>
        <v>3.1873371433576388E-2</v>
      </c>
      <c r="L16" s="79"/>
      <c r="N16" s="162" t="s">
        <v>123</v>
      </c>
      <c r="O16" s="163">
        <v>61428</v>
      </c>
      <c r="P16" s="163">
        <v>17078</v>
      </c>
      <c r="Q16" s="163">
        <v>41550</v>
      </c>
      <c r="R16" s="163">
        <v>75901</v>
      </c>
      <c r="S16" s="163">
        <v>70878</v>
      </c>
      <c r="T16" s="163">
        <v>71598</v>
      </c>
      <c r="U16" s="164">
        <f t="shared" si="4"/>
        <v>1.0158300177770307E-2</v>
      </c>
      <c r="V16" s="163">
        <f t="shared" si="2"/>
        <v>720</v>
      </c>
      <c r="W16" s="164">
        <f t="shared" si="5"/>
        <v>3.6927161717635479E-2</v>
      </c>
    </row>
    <row r="17" spans="1:23" x14ac:dyDescent="0.25">
      <c r="A17" s="1"/>
      <c r="B17" s="162" t="s">
        <v>119</v>
      </c>
      <c r="C17" s="163">
        <v>133862</v>
      </c>
      <c r="D17" s="163">
        <v>55544</v>
      </c>
      <c r="E17" s="163">
        <v>93337</v>
      </c>
      <c r="F17" s="163">
        <v>146133</v>
      </c>
      <c r="G17" s="163">
        <v>151265</v>
      </c>
      <c r="H17" s="163">
        <v>157483</v>
      </c>
      <c r="I17" s="164">
        <f t="shared" si="3"/>
        <v>4.1106667107394301E-2</v>
      </c>
      <c r="J17" s="163">
        <f t="shared" si="0"/>
        <v>6218</v>
      </c>
      <c r="K17" s="164">
        <f t="shared" si="1"/>
        <v>2.8736305444247375E-2</v>
      </c>
      <c r="L17" s="79"/>
      <c r="N17" s="162" t="s">
        <v>119</v>
      </c>
      <c r="O17" s="163">
        <v>70272</v>
      </c>
      <c r="P17" s="163">
        <v>28980</v>
      </c>
      <c r="Q17" s="163">
        <v>51893</v>
      </c>
      <c r="R17" s="163">
        <v>82793</v>
      </c>
      <c r="S17" s="163">
        <v>80226</v>
      </c>
      <c r="T17" s="163">
        <v>81717</v>
      </c>
      <c r="U17" s="164">
        <f t="shared" si="4"/>
        <v>1.858499738239483E-2</v>
      </c>
      <c r="V17" s="163">
        <f t="shared" si="2"/>
        <v>1491</v>
      </c>
      <c r="W17" s="164">
        <f t="shared" si="5"/>
        <v>4.2146105674460442E-2</v>
      </c>
    </row>
    <row r="18" spans="1:23" x14ac:dyDescent="0.25">
      <c r="A18" s="1"/>
      <c r="B18" s="162" t="s">
        <v>128</v>
      </c>
      <c r="C18" s="163">
        <v>74390</v>
      </c>
      <c r="D18" s="163">
        <v>28784</v>
      </c>
      <c r="E18" s="163">
        <v>25400</v>
      </c>
      <c r="F18" s="163">
        <v>62340</v>
      </c>
      <c r="G18" s="163">
        <v>67966</v>
      </c>
      <c r="H18" s="163">
        <v>63716</v>
      </c>
      <c r="I18" s="164">
        <f t="shared" si="3"/>
        <v>-6.2531265632816413E-2</v>
      </c>
      <c r="J18" s="163">
        <f t="shared" si="0"/>
        <v>-4250</v>
      </c>
      <c r="K18" s="164">
        <f t="shared" si="1"/>
        <v>1.1626413248958082E-2</v>
      </c>
      <c r="L18" s="79"/>
      <c r="N18" s="162" t="s">
        <v>128</v>
      </c>
      <c r="O18" s="163">
        <v>30964</v>
      </c>
      <c r="P18" s="163">
        <v>11625</v>
      </c>
      <c r="Q18" s="163">
        <v>7603</v>
      </c>
      <c r="R18" s="163">
        <v>22864</v>
      </c>
      <c r="S18" s="163">
        <v>24590</v>
      </c>
      <c r="T18" s="163">
        <v>24160</v>
      </c>
      <c r="U18" s="164">
        <f t="shared" si="4"/>
        <v>-1.7486783245221682E-2</v>
      </c>
      <c r="V18" s="163">
        <f t="shared" si="2"/>
        <v>-430</v>
      </c>
      <c r="W18" s="164">
        <f t="shared" si="5"/>
        <v>1.2460686431158318E-2</v>
      </c>
    </row>
    <row r="19" spans="1:23" x14ac:dyDescent="0.25">
      <c r="A19" s="161" t="s">
        <v>144</v>
      </c>
      <c r="B19" s="162" t="s">
        <v>131</v>
      </c>
      <c r="C19" s="163">
        <v>106028</v>
      </c>
      <c r="D19" s="163">
        <v>42711</v>
      </c>
      <c r="E19" s="163">
        <v>22147</v>
      </c>
      <c r="F19" s="163">
        <v>56752</v>
      </c>
      <c r="G19" s="163">
        <v>70972</v>
      </c>
      <c r="H19" s="163">
        <v>68752</v>
      </c>
      <c r="I19" s="164">
        <f t="shared" si="3"/>
        <v>-3.1279941385335075E-2</v>
      </c>
      <c r="J19" s="163">
        <f t="shared" si="0"/>
        <v>-2220</v>
      </c>
      <c r="K19" s="164">
        <f t="shared" si="1"/>
        <v>1.2545344398461392E-2</v>
      </c>
      <c r="L19" s="79"/>
      <c r="N19" s="162" t="s">
        <v>131</v>
      </c>
      <c r="O19" s="163">
        <v>35546</v>
      </c>
      <c r="P19" s="163">
        <v>13377</v>
      </c>
      <c r="Q19" s="163">
        <v>5465</v>
      </c>
      <c r="R19" s="163">
        <v>19705</v>
      </c>
      <c r="S19" s="163">
        <v>25667</v>
      </c>
      <c r="T19" s="163">
        <v>23273</v>
      </c>
      <c r="U19" s="164">
        <f t="shared" si="4"/>
        <v>-9.3271515954338247E-2</v>
      </c>
      <c r="V19" s="163">
        <f t="shared" si="2"/>
        <v>-2394</v>
      </c>
      <c r="W19" s="164">
        <f t="shared" si="5"/>
        <v>1.2003210070875311E-2</v>
      </c>
    </row>
    <row r="20" spans="1:23" x14ac:dyDescent="0.25">
      <c r="A20" s="166" t="s">
        <v>145</v>
      </c>
      <c r="B20" s="167" t="s">
        <v>145</v>
      </c>
      <c r="C20" s="168">
        <f t="shared" ref="C20:H20" si="6">C12-SUM(C13:C19)</f>
        <v>952849</v>
      </c>
      <c r="D20" s="168">
        <f t="shared" si="6"/>
        <v>308094</v>
      </c>
      <c r="E20" s="168">
        <f t="shared" si="6"/>
        <v>504396</v>
      </c>
      <c r="F20" s="168">
        <f t="shared" si="6"/>
        <v>1000652</v>
      </c>
      <c r="G20" s="168">
        <f t="shared" si="6"/>
        <v>1104537</v>
      </c>
      <c r="H20" s="168">
        <f t="shared" si="6"/>
        <v>1204558</v>
      </c>
      <c r="I20" s="169">
        <f t="shared" si="3"/>
        <v>9.0554684904172511E-2</v>
      </c>
      <c r="J20" s="168">
        <f t="shared" si="0"/>
        <v>100021</v>
      </c>
      <c r="K20" s="169">
        <f t="shared" si="1"/>
        <v>0.21979862342800002</v>
      </c>
      <c r="L20" s="79"/>
      <c r="N20" s="167" t="s">
        <v>145</v>
      </c>
      <c r="O20" s="168">
        <f t="shared" ref="O20:T20" si="7">O12-SUM(O13:O19)</f>
        <v>330337</v>
      </c>
      <c r="P20" s="168">
        <f t="shared" si="7"/>
        <v>96313</v>
      </c>
      <c r="Q20" s="168">
        <f t="shared" si="7"/>
        <v>172333</v>
      </c>
      <c r="R20" s="168">
        <f t="shared" si="7"/>
        <v>332426</v>
      </c>
      <c r="S20" s="168">
        <f t="shared" si="7"/>
        <v>373934</v>
      </c>
      <c r="T20" s="168">
        <f t="shared" si="7"/>
        <v>404531</v>
      </c>
      <c r="U20" s="169">
        <f t="shared" si="4"/>
        <v>8.1824600063112651E-2</v>
      </c>
      <c r="V20" s="168">
        <f>T20-S20</f>
        <v>30597</v>
      </c>
      <c r="W20" s="169">
        <f t="shared" si="5"/>
        <v>0.20863964994548451</v>
      </c>
    </row>
    <row r="21" spans="1:23" x14ac:dyDescent="0.25">
      <c r="B21" s="154" t="s">
        <v>44</v>
      </c>
      <c r="C21" s="152"/>
      <c r="D21" s="152"/>
      <c r="E21" s="152"/>
      <c r="F21" s="152"/>
      <c r="G21" s="152"/>
      <c r="H21" s="153"/>
      <c r="I21" s="153"/>
      <c r="J21" s="153"/>
      <c r="K21" s="152"/>
      <c r="L21" s="170"/>
      <c r="M21" s="170"/>
      <c r="N21" s="170"/>
    </row>
    <row r="22" spans="1:23" x14ac:dyDescent="0.25">
      <c r="B22" s="155" t="s">
        <v>68</v>
      </c>
      <c r="C22" s="156">
        <v>1762715</v>
      </c>
      <c r="D22" s="156">
        <v>550867</v>
      </c>
      <c r="E22" s="156">
        <v>881045</v>
      </c>
      <c r="F22" s="156">
        <v>1757049</v>
      </c>
      <c r="G22" s="156">
        <v>1888332</v>
      </c>
      <c r="H22" s="156">
        <v>1938898</v>
      </c>
      <c r="I22" s="157">
        <f>IFERROR(H22/G22-1,"-")</f>
        <v>2.677813011694985E-2</v>
      </c>
      <c r="J22" s="156">
        <f>H22-G22</f>
        <v>50566</v>
      </c>
      <c r="K22" s="157">
        <f>H22/H$8</f>
        <v>0.35379542651105417</v>
      </c>
      <c r="L22" s="105"/>
      <c r="M22" s="105"/>
      <c r="N22" s="105"/>
    </row>
    <row r="23" spans="1:23" x14ac:dyDescent="0.25">
      <c r="B23" s="158" t="s">
        <v>97</v>
      </c>
      <c r="C23" s="159">
        <v>222987</v>
      </c>
      <c r="D23" s="159">
        <v>117997</v>
      </c>
      <c r="E23" s="159">
        <v>247584</v>
      </c>
      <c r="F23" s="159">
        <v>207208</v>
      </c>
      <c r="G23" s="159">
        <v>181512</v>
      </c>
      <c r="H23" s="159">
        <v>161819</v>
      </c>
      <c r="I23" s="160">
        <f>IFERROR(H23/G23-1,"-")</f>
        <v>-0.10849420423994005</v>
      </c>
      <c r="J23" s="159">
        <f t="shared" ref="J23:J33" si="8">H23-G23</f>
        <v>-19693</v>
      </c>
      <c r="K23" s="160">
        <f>H23/H$8</f>
        <v>2.9527505893859437E-2</v>
      </c>
    </row>
    <row r="24" spans="1:23" x14ac:dyDescent="0.25">
      <c r="B24" s="162" t="s">
        <v>103</v>
      </c>
      <c r="C24" s="163">
        <v>113067</v>
      </c>
      <c r="D24" s="163">
        <v>68476</v>
      </c>
      <c r="E24" s="163">
        <v>126666</v>
      </c>
      <c r="F24" s="163">
        <v>86811</v>
      </c>
      <c r="G24" s="163">
        <v>75374</v>
      </c>
      <c r="H24" s="163">
        <v>60650</v>
      </c>
      <c r="I24" s="164">
        <f>IFERROR(H24/G24-1,"-")</f>
        <v>-0.19534587523549229</v>
      </c>
      <c r="J24" s="163">
        <f t="shared" si="8"/>
        <v>-14724</v>
      </c>
      <c r="K24" s="164">
        <f>H24/H$8</f>
        <v>1.1066952783434423E-2</v>
      </c>
    </row>
    <row r="25" spans="1:23" x14ac:dyDescent="0.25">
      <c r="B25" s="162" t="s">
        <v>100</v>
      </c>
      <c r="C25" s="163">
        <v>109920</v>
      </c>
      <c r="D25" s="163">
        <v>49521</v>
      </c>
      <c r="E25" s="163">
        <v>120918</v>
      </c>
      <c r="F25" s="163">
        <v>120397</v>
      </c>
      <c r="G25" s="163">
        <v>106138</v>
      </c>
      <c r="H25" s="163">
        <v>101169</v>
      </c>
      <c r="I25" s="164">
        <f>IFERROR(H25/G25-1,"-")</f>
        <v>-4.6816408826245048E-2</v>
      </c>
      <c r="J25" s="163">
        <f t="shared" si="8"/>
        <v>-4969</v>
      </c>
      <c r="K25" s="164">
        <f>H25/H$8</f>
        <v>1.8460553110425014E-2</v>
      </c>
    </row>
    <row r="26" spans="1:23" x14ac:dyDescent="0.25">
      <c r="B26" s="158" t="s">
        <v>107</v>
      </c>
      <c r="C26" s="159">
        <v>1539728</v>
      </c>
      <c r="D26" s="159">
        <v>432870</v>
      </c>
      <c r="E26" s="159">
        <v>633461</v>
      </c>
      <c r="F26" s="159">
        <v>1549841</v>
      </c>
      <c r="G26" s="159">
        <v>1706820</v>
      </c>
      <c r="H26" s="159">
        <v>1777079</v>
      </c>
      <c r="I26" s="160">
        <f>IFERROR(H26/G26-1,"-")</f>
        <v>4.1163684512719456E-2</v>
      </c>
      <c r="J26" s="159">
        <f t="shared" si="8"/>
        <v>70259</v>
      </c>
      <c r="K26" s="160">
        <f>H26/H$8</f>
        <v>0.32426792061719473</v>
      </c>
    </row>
    <row r="27" spans="1:23" x14ac:dyDescent="0.25">
      <c r="B27" s="162" t="s">
        <v>110</v>
      </c>
      <c r="C27" s="163">
        <v>757594</v>
      </c>
      <c r="D27" s="163">
        <v>187852</v>
      </c>
      <c r="E27" s="163">
        <v>208305</v>
      </c>
      <c r="F27" s="163">
        <v>783677</v>
      </c>
      <c r="G27" s="163">
        <v>883653</v>
      </c>
      <c r="H27" s="163">
        <v>930359</v>
      </c>
      <c r="I27" s="164">
        <f t="shared" ref="I27:I34" si="9">IFERROR(H27/G27-1,"-")</f>
        <v>5.2855589241478373E-2</v>
      </c>
      <c r="J27" s="163">
        <f t="shared" si="8"/>
        <v>46706</v>
      </c>
      <c r="K27" s="164">
        <f t="shared" ref="K27:K34" si="10">H27/H$8</f>
        <v>0.16976486602874305</v>
      </c>
    </row>
    <row r="28" spans="1:23" x14ac:dyDescent="0.25">
      <c r="B28" s="162" t="s">
        <v>113</v>
      </c>
      <c r="C28" s="163">
        <v>201016</v>
      </c>
      <c r="D28" s="163">
        <v>57141</v>
      </c>
      <c r="E28" s="163">
        <v>103865</v>
      </c>
      <c r="F28" s="163">
        <v>169299</v>
      </c>
      <c r="G28" s="163">
        <v>182538</v>
      </c>
      <c r="H28" s="163">
        <v>183463</v>
      </c>
      <c r="I28" s="164">
        <f t="shared" si="9"/>
        <v>5.0674380129069885E-3</v>
      </c>
      <c r="J28" s="163">
        <f t="shared" si="8"/>
        <v>925</v>
      </c>
      <c r="K28" s="164">
        <f t="shared" si="10"/>
        <v>3.3476939134496779E-2</v>
      </c>
    </row>
    <row r="29" spans="1:23" x14ac:dyDescent="0.25">
      <c r="B29" s="162" t="s">
        <v>116</v>
      </c>
      <c r="C29" s="163">
        <v>52571</v>
      </c>
      <c r="D29" s="163">
        <v>20504</v>
      </c>
      <c r="E29" s="163">
        <v>42447</v>
      </c>
      <c r="F29" s="163">
        <v>63176</v>
      </c>
      <c r="G29" s="163">
        <v>65334</v>
      </c>
      <c r="H29" s="163">
        <v>57978</v>
      </c>
      <c r="I29" s="164">
        <f t="shared" si="9"/>
        <v>-0.11259068785012394</v>
      </c>
      <c r="J29" s="163">
        <f t="shared" si="8"/>
        <v>-7356</v>
      </c>
      <c r="K29" s="164">
        <f t="shared" si="10"/>
        <v>1.0579386454706694E-2</v>
      </c>
    </row>
    <row r="30" spans="1:23" x14ac:dyDescent="0.25">
      <c r="B30" s="162" t="s">
        <v>123</v>
      </c>
      <c r="C30" s="163">
        <v>61428</v>
      </c>
      <c r="D30" s="163">
        <v>17078</v>
      </c>
      <c r="E30" s="163">
        <v>41550</v>
      </c>
      <c r="F30" s="163">
        <v>75901</v>
      </c>
      <c r="G30" s="163">
        <v>70878</v>
      </c>
      <c r="H30" s="163">
        <v>71598</v>
      </c>
      <c r="I30" s="164">
        <f t="shared" si="9"/>
        <v>1.0158300177770307E-2</v>
      </c>
      <c r="J30" s="163">
        <f t="shared" si="8"/>
        <v>720</v>
      </c>
      <c r="K30" s="164">
        <f t="shared" si="10"/>
        <v>1.3064660929733518E-2</v>
      </c>
    </row>
    <row r="31" spans="1:23" x14ac:dyDescent="0.25">
      <c r="B31" s="162" t="s">
        <v>119</v>
      </c>
      <c r="C31" s="163">
        <v>70272</v>
      </c>
      <c r="D31" s="163">
        <v>28980</v>
      </c>
      <c r="E31" s="163">
        <v>51893</v>
      </c>
      <c r="F31" s="163">
        <v>82793</v>
      </c>
      <c r="G31" s="163">
        <v>80226</v>
      </c>
      <c r="H31" s="163">
        <v>81717</v>
      </c>
      <c r="I31" s="164">
        <f t="shared" si="9"/>
        <v>1.858499738239483E-2</v>
      </c>
      <c r="J31" s="163">
        <f t="shared" si="8"/>
        <v>1491</v>
      </c>
      <c r="K31" s="164">
        <f t="shared" si="10"/>
        <v>1.4911099432875692E-2</v>
      </c>
    </row>
    <row r="32" spans="1:23" x14ac:dyDescent="0.25">
      <c r="B32" s="162" t="s">
        <v>128</v>
      </c>
      <c r="C32" s="163">
        <v>30964</v>
      </c>
      <c r="D32" s="163">
        <v>11625</v>
      </c>
      <c r="E32" s="163">
        <v>7603</v>
      </c>
      <c r="F32" s="163">
        <v>22864</v>
      </c>
      <c r="G32" s="163">
        <v>24590</v>
      </c>
      <c r="H32" s="163">
        <v>24160</v>
      </c>
      <c r="I32" s="164">
        <f t="shared" si="9"/>
        <v>-1.7486783245221682E-2</v>
      </c>
      <c r="J32" s="163">
        <f t="shared" si="8"/>
        <v>-430</v>
      </c>
      <c r="K32" s="164">
        <f t="shared" si="10"/>
        <v>4.4085338705321629E-3</v>
      </c>
    </row>
    <row r="33" spans="2:14" x14ac:dyDescent="0.25">
      <c r="B33" s="162" t="s">
        <v>131</v>
      </c>
      <c r="C33" s="163">
        <v>35546</v>
      </c>
      <c r="D33" s="163">
        <v>13377</v>
      </c>
      <c r="E33" s="163">
        <v>5465</v>
      </c>
      <c r="F33" s="163">
        <v>19705</v>
      </c>
      <c r="G33" s="163">
        <v>25667</v>
      </c>
      <c r="H33" s="163">
        <v>23273</v>
      </c>
      <c r="I33" s="164">
        <f t="shared" si="9"/>
        <v>-9.3271515954338247E-2</v>
      </c>
      <c r="J33" s="163">
        <f t="shared" si="8"/>
        <v>-2394</v>
      </c>
      <c r="K33" s="164">
        <f t="shared" si="10"/>
        <v>4.2466808265271116E-3</v>
      </c>
    </row>
    <row r="34" spans="2:14" x14ac:dyDescent="0.25">
      <c r="B34" s="167" t="s">
        <v>145</v>
      </c>
      <c r="C34" s="168">
        <f t="shared" ref="C34:H34" si="11">C26-SUM(C27:C33)</f>
        <v>330337</v>
      </c>
      <c r="D34" s="168">
        <f t="shared" si="11"/>
        <v>96313</v>
      </c>
      <c r="E34" s="168">
        <f t="shared" si="11"/>
        <v>172333</v>
      </c>
      <c r="F34" s="168">
        <f t="shared" si="11"/>
        <v>332426</v>
      </c>
      <c r="G34" s="168">
        <f t="shared" si="11"/>
        <v>373934</v>
      </c>
      <c r="H34" s="168">
        <f t="shared" si="11"/>
        <v>404531</v>
      </c>
      <c r="I34" s="169">
        <f t="shared" si="9"/>
        <v>8.1824600063112651E-2</v>
      </c>
      <c r="J34" s="168">
        <f>H34-G34</f>
        <v>30597</v>
      </c>
      <c r="K34" s="169">
        <f t="shared" si="10"/>
        <v>7.3815753939579731E-2</v>
      </c>
    </row>
    <row r="35" spans="2:14" x14ac:dyDescent="0.25">
      <c r="B35" s="154" t="s">
        <v>45</v>
      </c>
      <c r="C35" s="152"/>
      <c r="D35" s="152"/>
      <c r="E35" s="152"/>
      <c r="F35" s="152"/>
      <c r="G35" s="152"/>
      <c r="H35" s="153"/>
      <c r="I35" s="153"/>
      <c r="J35" s="153"/>
      <c r="K35" s="152"/>
      <c r="L35" s="170"/>
      <c r="M35" s="170"/>
      <c r="N35" s="170"/>
    </row>
    <row r="36" spans="2:14" x14ac:dyDescent="0.25">
      <c r="B36" s="155" t="s">
        <v>68</v>
      </c>
      <c r="C36" s="156">
        <v>1299411</v>
      </c>
      <c r="D36" s="156">
        <v>375345</v>
      </c>
      <c r="E36" s="156">
        <v>492258</v>
      </c>
      <c r="F36" s="156">
        <v>1243535</v>
      </c>
      <c r="G36" s="156">
        <v>1319978</v>
      </c>
      <c r="H36" s="156">
        <v>1387823</v>
      </c>
      <c r="I36" s="157">
        <f>IFERROR(H36/G36-1,"-")</f>
        <v>5.139858391579244E-2</v>
      </c>
      <c r="J36" s="156">
        <f>H36-G36</f>
        <v>67845</v>
      </c>
      <c r="K36" s="157">
        <f>H36/H$8</f>
        <v>0.2532394330216704</v>
      </c>
      <c r="L36" s="105"/>
      <c r="M36" s="105"/>
      <c r="N36" s="105"/>
    </row>
    <row r="37" spans="2:14" x14ac:dyDescent="0.25">
      <c r="B37" s="158" t="s">
        <v>97</v>
      </c>
      <c r="C37" s="159">
        <v>127819</v>
      </c>
      <c r="D37" s="159">
        <v>51760</v>
      </c>
      <c r="E37" s="159">
        <v>83468</v>
      </c>
      <c r="F37" s="159">
        <v>123951</v>
      </c>
      <c r="G37" s="159">
        <v>118966</v>
      </c>
      <c r="H37" s="159">
        <v>114660</v>
      </c>
      <c r="I37" s="160">
        <f>IFERROR(H37/G37-1,"-")</f>
        <v>-3.6195215439705497E-2</v>
      </c>
      <c r="J37" s="159">
        <f t="shared" ref="J37:J47" si="12">H37-G37</f>
        <v>-4306</v>
      </c>
      <c r="K37" s="160">
        <f>H37/H$8</f>
        <v>2.0922288642186166E-2</v>
      </c>
    </row>
    <row r="38" spans="2:14" x14ac:dyDescent="0.25">
      <c r="B38" s="162" t="s">
        <v>103</v>
      </c>
      <c r="C38" s="163">
        <v>51328</v>
      </c>
      <c r="D38" s="163">
        <v>24912</v>
      </c>
      <c r="E38" s="163">
        <v>43482</v>
      </c>
      <c r="F38" s="163">
        <v>48094</v>
      </c>
      <c r="G38" s="163">
        <v>51902</v>
      </c>
      <c r="H38" s="163">
        <v>50245</v>
      </c>
      <c r="I38" s="164">
        <f>IFERROR(H38/G38-1,"-")</f>
        <v>-3.1925552001849655E-2</v>
      </c>
      <c r="J38" s="163">
        <f t="shared" si="12"/>
        <v>-1657</v>
      </c>
      <c r="K38" s="164">
        <f>H38/H$8</f>
        <v>9.1683271657652526E-3</v>
      </c>
    </row>
    <row r="39" spans="2:14" x14ac:dyDescent="0.25">
      <c r="B39" s="162" t="s">
        <v>100</v>
      </c>
      <c r="C39" s="163">
        <v>76491</v>
      </c>
      <c r="D39" s="163">
        <v>26848</v>
      </c>
      <c r="E39" s="163">
        <v>39986</v>
      </c>
      <c r="F39" s="163">
        <v>75857</v>
      </c>
      <c r="G39" s="163">
        <v>67064</v>
      </c>
      <c r="H39" s="163">
        <v>64415</v>
      </c>
      <c r="I39" s="164">
        <f>IFERROR(H39/G39-1,"-")</f>
        <v>-3.9499582488369267E-2</v>
      </c>
      <c r="J39" s="163">
        <f t="shared" si="12"/>
        <v>-2649</v>
      </c>
      <c r="K39" s="164">
        <f>H39/H$8</f>
        <v>1.1753961476420913E-2</v>
      </c>
    </row>
    <row r="40" spans="2:14" x14ac:dyDescent="0.25">
      <c r="B40" s="158" t="s">
        <v>107</v>
      </c>
      <c r="C40" s="159">
        <v>1171592</v>
      </c>
      <c r="D40" s="159">
        <v>323585</v>
      </c>
      <c r="E40" s="159">
        <v>408790</v>
      </c>
      <c r="F40" s="159">
        <v>1119584</v>
      </c>
      <c r="G40" s="159">
        <v>1201012</v>
      </c>
      <c r="H40" s="159">
        <v>1273163</v>
      </c>
      <c r="I40" s="160">
        <f>IFERROR(H40/G40-1,"-")</f>
        <v>6.007516994001727E-2</v>
      </c>
      <c r="J40" s="159">
        <f t="shared" si="12"/>
        <v>72151</v>
      </c>
      <c r="K40" s="160">
        <f>H40/H$8</f>
        <v>0.23231714437948425</v>
      </c>
    </row>
    <row r="41" spans="2:14" x14ac:dyDescent="0.25">
      <c r="B41" s="162" t="s">
        <v>110</v>
      </c>
      <c r="C41" s="163">
        <v>640459</v>
      </c>
      <c r="D41" s="163">
        <v>146501</v>
      </c>
      <c r="E41" s="163">
        <v>142606</v>
      </c>
      <c r="F41" s="163">
        <v>581865</v>
      </c>
      <c r="G41" s="163">
        <v>634691</v>
      </c>
      <c r="H41" s="163">
        <v>683651</v>
      </c>
      <c r="I41" s="164">
        <f t="shared" ref="I41:I48" si="13">IFERROR(H41/G41-1,"-")</f>
        <v>7.7139899573178239E-2</v>
      </c>
      <c r="J41" s="163">
        <f t="shared" si="12"/>
        <v>48960</v>
      </c>
      <c r="K41" s="164">
        <f t="shared" ref="K41:K48" si="14">H41/H$8</f>
        <v>0.12474745815907216</v>
      </c>
    </row>
    <row r="42" spans="2:14" x14ac:dyDescent="0.25">
      <c r="B42" s="162" t="s">
        <v>113</v>
      </c>
      <c r="C42" s="163">
        <v>52401</v>
      </c>
      <c r="D42" s="163">
        <v>16159</v>
      </c>
      <c r="E42" s="163">
        <v>21846</v>
      </c>
      <c r="F42" s="163">
        <v>39072</v>
      </c>
      <c r="G42" s="163">
        <v>45133</v>
      </c>
      <c r="H42" s="163">
        <v>44501</v>
      </c>
      <c r="I42" s="164">
        <f t="shared" si="13"/>
        <v>-1.4003057629672355E-2</v>
      </c>
      <c r="J42" s="163">
        <f t="shared" si="12"/>
        <v>-632</v>
      </c>
      <c r="K42" s="164">
        <f t="shared" si="14"/>
        <v>8.1202055369433684E-3</v>
      </c>
    </row>
    <row r="43" spans="2:14" x14ac:dyDescent="0.25">
      <c r="B43" s="162" t="s">
        <v>116</v>
      </c>
      <c r="C43" s="163">
        <v>24405</v>
      </c>
      <c r="D43" s="163">
        <v>9702</v>
      </c>
      <c r="E43" s="163">
        <v>19919</v>
      </c>
      <c r="F43" s="163">
        <v>27268</v>
      </c>
      <c r="G43" s="163">
        <v>28898</v>
      </c>
      <c r="H43" s="163">
        <v>29098</v>
      </c>
      <c r="I43" s="164">
        <f t="shared" si="13"/>
        <v>6.9208941795280143E-3</v>
      </c>
      <c r="J43" s="163">
        <f t="shared" si="12"/>
        <v>200</v>
      </c>
      <c r="K43" s="164">
        <f t="shared" si="14"/>
        <v>5.3095827220506981E-3</v>
      </c>
    </row>
    <row r="44" spans="2:14" x14ac:dyDescent="0.25">
      <c r="B44" s="162" t="s">
        <v>123</v>
      </c>
      <c r="C44" s="163">
        <v>53890</v>
      </c>
      <c r="D44" s="163">
        <v>15410</v>
      </c>
      <c r="E44" s="163">
        <v>30677</v>
      </c>
      <c r="F44" s="163">
        <v>57015</v>
      </c>
      <c r="G44" s="163">
        <v>55478</v>
      </c>
      <c r="H44" s="163">
        <v>57898</v>
      </c>
      <c r="I44" s="164">
        <f t="shared" si="13"/>
        <v>4.3620894769097696E-2</v>
      </c>
      <c r="J44" s="163">
        <f t="shared" si="12"/>
        <v>2420</v>
      </c>
      <c r="K44" s="164">
        <f t="shared" si="14"/>
        <v>1.0564788660433408E-2</v>
      </c>
    </row>
    <row r="45" spans="2:14" x14ac:dyDescent="0.25">
      <c r="B45" s="162" t="s">
        <v>119</v>
      </c>
      <c r="C45" s="163">
        <v>41202</v>
      </c>
      <c r="D45" s="163">
        <v>15534</v>
      </c>
      <c r="E45" s="163">
        <v>22807</v>
      </c>
      <c r="F45" s="163">
        <v>38767</v>
      </c>
      <c r="G45" s="163">
        <v>44187</v>
      </c>
      <c r="H45" s="163">
        <v>44633</v>
      </c>
      <c r="I45" s="164">
        <f t="shared" si="13"/>
        <v>1.0093466404146101E-2</v>
      </c>
      <c r="J45" s="163">
        <f t="shared" si="12"/>
        <v>446</v>
      </c>
      <c r="K45" s="164">
        <f t="shared" si="14"/>
        <v>8.1442918974942886E-3</v>
      </c>
    </row>
    <row r="46" spans="2:14" x14ac:dyDescent="0.25">
      <c r="B46" s="162" t="s">
        <v>128</v>
      </c>
      <c r="C46" s="163">
        <v>26919</v>
      </c>
      <c r="D46" s="163">
        <v>9750</v>
      </c>
      <c r="E46" s="163">
        <v>10533</v>
      </c>
      <c r="F46" s="163">
        <v>22457</v>
      </c>
      <c r="G46" s="163">
        <v>23505</v>
      </c>
      <c r="H46" s="163">
        <v>22219</v>
      </c>
      <c r="I46" s="164">
        <f t="shared" si="13"/>
        <v>-5.4711763454584172E-2</v>
      </c>
      <c r="J46" s="163">
        <f t="shared" si="12"/>
        <v>-1286</v>
      </c>
      <c r="K46" s="164">
        <f t="shared" si="14"/>
        <v>4.0543548869765777E-3</v>
      </c>
    </row>
    <row r="47" spans="2:14" x14ac:dyDescent="0.25">
      <c r="B47" s="162" t="s">
        <v>131</v>
      </c>
      <c r="C47" s="163">
        <v>42509</v>
      </c>
      <c r="D47" s="163">
        <v>16737</v>
      </c>
      <c r="E47" s="163">
        <v>10472</v>
      </c>
      <c r="F47" s="163">
        <v>22560</v>
      </c>
      <c r="G47" s="163">
        <v>26526</v>
      </c>
      <c r="H47" s="163">
        <v>24735</v>
      </c>
      <c r="I47" s="164">
        <f t="shared" si="13"/>
        <v>-6.7518660936439767E-2</v>
      </c>
      <c r="J47" s="163">
        <f t="shared" si="12"/>
        <v>-1791</v>
      </c>
      <c r="K47" s="164">
        <f t="shared" si="14"/>
        <v>4.5134555168714011E-3</v>
      </c>
    </row>
    <row r="48" spans="2:14" x14ac:dyDescent="0.25">
      <c r="B48" s="167" t="s">
        <v>145</v>
      </c>
      <c r="C48" s="168">
        <f t="shared" ref="C48:H48" si="15">C40-SUM(C41:C47)</f>
        <v>289807</v>
      </c>
      <c r="D48" s="168">
        <f t="shared" si="15"/>
        <v>93792</v>
      </c>
      <c r="E48" s="168">
        <f t="shared" si="15"/>
        <v>149930</v>
      </c>
      <c r="F48" s="168">
        <f t="shared" si="15"/>
        <v>330580</v>
      </c>
      <c r="G48" s="168">
        <f t="shared" si="15"/>
        <v>342594</v>
      </c>
      <c r="H48" s="168">
        <f t="shared" si="15"/>
        <v>366428</v>
      </c>
      <c r="I48" s="169">
        <f t="shared" si="13"/>
        <v>6.9569227715605031E-2</v>
      </c>
      <c r="J48" s="168">
        <f>H48-G48</f>
        <v>23834</v>
      </c>
      <c r="K48" s="169">
        <f t="shared" si="14"/>
        <v>6.6863006999642358E-2</v>
      </c>
    </row>
    <row r="49" spans="2:14" x14ac:dyDescent="0.25">
      <c r="B49" s="154" t="s">
        <v>46</v>
      </c>
      <c r="C49" s="152"/>
      <c r="D49" s="152"/>
      <c r="E49" s="152"/>
      <c r="F49" s="152"/>
      <c r="G49" s="152"/>
      <c r="H49" s="153"/>
      <c r="I49" s="153"/>
      <c r="J49" s="153"/>
      <c r="K49" s="152"/>
      <c r="L49" s="170"/>
      <c r="M49" s="170"/>
      <c r="N49" s="170"/>
    </row>
    <row r="50" spans="2:14" x14ac:dyDescent="0.25">
      <c r="B50" s="155" t="s">
        <v>68</v>
      </c>
      <c r="C50" s="156">
        <v>45076</v>
      </c>
      <c r="D50" s="156">
        <v>12633</v>
      </c>
      <c r="E50" s="156">
        <v>20161</v>
      </c>
      <c r="F50" s="156">
        <v>37751</v>
      </c>
      <c r="G50" s="156">
        <v>51166</v>
      </c>
      <c r="H50" s="156">
        <v>43737</v>
      </c>
      <c r="I50" s="157">
        <f>IFERROR(H50/G50-1,"-")</f>
        <v>-0.14519407418989172</v>
      </c>
      <c r="J50" s="156">
        <f>H50-G50</f>
        <v>-7429</v>
      </c>
      <c r="K50" s="157">
        <f>H50/H$8</f>
        <v>7.9807966016334931E-3</v>
      </c>
      <c r="L50" s="105"/>
      <c r="M50" s="105"/>
      <c r="N50" s="105"/>
    </row>
    <row r="51" spans="2:14" x14ac:dyDescent="0.25">
      <c r="B51" s="158" t="s">
        <v>97</v>
      </c>
      <c r="C51" s="159">
        <v>10509</v>
      </c>
      <c r="D51" s="159">
        <v>2339</v>
      </c>
      <c r="E51" s="159">
        <v>4950</v>
      </c>
      <c r="F51" s="159">
        <v>6762</v>
      </c>
      <c r="G51" s="159">
        <v>20250</v>
      </c>
      <c r="H51" s="159">
        <v>11054</v>
      </c>
      <c r="I51" s="160">
        <f>IFERROR(H51/G51-1,"-")</f>
        <v>-0.45412345679012345</v>
      </c>
      <c r="J51" s="159">
        <f t="shared" ref="J51:J61" si="16">H51-G51</f>
        <v>-9196</v>
      </c>
      <c r="K51" s="160">
        <f>H51/H$8</f>
        <v>2.0170502237111974E-3</v>
      </c>
    </row>
    <row r="52" spans="2:14" x14ac:dyDescent="0.25">
      <c r="B52" s="162" t="s">
        <v>103</v>
      </c>
      <c r="C52" s="163">
        <v>5944</v>
      </c>
      <c r="D52" s="163">
        <v>1658</v>
      </c>
      <c r="E52" s="163">
        <v>2415</v>
      </c>
      <c r="F52" s="163">
        <v>3515</v>
      </c>
      <c r="G52" s="163">
        <v>14811</v>
      </c>
      <c r="H52" s="163">
        <v>7251</v>
      </c>
      <c r="I52" s="164">
        <f>IFERROR(H52/G52-1,"-")</f>
        <v>-0.51043143609479436</v>
      </c>
      <c r="J52" s="163">
        <f t="shared" si="16"/>
        <v>-7560</v>
      </c>
      <c r="K52" s="164">
        <f>H52/H$8</f>
        <v>1.323107578444897E-3</v>
      </c>
    </row>
    <row r="53" spans="2:14" x14ac:dyDescent="0.25">
      <c r="B53" s="162" t="s">
        <v>100</v>
      </c>
      <c r="C53" s="163">
        <v>4565</v>
      </c>
      <c r="D53" s="163">
        <v>681</v>
      </c>
      <c r="E53" s="163">
        <v>2535</v>
      </c>
      <c r="F53" s="163">
        <v>3247</v>
      </c>
      <c r="G53" s="163">
        <v>5439</v>
      </c>
      <c r="H53" s="163">
        <v>3803</v>
      </c>
      <c r="I53" s="164">
        <f>IFERROR(H53/G53-1,"-")</f>
        <v>-0.30079058650487223</v>
      </c>
      <c r="J53" s="163">
        <f t="shared" si="16"/>
        <v>-1636</v>
      </c>
      <c r="K53" s="164">
        <f>H53/H$8</f>
        <v>6.9394264526630026E-4</v>
      </c>
    </row>
    <row r="54" spans="2:14" x14ac:dyDescent="0.25">
      <c r="B54" s="158" t="s">
        <v>107</v>
      </c>
      <c r="C54" s="159">
        <v>34567</v>
      </c>
      <c r="D54" s="159">
        <v>10294</v>
      </c>
      <c r="E54" s="159">
        <v>15211</v>
      </c>
      <c r="F54" s="159">
        <v>30989</v>
      </c>
      <c r="G54" s="159">
        <v>30916</v>
      </c>
      <c r="H54" s="159">
        <v>32683</v>
      </c>
      <c r="I54" s="160">
        <f>IFERROR(H54/G54-1,"-")</f>
        <v>5.7154871264070373E-2</v>
      </c>
      <c r="J54" s="159">
        <f t="shared" si="16"/>
        <v>1767</v>
      </c>
      <c r="K54" s="160">
        <f>H54/H$8</f>
        <v>5.9637463779222957E-3</v>
      </c>
    </row>
    <row r="55" spans="2:14" x14ac:dyDescent="0.25">
      <c r="B55" s="162" t="s">
        <v>110</v>
      </c>
      <c r="C55" s="163">
        <v>10275</v>
      </c>
      <c r="D55" s="163">
        <v>3060</v>
      </c>
      <c r="E55" s="163">
        <v>3030</v>
      </c>
      <c r="F55" s="163">
        <v>10352</v>
      </c>
      <c r="G55" s="163">
        <v>9308</v>
      </c>
      <c r="H55" s="163">
        <v>11037</v>
      </c>
      <c r="I55" s="164">
        <f t="shared" ref="I55:I62" si="17">IFERROR(H55/G55-1,"-")</f>
        <v>0.18575418994413417</v>
      </c>
      <c r="J55" s="163">
        <f t="shared" si="16"/>
        <v>1729</v>
      </c>
      <c r="K55" s="164">
        <f t="shared" ref="K55:K62" si="18">H55/H$8</f>
        <v>2.013948192428124E-3</v>
      </c>
    </row>
    <row r="56" spans="2:14" x14ac:dyDescent="0.25">
      <c r="B56" s="162" t="s">
        <v>113</v>
      </c>
      <c r="C56" s="163">
        <v>9881</v>
      </c>
      <c r="D56" s="163">
        <v>2874</v>
      </c>
      <c r="E56" s="163">
        <v>5150</v>
      </c>
      <c r="F56" s="163">
        <v>6811</v>
      </c>
      <c r="G56" s="163">
        <v>6211</v>
      </c>
      <c r="H56" s="163">
        <v>6595</v>
      </c>
      <c r="I56" s="164">
        <f t="shared" si="17"/>
        <v>6.1825792947995506E-2</v>
      </c>
      <c r="J56" s="163">
        <f t="shared" si="16"/>
        <v>384</v>
      </c>
      <c r="K56" s="164">
        <f t="shared" si="18"/>
        <v>1.2034056654039575E-3</v>
      </c>
    </row>
    <row r="57" spans="2:14" x14ac:dyDescent="0.25">
      <c r="B57" s="162" t="s">
        <v>116</v>
      </c>
      <c r="C57" s="163">
        <v>2186</v>
      </c>
      <c r="D57" s="163">
        <v>544</v>
      </c>
      <c r="E57" s="163">
        <v>1642</v>
      </c>
      <c r="F57" s="163">
        <v>2746</v>
      </c>
      <c r="G57" s="163">
        <v>2942</v>
      </c>
      <c r="H57" s="163">
        <v>2300</v>
      </c>
      <c r="I57" s="164">
        <f t="shared" si="17"/>
        <v>-0.21821889870836164</v>
      </c>
      <c r="J57" s="163">
        <f t="shared" si="16"/>
        <v>-642</v>
      </c>
      <c r="K57" s="164">
        <f t="shared" si="18"/>
        <v>4.1968658535695259E-4</v>
      </c>
    </row>
    <row r="58" spans="2:14" x14ac:dyDescent="0.25">
      <c r="B58" s="162" t="s">
        <v>123</v>
      </c>
      <c r="C58" s="163">
        <v>731</v>
      </c>
      <c r="D58" s="163">
        <v>284</v>
      </c>
      <c r="E58" s="163">
        <v>377</v>
      </c>
      <c r="F58" s="163">
        <v>868</v>
      </c>
      <c r="G58" s="163">
        <v>832</v>
      </c>
      <c r="H58" s="163">
        <v>1093</v>
      </c>
      <c r="I58" s="164">
        <f t="shared" si="17"/>
        <v>0.31370192307692313</v>
      </c>
      <c r="J58" s="163">
        <f t="shared" si="16"/>
        <v>261</v>
      </c>
      <c r="K58" s="164">
        <f t="shared" si="18"/>
        <v>1.994423642587605E-4</v>
      </c>
    </row>
    <row r="59" spans="2:14" x14ac:dyDescent="0.25">
      <c r="B59" s="162" t="s">
        <v>119</v>
      </c>
      <c r="C59" s="163">
        <v>686</v>
      </c>
      <c r="D59" s="163">
        <v>229</v>
      </c>
      <c r="E59" s="163">
        <v>476</v>
      </c>
      <c r="F59" s="163">
        <v>657</v>
      </c>
      <c r="G59" s="163">
        <v>709</v>
      </c>
      <c r="H59" s="163">
        <v>810</v>
      </c>
      <c r="I59" s="164">
        <f t="shared" si="17"/>
        <v>0.14245416078984485</v>
      </c>
      <c r="J59" s="163">
        <f t="shared" si="16"/>
        <v>101</v>
      </c>
      <c r="K59" s="164">
        <f t="shared" si="18"/>
        <v>1.4780266701701372E-4</v>
      </c>
    </row>
    <row r="60" spans="2:14" x14ac:dyDescent="0.25">
      <c r="B60" s="162" t="s">
        <v>128</v>
      </c>
      <c r="C60" s="163">
        <v>281</v>
      </c>
      <c r="D60" s="163">
        <v>136</v>
      </c>
      <c r="E60" s="163">
        <v>98</v>
      </c>
      <c r="F60" s="163">
        <v>136</v>
      </c>
      <c r="G60" s="163">
        <v>243</v>
      </c>
      <c r="H60" s="163">
        <v>141</v>
      </c>
      <c r="I60" s="164">
        <f t="shared" si="17"/>
        <v>-0.41975308641975306</v>
      </c>
      <c r="J60" s="163">
        <f t="shared" si="16"/>
        <v>-102</v>
      </c>
      <c r="K60" s="164">
        <f t="shared" si="18"/>
        <v>2.5728612406665352E-5</v>
      </c>
    </row>
    <row r="61" spans="2:14" x14ac:dyDescent="0.25">
      <c r="B61" s="162" t="s">
        <v>131</v>
      </c>
      <c r="C61" s="163">
        <v>591</v>
      </c>
      <c r="D61" s="163">
        <v>217</v>
      </c>
      <c r="E61" s="163">
        <v>91</v>
      </c>
      <c r="F61" s="163">
        <v>153</v>
      </c>
      <c r="G61" s="163">
        <v>195</v>
      </c>
      <c r="H61" s="163">
        <v>156</v>
      </c>
      <c r="I61" s="164">
        <f t="shared" si="17"/>
        <v>-0.19999999999999996</v>
      </c>
      <c r="J61" s="163">
        <f t="shared" si="16"/>
        <v>-39</v>
      </c>
      <c r="K61" s="164">
        <f t="shared" si="18"/>
        <v>2.8465698832906347E-5</v>
      </c>
    </row>
    <row r="62" spans="2:14" x14ac:dyDescent="0.25">
      <c r="B62" s="167" t="s">
        <v>145</v>
      </c>
      <c r="C62" s="168">
        <f t="shared" ref="C62:H62" si="19">C54-SUM(C55:C61)</f>
        <v>9936</v>
      </c>
      <c r="D62" s="168">
        <f t="shared" si="19"/>
        <v>2950</v>
      </c>
      <c r="E62" s="168">
        <f t="shared" si="19"/>
        <v>4347</v>
      </c>
      <c r="F62" s="168">
        <f t="shared" si="19"/>
        <v>9266</v>
      </c>
      <c r="G62" s="168">
        <f t="shared" si="19"/>
        <v>10476</v>
      </c>
      <c r="H62" s="168">
        <f t="shared" si="19"/>
        <v>10551</v>
      </c>
      <c r="I62" s="169">
        <f t="shared" si="17"/>
        <v>7.1592210767468245E-3</v>
      </c>
      <c r="J62" s="168">
        <f>H62-G62</f>
        <v>75</v>
      </c>
      <c r="K62" s="169">
        <f t="shared" si="18"/>
        <v>1.9252665922179159E-3</v>
      </c>
    </row>
    <row r="63" spans="2:14" x14ac:dyDescent="0.25">
      <c r="B63" s="154" t="s">
        <v>47</v>
      </c>
      <c r="C63" s="152"/>
      <c r="D63" s="152"/>
      <c r="E63" s="152"/>
      <c r="F63" s="152"/>
      <c r="G63" s="152"/>
      <c r="H63" s="153"/>
      <c r="I63" s="153"/>
      <c r="J63" s="153"/>
      <c r="K63" s="152"/>
      <c r="L63" s="170"/>
      <c r="M63" s="170"/>
      <c r="N63" s="170"/>
    </row>
    <row r="64" spans="2:14" x14ac:dyDescent="0.25">
      <c r="B64" s="155" t="s">
        <v>68</v>
      </c>
      <c r="C64" s="156">
        <v>137126</v>
      </c>
      <c r="D64" s="156">
        <v>55313</v>
      </c>
      <c r="E64" s="156">
        <v>70304</v>
      </c>
      <c r="F64" s="156">
        <v>161080</v>
      </c>
      <c r="G64" s="156">
        <v>179837</v>
      </c>
      <c r="H64" s="156">
        <v>231856</v>
      </c>
      <c r="I64" s="157">
        <f>IFERROR(H64/G64-1,"-")</f>
        <v>0.28925638216829674</v>
      </c>
      <c r="J64" s="156">
        <f>H64-G64</f>
        <v>52019</v>
      </c>
      <c r="K64" s="157">
        <f>H64/H$8</f>
        <v>4.2307327362835476E-2</v>
      </c>
      <c r="L64" s="105"/>
      <c r="M64" s="105"/>
      <c r="N64" s="105"/>
    </row>
    <row r="65" spans="2:14" x14ac:dyDescent="0.25">
      <c r="B65" s="158" t="s">
        <v>97</v>
      </c>
      <c r="C65" s="159">
        <v>41904</v>
      </c>
      <c r="D65" s="159">
        <v>24273</v>
      </c>
      <c r="E65" s="159">
        <v>26311</v>
      </c>
      <c r="F65" s="159">
        <v>32375</v>
      </c>
      <c r="G65" s="159">
        <v>47068</v>
      </c>
      <c r="H65" s="159">
        <v>61312</v>
      </c>
      <c r="I65" s="160">
        <f>IFERROR(H65/G65-1,"-")</f>
        <v>0.30262598793235318</v>
      </c>
      <c r="J65" s="159">
        <f t="shared" ref="J65:J75" si="20">H65-G65</f>
        <v>14244</v>
      </c>
      <c r="K65" s="160">
        <f>H65/H$8</f>
        <v>1.1187749531045859E-2</v>
      </c>
    </row>
    <row r="66" spans="2:14" x14ac:dyDescent="0.25">
      <c r="B66" s="162" t="s">
        <v>103</v>
      </c>
      <c r="C66" s="163">
        <v>22752</v>
      </c>
      <c r="D66" s="163">
        <v>8930</v>
      </c>
      <c r="E66" s="163">
        <v>21567</v>
      </c>
      <c r="F66" s="163">
        <v>23338</v>
      </c>
      <c r="G66" s="163">
        <v>31999</v>
      </c>
      <c r="H66" s="163">
        <v>37562</v>
      </c>
      <c r="I66" s="164">
        <f>IFERROR(H66/G66-1,"-")</f>
        <v>0.17384918278696215</v>
      </c>
      <c r="J66" s="163">
        <f t="shared" si="20"/>
        <v>5563</v>
      </c>
      <c r="K66" s="164">
        <f>H66/H$8</f>
        <v>6.8540293561642832E-3</v>
      </c>
    </row>
    <row r="67" spans="2:14" x14ac:dyDescent="0.25">
      <c r="B67" s="162" t="s">
        <v>100</v>
      </c>
      <c r="C67" s="163">
        <v>19152</v>
      </c>
      <c r="D67" s="163">
        <v>15343</v>
      </c>
      <c r="E67" s="163">
        <v>4744</v>
      </c>
      <c r="F67" s="163">
        <v>9037</v>
      </c>
      <c r="G67" s="163">
        <v>15069</v>
      </c>
      <c r="H67" s="163">
        <v>23750</v>
      </c>
      <c r="I67" s="164">
        <f>IFERROR(H67/G67-1,"-")</f>
        <v>0.57608334992368437</v>
      </c>
      <c r="J67" s="163">
        <f t="shared" si="20"/>
        <v>8681</v>
      </c>
      <c r="K67" s="164">
        <f>H67/H$8</f>
        <v>4.3337201748815755E-3</v>
      </c>
    </row>
    <row r="68" spans="2:14" x14ac:dyDescent="0.25">
      <c r="B68" s="158" t="s">
        <v>107</v>
      </c>
      <c r="C68" s="159">
        <v>95222</v>
      </c>
      <c r="D68" s="159">
        <v>31040</v>
      </c>
      <c r="E68" s="159">
        <v>43993</v>
      </c>
      <c r="F68" s="159">
        <v>128705</v>
      </c>
      <c r="G68" s="159">
        <v>132769</v>
      </c>
      <c r="H68" s="159">
        <v>170544</v>
      </c>
      <c r="I68" s="160">
        <f>IFERROR(H68/G68-1,"-")</f>
        <v>0.28451671700472247</v>
      </c>
      <c r="J68" s="159">
        <f t="shared" si="20"/>
        <v>37775</v>
      </c>
      <c r="K68" s="160">
        <f>H68/H$8</f>
        <v>3.1119577831789615E-2</v>
      </c>
    </row>
    <row r="69" spans="2:14" x14ac:dyDescent="0.25">
      <c r="B69" s="162" t="s">
        <v>110</v>
      </c>
      <c r="C69" s="163">
        <v>41026</v>
      </c>
      <c r="D69" s="163">
        <v>13899</v>
      </c>
      <c r="E69" s="163">
        <v>12264</v>
      </c>
      <c r="F69" s="163">
        <v>56081</v>
      </c>
      <c r="G69" s="163">
        <v>50457</v>
      </c>
      <c r="H69" s="163">
        <v>73242</v>
      </c>
      <c r="I69" s="164">
        <f t="shared" ref="I69:I76" si="21">IFERROR(H69/G69-1,"-")</f>
        <v>0.45157262619656335</v>
      </c>
      <c r="J69" s="163">
        <f t="shared" si="20"/>
        <v>22785</v>
      </c>
      <c r="K69" s="164">
        <f t="shared" ref="K69:K76" si="22">H69/H$8</f>
        <v>1.336464560204953E-2</v>
      </c>
    </row>
    <row r="70" spans="2:14" x14ac:dyDescent="0.25">
      <c r="B70" s="162" t="s">
        <v>113</v>
      </c>
      <c r="C70" s="163">
        <v>11534</v>
      </c>
      <c r="D70" s="163">
        <v>3374</v>
      </c>
      <c r="E70" s="163">
        <v>3586</v>
      </c>
      <c r="F70" s="163">
        <v>7748</v>
      </c>
      <c r="G70" s="163">
        <v>10955</v>
      </c>
      <c r="H70" s="163">
        <v>10731</v>
      </c>
      <c r="I70" s="164">
        <f t="shared" si="21"/>
        <v>-2.0447284345047945E-2</v>
      </c>
      <c r="J70" s="163">
        <f t="shared" si="20"/>
        <v>-224</v>
      </c>
      <c r="K70" s="164">
        <f t="shared" si="22"/>
        <v>1.9581116293328079E-3</v>
      </c>
    </row>
    <row r="71" spans="2:14" x14ac:dyDescent="0.25">
      <c r="B71" s="162" t="s">
        <v>116</v>
      </c>
      <c r="C71" s="163">
        <v>10880</v>
      </c>
      <c r="D71" s="163">
        <v>3449</v>
      </c>
      <c r="E71" s="163">
        <v>6294</v>
      </c>
      <c r="F71" s="163">
        <v>18047</v>
      </c>
      <c r="G71" s="163">
        <v>15837</v>
      </c>
      <c r="H71" s="163">
        <v>19123</v>
      </c>
      <c r="I71" s="164">
        <f t="shared" si="21"/>
        <v>0.20748879206920501</v>
      </c>
      <c r="J71" s="163">
        <f t="shared" si="20"/>
        <v>3286</v>
      </c>
      <c r="K71" s="164">
        <f t="shared" si="22"/>
        <v>3.4894202486004363E-3</v>
      </c>
    </row>
    <row r="72" spans="2:14" x14ac:dyDescent="0.25">
      <c r="B72" s="162" t="s">
        <v>123</v>
      </c>
      <c r="C72" s="163">
        <v>1784</v>
      </c>
      <c r="D72" s="163">
        <v>536</v>
      </c>
      <c r="E72" s="163">
        <v>3888</v>
      </c>
      <c r="F72" s="163">
        <v>3396</v>
      </c>
      <c r="G72" s="163">
        <v>3947</v>
      </c>
      <c r="H72" s="163">
        <v>6454</v>
      </c>
      <c r="I72" s="164">
        <f t="shared" si="21"/>
        <v>0.63516594882189015</v>
      </c>
      <c r="J72" s="163">
        <f t="shared" si="20"/>
        <v>2507</v>
      </c>
      <c r="K72" s="164">
        <f t="shared" si="22"/>
        <v>1.1776770529972921E-3</v>
      </c>
    </row>
    <row r="73" spans="2:14" x14ac:dyDescent="0.25">
      <c r="B73" s="162" t="s">
        <v>119</v>
      </c>
      <c r="C73" s="163">
        <v>2469</v>
      </c>
      <c r="D73" s="163">
        <v>1278</v>
      </c>
      <c r="E73" s="163">
        <v>1635</v>
      </c>
      <c r="F73" s="163">
        <v>3248</v>
      </c>
      <c r="G73" s="163">
        <v>2699</v>
      </c>
      <c r="H73" s="163">
        <v>4219</v>
      </c>
      <c r="I73" s="164">
        <f t="shared" si="21"/>
        <v>0.56317154501667277</v>
      </c>
      <c r="J73" s="163">
        <f t="shared" si="20"/>
        <v>1520</v>
      </c>
      <c r="K73" s="164">
        <f t="shared" si="22"/>
        <v>7.6985117548738385E-4</v>
      </c>
    </row>
    <row r="74" spans="2:14" x14ac:dyDescent="0.25">
      <c r="B74" s="162" t="s">
        <v>128</v>
      </c>
      <c r="C74" s="163">
        <v>2202</v>
      </c>
      <c r="D74" s="163">
        <v>686</v>
      </c>
      <c r="E74" s="163">
        <v>1848</v>
      </c>
      <c r="F74" s="163">
        <v>2875</v>
      </c>
      <c r="G74" s="163">
        <v>3786</v>
      </c>
      <c r="H74" s="163">
        <v>3186</v>
      </c>
      <c r="I74" s="164">
        <f t="shared" si="21"/>
        <v>-0.15847860538827263</v>
      </c>
      <c r="J74" s="163">
        <f t="shared" si="20"/>
        <v>-600</v>
      </c>
      <c r="K74" s="164">
        <f t="shared" si="22"/>
        <v>5.8135715693358734E-4</v>
      </c>
    </row>
    <row r="75" spans="2:14" x14ac:dyDescent="0.25">
      <c r="B75" s="162" t="s">
        <v>131</v>
      </c>
      <c r="C75" s="163">
        <v>2302</v>
      </c>
      <c r="D75" s="163">
        <v>932</v>
      </c>
      <c r="E75" s="163">
        <v>363</v>
      </c>
      <c r="F75" s="163">
        <v>967</v>
      </c>
      <c r="G75" s="163">
        <v>1128</v>
      </c>
      <c r="H75" s="163">
        <v>3135</v>
      </c>
      <c r="I75" s="164">
        <f t="shared" si="21"/>
        <v>1.7792553191489362</v>
      </c>
      <c r="J75" s="163">
        <f t="shared" si="20"/>
        <v>2007</v>
      </c>
      <c r="K75" s="164">
        <f t="shared" si="22"/>
        <v>5.7205106308436799E-4</v>
      </c>
    </row>
    <row r="76" spans="2:14" x14ac:dyDescent="0.25">
      <c r="B76" s="167" t="s">
        <v>145</v>
      </c>
      <c r="C76" s="168">
        <f t="shared" ref="C76:H76" si="23">C68-SUM(C69:C75)</f>
        <v>23025</v>
      </c>
      <c r="D76" s="168">
        <f t="shared" si="23"/>
        <v>6886</v>
      </c>
      <c r="E76" s="168">
        <f t="shared" si="23"/>
        <v>14115</v>
      </c>
      <c r="F76" s="168">
        <f t="shared" si="23"/>
        <v>36343</v>
      </c>
      <c r="G76" s="168">
        <f t="shared" si="23"/>
        <v>43960</v>
      </c>
      <c r="H76" s="168">
        <f t="shared" si="23"/>
        <v>50454</v>
      </c>
      <c r="I76" s="169">
        <f t="shared" si="21"/>
        <v>0.14772520473157424</v>
      </c>
      <c r="J76" s="168">
        <f>H76-G76</f>
        <v>6494</v>
      </c>
      <c r="K76" s="169">
        <f t="shared" si="22"/>
        <v>9.2064639033042107E-3</v>
      </c>
    </row>
    <row r="77" spans="2:14" x14ac:dyDescent="0.25">
      <c r="B77" s="154" t="s">
        <v>48</v>
      </c>
      <c r="C77" s="152"/>
      <c r="D77" s="152"/>
      <c r="E77" s="152"/>
      <c r="F77" s="152"/>
      <c r="G77" s="152"/>
      <c r="H77" s="153"/>
      <c r="I77" s="153"/>
      <c r="J77" s="153"/>
      <c r="K77" s="152"/>
      <c r="L77" s="170"/>
      <c r="M77" s="170"/>
      <c r="N77" s="170"/>
    </row>
    <row r="78" spans="2:14" x14ac:dyDescent="0.25">
      <c r="B78" s="155" t="s">
        <v>68</v>
      </c>
      <c r="C78" s="156">
        <v>791721</v>
      </c>
      <c r="D78" s="156">
        <v>225835</v>
      </c>
      <c r="E78" s="156">
        <v>354204</v>
      </c>
      <c r="F78" s="156">
        <v>710225</v>
      </c>
      <c r="G78" s="156">
        <v>797848</v>
      </c>
      <c r="H78" s="156">
        <v>914356</v>
      </c>
      <c r="I78" s="157">
        <f>IFERROR(H78/G78-1,"-")</f>
        <v>0.14602781482187077</v>
      </c>
      <c r="J78" s="156">
        <f>H78-G78</f>
        <v>116508</v>
      </c>
      <c r="K78" s="157">
        <f>H78/H$8</f>
        <v>0.16684475975680074</v>
      </c>
      <c r="L78" s="105"/>
      <c r="M78" s="105"/>
      <c r="N78" s="105"/>
    </row>
    <row r="79" spans="2:14" x14ac:dyDescent="0.25">
      <c r="B79" s="158" t="s">
        <v>97</v>
      </c>
      <c r="C79" s="159">
        <v>356283</v>
      </c>
      <c r="D79" s="159">
        <v>103133</v>
      </c>
      <c r="E79" s="159">
        <v>181693</v>
      </c>
      <c r="F79" s="159">
        <v>342343</v>
      </c>
      <c r="G79" s="159">
        <v>341923</v>
      </c>
      <c r="H79" s="159">
        <v>382237</v>
      </c>
      <c r="I79" s="160">
        <f>IFERROR(H79/G79-1,"-")</f>
        <v>0.1179037385610211</v>
      </c>
      <c r="J79" s="159">
        <f t="shared" ref="J79:J89" si="24">H79-G79</f>
        <v>40314</v>
      </c>
      <c r="K79" s="160">
        <f>H79/H$8</f>
        <v>6.9747713620471941E-2</v>
      </c>
    </row>
    <row r="80" spans="2:14" x14ac:dyDescent="0.25">
      <c r="B80" s="162" t="s">
        <v>103</v>
      </c>
      <c r="C80" s="163">
        <v>72064</v>
      </c>
      <c r="D80" s="163">
        <v>28320</v>
      </c>
      <c r="E80" s="163">
        <v>66989</v>
      </c>
      <c r="F80" s="163">
        <v>97391</v>
      </c>
      <c r="G80" s="163">
        <v>92103</v>
      </c>
      <c r="H80" s="163">
        <v>106284</v>
      </c>
      <c r="I80" s="164">
        <f>IFERROR(H80/G80-1,"-")</f>
        <v>0.15396892609361257</v>
      </c>
      <c r="J80" s="163">
        <f t="shared" si="24"/>
        <v>14181</v>
      </c>
      <c r="K80" s="164">
        <f>H80/H$8</f>
        <v>1.9393899581773195E-2</v>
      </c>
    </row>
    <row r="81" spans="2:14" x14ac:dyDescent="0.25">
      <c r="B81" s="162" t="s">
        <v>100</v>
      </c>
      <c r="C81" s="163">
        <v>284219</v>
      </c>
      <c r="D81" s="163">
        <v>74813</v>
      </c>
      <c r="E81" s="163">
        <v>114704</v>
      </c>
      <c r="F81" s="163">
        <v>244952</v>
      </c>
      <c r="G81" s="163">
        <v>249820</v>
      </c>
      <c r="H81" s="163">
        <v>275953</v>
      </c>
      <c r="I81" s="164">
        <f>IFERROR(H81/G81-1,"-")</f>
        <v>0.1046073172684332</v>
      </c>
      <c r="J81" s="163">
        <f t="shared" si="24"/>
        <v>26133</v>
      </c>
      <c r="K81" s="164">
        <f>H81/H$8</f>
        <v>5.0353814038698749E-2</v>
      </c>
    </row>
    <row r="82" spans="2:14" x14ac:dyDescent="0.25">
      <c r="B82" s="158" t="s">
        <v>107</v>
      </c>
      <c r="C82" s="159">
        <v>435438</v>
      </c>
      <c r="D82" s="159">
        <v>122702</v>
      </c>
      <c r="E82" s="159">
        <v>172511</v>
      </c>
      <c r="F82" s="159">
        <v>367882</v>
      </c>
      <c r="G82" s="159">
        <v>455925</v>
      </c>
      <c r="H82" s="159">
        <v>532119</v>
      </c>
      <c r="I82" s="160">
        <f>IFERROR(H82/G82-1,"-")</f>
        <v>0.16711959203816407</v>
      </c>
      <c r="J82" s="159">
        <f t="shared" si="24"/>
        <v>76194</v>
      </c>
      <c r="K82" s="160">
        <f>H82/H$8</f>
        <v>9.7097046136328802E-2</v>
      </c>
    </row>
    <row r="83" spans="2:14" x14ac:dyDescent="0.25">
      <c r="B83" s="162" t="s">
        <v>110</v>
      </c>
      <c r="C83" s="163">
        <v>75049</v>
      </c>
      <c r="D83" s="163">
        <v>21332</v>
      </c>
      <c r="E83" s="163">
        <v>16695</v>
      </c>
      <c r="F83" s="163">
        <v>71554</v>
      </c>
      <c r="G83" s="163">
        <v>93860</v>
      </c>
      <c r="H83" s="163">
        <v>110313</v>
      </c>
      <c r="I83" s="164">
        <f t="shared" ref="I83:I90" si="25">IFERROR(H83/G83-1,"-")</f>
        <v>0.17529298955891748</v>
      </c>
      <c r="J83" s="163">
        <f t="shared" si="24"/>
        <v>16453</v>
      </c>
      <c r="K83" s="164">
        <f t="shared" ref="K83:K90" si="26">H83/H$8</f>
        <v>2.0129080995861526E-2</v>
      </c>
    </row>
    <row r="84" spans="2:14" x14ac:dyDescent="0.25">
      <c r="B84" s="162" t="s">
        <v>113</v>
      </c>
      <c r="C84" s="163">
        <v>159354</v>
      </c>
      <c r="D84" s="163">
        <v>39522</v>
      </c>
      <c r="E84" s="163">
        <v>53227</v>
      </c>
      <c r="F84" s="163">
        <v>113120</v>
      </c>
      <c r="G84" s="163">
        <v>127349</v>
      </c>
      <c r="H84" s="163">
        <v>141364</v>
      </c>
      <c r="I84" s="164">
        <f t="shared" si="25"/>
        <v>0.11005190460859526</v>
      </c>
      <c r="J84" s="163">
        <f t="shared" si="24"/>
        <v>14015</v>
      </c>
      <c r="K84" s="164">
        <f t="shared" si="26"/>
        <v>2.57950323706088E-2</v>
      </c>
    </row>
    <row r="85" spans="2:14" x14ac:dyDescent="0.25">
      <c r="B85" s="162" t="s">
        <v>116</v>
      </c>
      <c r="C85" s="163">
        <v>25447</v>
      </c>
      <c r="D85" s="163">
        <v>8286</v>
      </c>
      <c r="E85" s="163">
        <v>19927</v>
      </c>
      <c r="F85" s="163">
        <v>30758</v>
      </c>
      <c r="G85" s="163">
        <v>42539</v>
      </c>
      <c r="H85" s="163">
        <v>57925</v>
      </c>
      <c r="I85" s="164">
        <f t="shared" si="25"/>
        <v>0.36169162415665634</v>
      </c>
      <c r="J85" s="163">
        <f t="shared" si="24"/>
        <v>15386</v>
      </c>
      <c r="K85" s="164">
        <f t="shared" si="26"/>
        <v>1.0569715416000642E-2</v>
      </c>
    </row>
    <row r="86" spans="2:14" x14ac:dyDescent="0.25">
      <c r="B86" s="162" t="s">
        <v>123</v>
      </c>
      <c r="C86" s="163">
        <v>9296</v>
      </c>
      <c r="D86" s="163">
        <v>2074</v>
      </c>
      <c r="E86" s="163">
        <v>5996</v>
      </c>
      <c r="F86" s="163">
        <v>10713</v>
      </c>
      <c r="G86" s="163">
        <v>12911</v>
      </c>
      <c r="H86" s="163">
        <v>18498</v>
      </c>
      <c r="I86" s="164">
        <f t="shared" si="25"/>
        <v>0.43273177910309046</v>
      </c>
      <c r="J86" s="163">
        <f t="shared" si="24"/>
        <v>5587</v>
      </c>
      <c r="K86" s="164">
        <f t="shared" si="26"/>
        <v>3.375374980840395E-3</v>
      </c>
    </row>
    <row r="87" spans="2:14" x14ac:dyDescent="0.25">
      <c r="B87" s="162" t="s">
        <v>119</v>
      </c>
      <c r="C87" s="163">
        <v>6249</v>
      </c>
      <c r="D87" s="163">
        <v>2082</v>
      </c>
      <c r="E87" s="163">
        <v>5201</v>
      </c>
      <c r="F87" s="163">
        <v>5872</v>
      </c>
      <c r="G87" s="163">
        <v>6968</v>
      </c>
      <c r="H87" s="163">
        <v>8896</v>
      </c>
      <c r="I87" s="164">
        <f t="shared" si="25"/>
        <v>0.27669345579793347</v>
      </c>
      <c r="J87" s="163">
        <f t="shared" si="24"/>
        <v>1928</v>
      </c>
      <c r="K87" s="164">
        <f t="shared" si="26"/>
        <v>1.623274723189326E-3</v>
      </c>
    </row>
    <row r="88" spans="2:14" x14ac:dyDescent="0.25">
      <c r="B88" s="162" t="s">
        <v>128</v>
      </c>
      <c r="C88" s="163">
        <v>8520</v>
      </c>
      <c r="D88" s="163">
        <v>3046</v>
      </c>
      <c r="E88" s="163">
        <v>2575</v>
      </c>
      <c r="F88" s="163">
        <v>7581</v>
      </c>
      <c r="G88" s="163">
        <v>8524</v>
      </c>
      <c r="H88" s="163">
        <v>7383</v>
      </c>
      <c r="I88" s="164">
        <f t="shared" si="25"/>
        <v>-0.13385734396996718</v>
      </c>
      <c r="J88" s="163">
        <f t="shared" si="24"/>
        <v>-1141</v>
      </c>
      <c r="K88" s="164">
        <f t="shared" si="26"/>
        <v>1.3471939389958177E-3</v>
      </c>
    </row>
    <row r="89" spans="2:14" x14ac:dyDescent="0.25">
      <c r="B89" s="162" t="s">
        <v>131</v>
      </c>
      <c r="C89" s="163">
        <v>13181</v>
      </c>
      <c r="D89" s="163">
        <v>4839</v>
      </c>
      <c r="E89" s="163">
        <v>2819</v>
      </c>
      <c r="F89" s="163">
        <v>7599</v>
      </c>
      <c r="G89" s="163">
        <v>9961</v>
      </c>
      <c r="H89" s="163">
        <v>9541</v>
      </c>
      <c r="I89" s="164">
        <f t="shared" si="25"/>
        <v>-4.216444132115249E-2</v>
      </c>
      <c r="J89" s="163">
        <f t="shared" si="24"/>
        <v>-420</v>
      </c>
      <c r="K89" s="164">
        <f t="shared" si="26"/>
        <v>1.7409694395176889E-3</v>
      </c>
    </row>
    <row r="90" spans="2:14" x14ac:dyDescent="0.25">
      <c r="B90" s="167" t="s">
        <v>145</v>
      </c>
      <c r="C90" s="168">
        <f t="shared" ref="C90:H90" si="27">C82-SUM(C83:C89)</f>
        <v>138342</v>
      </c>
      <c r="D90" s="168">
        <f t="shared" si="27"/>
        <v>41521</v>
      </c>
      <c r="E90" s="168">
        <f t="shared" si="27"/>
        <v>66071</v>
      </c>
      <c r="F90" s="168">
        <f t="shared" si="27"/>
        <v>120685</v>
      </c>
      <c r="G90" s="168">
        <f t="shared" si="27"/>
        <v>153813</v>
      </c>
      <c r="H90" s="168">
        <f t="shared" si="27"/>
        <v>178199</v>
      </c>
      <c r="I90" s="169">
        <f t="shared" si="25"/>
        <v>0.15854316605228425</v>
      </c>
      <c r="J90" s="168">
        <f>H90-G90</f>
        <v>24386</v>
      </c>
      <c r="K90" s="169">
        <f t="shared" si="26"/>
        <v>3.2516404271314601E-2</v>
      </c>
    </row>
    <row r="91" spans="2:14" x14ac:dyDescent="0.25">
      <c r="B91" s="154" t="s">
        <v>49</v>
      </c>
      <c r="C91" s="152"/>
      <c r="D91" s="152"/>
      <c r="E91" s="152"/>
      <c r="F91" s="152"/>
      <c r="G91" s="152"/>
      <c r="H91" s="153"/>
      <c r="I91" s="153"/>
      <c r="J91" s="153"/>
      <c r="K91" s="152"/>
      <c r="L91" s="170"/>
      <c r="M91" s="170"/>
      <c r="N91" s="170"/>
    </row>
    <row r="92" spans="2:14" x14ac:dyDescent="0.25">
      <c r="B92" s="155" t="s">
        <v>68</v>
      </c>
      <c r="C92" s="156">
        <v>55887</v>
      </c>
      <c r="D92" s="156">
        <v>24221</v>
      </c>
      <c r="E92" s="156">
        <v>33444</v>
      </c>
      <c r="F92" s="156">
        <v>51485</v>
      </c>
      <c r="G92" s="156">
        <v>58157</v>
      </c>
      <c r="H92" s="156">
        <v>57388</v>
      </c>
      <c r="I92" s="157">
        <f>IFERROR(H92/G92-1,"-")</f>
        <v>-1.3222827862510056E-2</v>
      </c>
      <c r="J92" s="156">
        <f>H92-G92</f>
        <v>-769</v>
      </c>
      <c r="K92" s="157">
        <f>H92/H$8</f>
        <v>1.0471727721941215E-2</v>
      </c>
      <c r="L92" s="105"/>
      <c r="M92" s="105"/>
      <c r="N92" s="105"/>
    </row>
    <row r="93" spans="2:14" x14ac:dyDescent="0.25">
      <c r="B93" s="158" t="s">
        <v>97</v>
      </c>
      <c r="C93" s="159">
        <v>37119</v>
      </c>
      <c r="D93" s="159">
        <v>16023</v>
      </c>
      <c r="E93" s="159">
        <v>21732</v>
      </c>
      <c r="F93" s="159">
        <v>33809</v>
      </c>
      <c r="G93" s="159">
        <v>37722</v>
      </c>
      <c r="H93" s="159">
        <v>35821</v>
      </c>
      <c r="I93" s="160">
        <f>IFERROR(H93/G93-1,"-")</f>
        <v>-5.0394994963151474E-2</v>
      </c>
      <c r="J93" s="159">
        <f t="shared" ref="J93:J103" si="28">H93-G93</f>
        <v>-1901</v>
      </c>
      <c r="K93" s="160">
        <f>H93/H$8</f>
        <v>6.5363448582919119E-3</v>
      </c>
    </row>
    <row r="94" spans="2:14" x14ac:dyDescent="0.25">
      <c r="B94" s="162" t="s">
        <v>103</v>
      </c>
      <c r="C94" s="163">
        <v>19153</v>
      </c>
      <c r="D94" s="163">
        <v>8684</v>
      </c>
      <c r="E94" s="163">
        <v>11001</v>
      </c>
      <c r="F94" s="163">
        <v>16289</v>
      </c>
      <c r="G94" s="163">
        <v>12024</v>
      </c>
      <c r="H94" s="163">
        <v>11877</v>
      </c>
      <c r="I94" s="164">
        <f>IFERROR(H94/G94-1,"-")</f>
        <v>-1.2225548902195627E-2</v>
      </c>
      <c r="J94" s="163">
        <f t="shared" si="28"/>
        <v>-147</v>
      </c>
      <c r="K94" s="164">
        <f>H94/H$8</f>
        <v>2.1672250322976199E-3</v>
      </c>
    </row>
    <row r="95" spans="2:14" x14ac:dyDescent="0.25">
      <c r="B95" s="162" t="s">
        <v>100</v>
      </c>
      <c r="C95" s="163">
        <v>17966</v>
      </c>
      <c r="D95" s="163">
        <v>7339</v>
      </c>
      <c r="E95" s="163">
        <v>10731</v>
      </c>
      <c r="F95" s="163">
        <v>17520</v>
      </c>
      <c r="G95" s="163">
        <v>25698</v>
      </c>
      <c r="H95" s="163">
        <v>23944</v>
      </c>
      <c r="I95" s="164">
        <f>IFERROR(H95/G95-1,"-")</f>
        <v>-6.8254338859055186E-2</v>
      </c>
      <c r="J95" s="163">
        <f t="shared" si="28"/>
        <v>-1754</v>
      </c>
      <c r="K95" s="164">
        <f>H95/H$8</f>
        <v>4.3691198259942924E-3</v>
      </c>
    </row>
    <row r="96" spans="2:14" x14ac:dyDescent="0.25">
      <c r="B96" s="158" t="s">
        <v>107</v>
      </c>
      <c r="C96" s="159">
        <v>18768</v>
      </c>
      <c r="D96" s="159">
        <v>8198</v>
      </c>
      <c r="E96" s="159">
        <v>11712</v>
      </c>
      <c r="F96" s="159">
        <v>17676</v>
      </c>
      <c r="G96" s="159">
        <v>20435</v>
      </c>
      <c r="H96" s="159">
        <v>21567</v>
      </c>
      <c r="I96" s="160">
        <f>IFERROR(H96/G96-1,"-")</f>
        <v>5.539515537068751E-2</v>
      </c>
      <c r="J96" s="159">
        <f t="shared" si="28"/>
        <v>1132</v>
      </c>
      <c r="K96" s="160">
        <f>H96/H$8</f>
        <v>3.9353828636493025E-3</v>
      </c>
    </row>
    <row r="97" spans="2:14" x14ac:dyDescent="0.25">
      <c r="B97" s="162" t="s">
        <v>110</v>
      </c>
      <c r="C97" s="163">
        <v>2421</v>
      </c>
      <c r="D97" s="163">
        <v>1288</v>
      </c>
      <c r="E97" s="163">
        <v>921</v>
      </c>
      <c r="F97" s="163">
        <v>2403</v>
      </c>
      <c r="G97" s="163">
        <v>2795</v>
      </c>
      <c r="H97" s="163">
        <v>3030</v>
      </c>
      <c r="I97" s="164">
        <f t="shared" ref="I97:I104" si="29">IFERROR(H97/G97-1,"-")</f>
        <v>8.4078711985688726E-2</v>
      </c>
      <c r="J97" s="163">
        <f t="shared" si="28"/>
        <v>235</v>
      </c>
      <c r="K97" s="164">
        <f t="shared" ref="K97:K104" si="30">H97/H$8</f>
        <v>5.5289145810068099E-4</v>
      </c>
    </row>
    <row r="98" spans="2:14" x14ac:dyDescent="0.25">
      <c r="B98" s="162" t="s">
        <v>113</v>
      </c>
      <c r="C98" s="163">
        <v>3905</v>
      </c>
      <c r="D98" s="163">
        <v>1481</v>
      </c>
      <c r="E98" s="163">
        <v>2395</v>
      </c>
      <c r="F98" s="163">
        <v>3482</v>
      </c>
      <c r="G98" s="163">
        <v>3814</v>
      </c>
      <c r="H98" s="163">
        <v>4234</v>
      </c>
      <c r="I98" s="164">
        <f t="shared" si="29"/>
        <v>0.11012060828526482</v>
      </c>
      <c r="J98" s="163">
        <f t="shared" si="28"/>
        <v>420</v>
      </c>
      <c r="K98" s="164">
        <f t="shared" si="30"/>
        <v>7.7258826191362485E-4</v>
      </c>
    </row>
    <row r="99" spans="2:14" x14ac:dyDescent="0.25">
      <c r="B99" s="162" t="s">
        <v>116</v>
      </c>
      <c r="C99" s="163">
        <v>3854</v>
      </c>
      <c r="D99" s="163">
        <v>1974</v>
      </c>
      <c r="E99" s="163">
        <v>3541</v>
      </c>
      <c r="F99" s="163">
        <v>3412</v>
      </c>
      <c r="G99" s="163">
        <v>3885</v>
      </c>
      <c r="H99" s="163">
        <v>3685</v>
      </c>
      <c r="I99" s="164">
        <f t="shared" si="29"/>
        <v>-5.1480051480051525E-2</v>
      </c>
      <c r="J99" s="163">
        <f t="shared" si="28"/>
        <v>-200</v>
      </c>
      <c r="K99" s="164">
        <f t="shared" si="30"/>
        <v>6.7241089871320446E-4</v>
      </c>
    </row>
    <row r="100" spans="2:14" x14ac:dyDescent="0.25">
      <c r="B100" s="162" t="s">
        <v>123</v>
      </c>
      <c r="C100" s="163">
        <v>699</v>
      </c>
      <c r="D100" s="163">
        <v>323</v>
      </c>
      <c r="E100" s="163">
        <v>432</v>
      </c>
      <c r="F100" s="163">
        <v>1172</v>
      </c>
      <c r="G100" s="163">
        <v>938</v>
      </c>
      <c r="H100" s="163">
        <v>933</v>
      </c>
      <c r="I100" s="164">
        <f t="shared" si="29"/>
        <v>-5.3304904051172386E-3</v>
      </c>
      <c r="J100" s="163">
        <f t="shared" si="28"/>
        <v>-5</v>
      </c>
      <c r="K100" s="164">
        <f t="shared" si="30"/>
        <v>1.7024677571218989E-4</v>
      </c>
    </row>
    <row r="101" spans="2:14" x14ac:dyDescent="0.25">
      <c r="B101" s="162" t="s">
        <v>119</v>
      </c>
      <c r="C101" s="163">
        <v>519</v>
      </c>
      <c r="D101" s="163">
        <v>351</v>
      </c>
      <c r="E101" s="163">
        <v>507</v>
      </c>
      <c r="F101" s="163">
        <v>682</v>
      </c>
      <c r="G101" s="163">
        <v>650</v>
      </c>
      <c r="H101" s="163">
        <v>903</v>
      </c>
      <c r="I101" s="164">
        <f t="shared" si="29"/>
        <v>0.38923076923076927</v>
      </c>
      <c r="J101" s="163">
        <f t="shared" si="28"/>
        <v>253</v>
      </c>
      <c r="K101" s="164">
        <f t="shared" si="30"/>
        <v>1.6477260285970789E-4</v>
      </c>
    </row>
    <row r="102" spans="2:14" x14ac:dyDescent="0.25">
      <c r="B102" s="162" t="s">
        <v>128</v>
      </c>
      <c r="C102" s="163">
        <v>155</v>
      </c>
      <c r="D102" s="163">
        <v>124</v>
      </c>
      <c r="E102" s="163">
        <v>105</v>
      </c>
      <c r="F102" s="163">
        <v>270</v>
      </c>
      <c r="G102" s="163">
        <v>153</v>
      </c>
      <c r="H102" s="163">
        <v>230</v>
      </c>
      <c r="I102" s="164">
        <f t="shared" si="29"/>
        <v>0.50326797385620914</v>
      </c>
      <c r="J102" s="163">
        <f t="shared" si="28"/>
        <v>77</v>
      </c>
      <c r="K102" s="164">
        <f t="shared" si="30"/>
        <v>4.1968658535695256E-5</v>
      </c>
    </row>
    <row r="103" spans="2:14" x14ac:dyDescent="0.25">
      <c r="B103" s="162" t="s">
        <v>131</v>
      </c>
      <c r="C103" s="163">
        <v>271</v>
      </c>
      <c r="D103" s="163">
        <v>89</v>
      </c>
      <c r="E103" s="163">
        <v>96</v>
      </c>
      <c r="F103" s="163">
        <v>168</v>
      </c>
      <c r="G103" s="163">
        <v>270</v>
      </c>
      <c r="H103" s="163">
        <v>384</v>
      </c>
      <c r="I103" s="164">
        <f t="shared" si="29"/>
        <v>0.42222222222222228</v>
      </c>
      <c r="J103" s="163">
        <f t="shared" si="28"/>
        <v>114</v>
      </c>
      <c r="K103" s="164">
        <f t="shared" si="30"/>
        <v>7.0069412511769477E-5</v>
      </c>
    </row>
    <row r="104" spans="2:14" x14ac:dyDescent="0.25">
      <c r="B104" s="167" t="s">
        <v>145</v>
      </c>
      <c r="C104" s="168">
        <f t="shared" ref="C104:H104" si="31">C96-SUM(C97:C103)</f>
        <v>6944</v>
      </c>
      <c r="D104" s="168">
        <f t="shared" si="31"/>
        <v>2568</v>
      </c>
      <c r="E104" s="168">
        <f t="shared" si="31"/>
        <v>3715</v>
      </c>
      <c r="F104" s="168">
        <f t="shared" si="31"/>
        <v>6087</v>
      </c>
      <c r="G104" s="168">
        <f t="shared" si="31"/>
        <v>7930</v>
      </c>
      <c r="H104" s="168">
        <f t="shared" si="31"/>
        <v>8168</v>
      </c>
      <c r="I104" s="169">
        <f t="shared" si="29"/>
        <v>3.0012610340479196E-2</v>
      </c>
      <c r="J104" s="168">
        <f>H104-G104</f>
        <v>238</v>
      </c>
      <c r="K104" s="169">
        <f t="shared" si="30"/>
        <v>1.4904347953024297E-3</v>
      </c>
    </row>
    <row r="105" spans="2:14" x14ac:dyDescent="0.25">
      <c r="B105" s="154" t="s">
        <v>50</v>
      </c>
      <c r="C105" s="152"/>
      <c r="D105" s="152"/>
      <c r="E105" s="152"/>
      <c r="F105" s="152"/>
      <c r="G105" s="152"/>
      <c r="H105" s="153"/>
      <c r="I105" s="153"/>
      <c r="J105" s="153"/>
      <c r="K105" s="152"/>
      <c r="L105" s="170"/>
      <c r="M105" s="170"/>
      <c r="N105" s="170"/>
    </row>
    <row r="106" spans="2:14" x14ac:dyDescent="0.25">
      <c r="B106" s="155" t="s">
        <v>68</v>
      </c>
      <c r="C106" s="156">
        <v>142901</v>
      </c>
      <c r="D106" s="156">
        <v>77467</v>
      </c>
      <c r="E106" s="156">
        <v>107459</v>
      </c>
      <c r="F106" s="156">
        <v>198873</v>
      </c>
      <c r="G106" s="156">
        <v>252588</v>
      </c>
      <c r="H106" s="156">
        <v>239146</v>
      </c>
      <c r="I106" s="157">
        <f>IFERROR(H106/G106-1,"-")</f>
        <v>-5.3217096615832848E-2</v>
      </c>
      <c r="J106" s="156">
        <f>H106-G106</f>
        <v>-13442</v>
      </c>
      <c r="K106" s="157">
        <f>H106/H$8</f>
        <v>4.3637551365988597E-2</v>
      </c>
      <c r="L106" s="105"/>
      <c r="M106" s="105"/>
      <c r="N106" s="105"/>
    </row>
    <row r="107" spans="2:14" x14ac:dyDescent="0.25">
      <c r="B107" s="158" t="s">
        <v>97</v>
      </c>
      <c r="C107" s="159">
        <v>31009</v>
      </c>
      <c r="D107" s="159">
        <v>30584</v>
      </c>
      <c r="E107" s="159">
        <v>44398</v>
      </c>
      <c r="F107" s="159">
        <v>48630</v>
      </c>
      <c r="G107" s="159">
        <v>55684</v>
      </c>
      <c r="H107" s="159">
        <v>49807</v>
      </c>
      <c r="I107" s="160">
        <f>IFERROR(H107/G107-1,"-")</f>
        <v>-0.10554198692622652</v>
      </c>
      <c r="J107" s="159">
        <f t="shared" ref="J107:J117" si="32">H107-G107</f>
        <v>-5877</v>
      </c>
      <c r="K107" s="160">
        <f>H107/H$8</f>
        <v>9.0884042421190154E-3</v>
      </c>
    </row>
    <row r="108" spans="2:14" x14ac:dyDescent="0.25">
      <c r="B108" s="162" t="s">
        <v>103</v>
      </c>
      <c r="C108" s="163">
        <v>11886</v>
      </c>
      <c r="D108" s="163">
        <v>4963</v>
      </c>
      <c r="E108" s="163">
        <v>24120</v>
      </c>
      <c r="F108" s="163">
        <v>16359</v>
      </c>
      <c r="G108" s="163">
        <v>19520</v>
      </c>
      <c r="H108" s="163">
        <v>16099</v>
      </c>
      <c r="I108" s="164">
        <f>IFERROR(H108/G108-1,"-")</f>
        <v>-0.17525614754098362</v>
      </c>
      <c r="J108" s="163">
        <f t="shared" si="32"/>
        <v>-3421</v>
      </c>
      <c r="K108" s="164">
        <f>H108/H$8</f>
        <v>2.937623625070252E-3</v>
      </c>
    </row>
    <row r="109" spans="2:14" x14ac:dyDescent="0.25">
      <c r="B109" s="162" t="s">
        <v>100</v>
      </c>
      <c r="C109" s="163">
        <v>19123</v>
      </c>
      <c r="D109" s="163">
        <v>25621</v>
      </c>
      <c r="E109" s="163">
        <v>20278</v>
      </c>
      <c r="F109" s="163">
        <v>32271</v>
      </c>
      <c r="G109" s="163">
        <v>36164</v>
      </c>
      <c r="H109" s="163">
        <v>33708</v>
      </c>
      <c r="I109" s="164">
        <f>IFERROR(H109/G109-1,"-")</f>
        <v>-6.791284149983412E-2</v>
      </c>
      <c r="J109" s="163">
        <f t="shared" si="32"/>
        <v>-2456</v>
      </c>
      <c r="K109" s="164">
        <f>H109/H$8</f>
        <v>6.1507806170487643E-3</v>
      </c>
    </row>
    <row r="110" spans="2:14" x14ac:dyDescent="0.25">
      <c r="B110" s="158" t="s">
        <v>107</v>
      </c>
      <c r="C110" s="159">
        <v>111892</v>
      </c>
      <c r="D110" s="159">
        <v>46883</v>
      </c>
      <c r="E110" s="159">
        <v>63061</v>
      </c>
      <c r="F110" s="159">
        <v>150243</v>
      </c>
      <c r="G110" s="159">
        <v>196904</v>
      </c>
      <c r="H110" s="159">
        <v>189339</v>
      </c>
      <c r="I110" s="160">
        <f>IFERROR(H110/G110-1,"-")</f>
        <v>-3.841973753707395E-2</v>
      </c>
      <c r="J110" s="159">
        <f t="shared" si="32"/>
        <v>-7565</v>
      </c>
      <c r="K110" s="160">
        <f>H110/H$8</f>
        <v>3.4549147123869584E-2</v>
      </c>
    </row>
    <row r="111" spans="2:14" x14ac:dyDescent="0.25">
      <c r="B111" s="162" t="s">
        <v>110</v>
      </c>
      <c r="C111" s="163">
        <v>61414</v>
      </c>
      <c r="D111" s="163">
        <v>26382</v>
      </c>
      <c r="E111" s="163">
        <v>26812</v>
      </c>
      <c r="F111" s="163">
        <v>90804</v>
      </c>
      <c r="G111" s="163">
        <v>128108</v>
      </c>
      <c r="H111" s="163">
        <v>116734</v>
      </c>
      <c r="I111" s="164">
        <f t="shared" ref="I111:I118" si="33">IFERROR(H111/G111-1,"-")</f>
        <v>-8.8784463109251588E-2</v>
      </c>
      <c r="J111" s="163">
        <f t="shared" si="32"/>
        <v>-11374</v>
      </c>
      <c r="K111" s="164">
        <f t="shared" ref="K111:K118" si="34">H111/H$8</f>
        <v>2.1300736458721086E-2</v>
      </c>
    </row>
    <row r="112" spans="2:14" x14ac:dyDescent="0.25">
      <c r="B112" s="162" t="s">
        <v>113</v>
      </c>
      <c r="C112" s="163">
        <v>9783</v>
      </c>
      <c r="D112" s="163">
        <v>3197</v>
      </c>
      <c r="E112" s="163">
        <v>7197</v>
      </c>
      <c r="F112" s="163">
        <v>6944</v>
      </c>
      <c r="G112" s="163">
        <v>8880</v>
      </c>
      <c r="H112" s="163">
        <v>8516</v>
      </c>
      <c r="I112" s="164">
        <f t="shared" si="33"/>
        <v>-4.0990990990991016E-2</v>
      </c>
      <c r="J112" s="163">
        <f t="shared" si="32"/>
        <v>-364</v>
      </c>
      <c r="K112" s="164">
        <f t="shared" si="34"/>
        <v>1.553935200391221E-3</v>
      </c>
    </row>
    <row r="113" spans="2:14" x14ac:dyDescent="0.25">
      <c r="B113" s="162" t="s">
        <v>116</v>
      </c>
      <c r="C113" s="163">
        <v>11371</v>
      </c>
      <c r="D113" s="163">
        <v>2498</v>
      </c>
      <c r="E113" s="163">
        <v>6746</v>
      </c>
      <c r="F113" s="163">
        <v>9830</v>
      </c>
      <c r="G113" s="163">
        <v>13414</v>
      </c>
      <c r="H113" s="163">
        <v>14245</v>
      </c>
      <c r="I113" s="164">
        <f t="shared" si="33"/>
        <v>6.1950201282242379E-2</v>
      </c>
      <c r="J113" s="163">
        <f t="shared" si="32"/>
        <v>831</v>
      </c>
      <c r="K113" s="164">
        <f t="shared" si="34"/>
        <v>2.5993197427868651E-3</v>
      </c>
    </row>
    <row r="114" spans="2:14" x14ac:dyDescent="0.25">
      <c r="B114" s="162" t="s">
        <v>123</v>
      </c>
      <c r="C114" s="163">
        <v>2496</v>
      </c>
      <c r="D114" s="163">
        <v>1300</v>
      </c>
      <c r="E114" s="163">
        <v>3663</v>
      </c>
      <c r="F114" s="163">
        <v>6290</v>
      </c>
      <c r="G114" s="163">
        <v>6514</v>
      </c>
      <c r="H114" s="163">
        <v>6482</v>
      </c>
      <c r="I114" s="164">
        <f t="shared" si="33"/>
        <v>-4.912496162112423E-3</v>
      </c>
      <c r="J114" s="163">
        <f t="shared" si="32"/>
        <v>-32</v>
      </c>
      <c r="K114" s="164">
        <f t="shared" si="34"/>
        <v>1.1827862809929419E-3</v>
      </c>
    </row>
    <row r="115" spans="2:14" x14ac:dyDescent="0.25">
      <c r="B115" s="162" t="s">
        <v>119</v>
      </c>
      <c r="C115" s="163">
        <v>3749</v>
      </c>
      <c r="D115" s="163">
        <v>2838</v>
      </c>
      <c r="E115" s="163">
        <v>4368</v>
      </c>
      <c r="F115" s="163">
        <v>4750</v>
      </c>
      <c r="G115" s="163">
        <v>5340</v>
      </c>
      <c r="H115" s="163">
        <v>5146</v>
      </c>
      <c r="I115" s="164">
        <f t="shared" si="33"/>
        <v>-3.6329588014981318E-2</v>
      </c>
      <c r="J115" s="163">
        <f t="shared" si="32"/>
        <v>-194</v>
      </c>
      <c r="K115" s="164">
        <f t="shared" si="34"/>
        <v>9.3900311662907738E-4</v>
      </c>
    </row>
    <row r="116" spans="2:14" x14ac:dyDescent="0.25">
      <c r="B116" s="162" t="s">
        <v>128</v>
      </c>
      <c r="C116" s="163">
        <v>826</v>
      </c>
      <c r="D116" s="163">
        <v>406</v>
      </c>
      <c r="E116" s="163">
        <v>369</v>
      </c>
      <c r="F116" s="163">
        <v>1261</v>
      </c>
      <c r="G116" s="163">
        <v>1457</v>
      </c>
      <c r="H116" s="163">
        <v>1177</v>
      </c>
      <c r="I116" s="164">
        <f t="shared" si="33"/>
        <v>-0.19217570350034319</v>
      </c>
      <c r="J116" s="163">
        <f t="shared" si="32"/>
        <v>-280</v>
      </c>
      <c r="K116" s="164">
        <f t="shared" si="34"/>
        <v>2.1477004824571009E-4</v>
      </c>
    </row>
    <row r="117" spans="2:14" x14ac:dyDescent="0.25">
      <c r="B117" s="162" t="s">
        <v>131</v>
      </c>
      <c r="C117" s="163">
        <v>1664</v>
      </c>
      <c r="D117" s="163">
        <v>932</v>
      </c>
      <c r="E117" s="163">
        <v>521</v>
      </c>
      <c r="F117" s="163">
        <v>980</v>
      </c>
      <c r="G117" s="163">
        <v>944</v>
      </c>
      <c r="H117" s="163">
        <v>1508</v>
      </c>
      <c r="I117" s="164">
        <f t="shared" si="33"/>
        <v>0.59745762711864403</v>
      </c>
      <c r="J117" s="163">
        <f t="shared" si="32"/>
        <v>564</v>
      </c>
      <c r="K117" s="164">
        <f t="shared" si="34"/>
        <v>2.7516842205142805E-4</v>
      </c>
    </row>
    <row r="118" spans="2:14" x14ac:dyDescent="0.25">
      <c r="B118" s="167" t="s">
        <v>145</v>
      </c>
      <c r="C118" s="168">
        <f t="shared" ref="C118:H118" si="35">C110-SUM(C111:C117)</f>
        <v>20589</v>
      </c>
      <c r="D118" s="168">
        <f t="shared" si="35"/>
        <v>9330</v>
      </c>
      <c r="E118" s="168">
        <f t="shared" si="35"/>
        <v>13385</v>
      </c>
      <c r="F118" s="168">
        <f t="shared" si="35"/>
        <v>29384</v>
      </c>
      <c r="G118" s="168">
        <f t="shared" si="35"/>
        <v>32247</v>
      </c>
      <c r="H118" s="168">
        <f t="shared" si="35"/>
        <v>35531</v>
      </c>
      <c r="I118" s="169">
        <f t="shared" si="33"/>
        <v>0.10183893075324835</v>
      </c>
      <c r="J118" s="168">
        <f>H118-G118</f>
        <v>3284</v>
      </c>
      <c r="K118" s="169">
        <f t="shared" si="34"/>
        <v>6.4834278540512533E-3</v>
      </c>
    </row>
    <row r="119" spans="2:14" x14ac:dyDescent="0.25">
      <c r="B119" s="154" t="s">
        <v>51</v>
      </c>
      <c r="C119" s="152"/>
      <c r="D119" s="152"/>
      <c r="E119" s="152"/>
      <c r="F119" s="152"/>
      <c r="G119" s="152"/>
      <c r="H119" s="153"/>
      <c r="I119" s="153"/>
      <c r="J119" s="153"/>
      <c r="K119" s="152"/>
      <c r="L119" s="170"/>
      <c r="M119" s="170"/>
      <c r="N119" s="170"/>
    </row>
    <row r="120" spans="2:14" x14ac:dyDescent="0.25">
      <c r="B120" s="155" t="s">
        <v>68</v>
      </c>
      <c r="C120" s="156">
        <v>220415</v>
      </c>
      <c r="D120" s="156">
        <v>103516</v>
      </c>
      <c r="E120" s="156">
        <v>164258</v>
      </c>
      <c r="F120" s="156">
        <v>229131</v>
      </c>
      <c r="G120" s="156">
        <v>239109</v>
      </c>
      <c r="H120" s="156">
        <v>250871</v>
      </c>
      <c r="I120" s="157">
        <f>IFERROR(H120/G120-1,"-")</f>
        <v>4.9190954752853289E-2</v>
      </c>
      <c r="J120" s="156">
        <f>H120-G120</f>
        <v>11762</v>
      </c>
      <c r="K120" s="157">
        <f>H120/H$8</f>
        <v>4.5777040589166977E-2</v>
      </c>
      <c r="L120" s="105"/>
      <c r="M120" s="105"/>
      <c r="N120" s="105"/>
    </row>
    <row r="121" spans="2:14" x14ac:dyDescent="0.25">
      <c r="B121" s="158" t="s">
        <v>97</v>
      </c>
      <c r="C121" s="159">
        <v>120142</v>
      </c>
      <c r="D121" s="159">
        <v>61571</v>
      </c>
      <c r="E121" s="159">
        <v>104557</v>
      </c>
      <c r="F121" s="159">
        <v>134886</v>
      </c>
      <c r="G121" s="159">
        <v>146430</v>
      </c>
      <c r="H121" s="159">
        <v>156566</v>
      </c>
      <c r="I121" s="160">
        <f>IFERROR(H121/G121-1,"-")</f>
        <v>6.9220788089872309E-2</v>
      </c>
      <c r="J121" s="159">
        <f t="shared" ref="J121:J131" si="36">H121-G121</f>
        <v>10136</v>
      </c>
      <c r="K121" s="160">
        <f>H121/H$8</f>
        <v>2.8568978227389841E-2</v>
      </c>
    </row>
    <row r="122" spans="2:14" x14ac:dyDescent="0.25">
      <c r="B122" s="162" t="s">
        <v>103</v>
      </c>
      <c r="C122" s="163">
        <v>61076</v>
      </c>
      <c r="D122" s="163">
        <v>27791</v>
      </c>
      <c r="E122" s="163">
        <v>53247</v>
      </c>
      <c r="F122" s="163">
        <v>69865</v>
      </c>
      <c r="G122" s="163">
        <v>66121</v>
      </c>
      <c r="H122" s="163">
        <v>75793</v>
      </c>
      <c r="I122" s="164">
        <f>IFERROR(H122/G122-1,"-")</f>
        <v>0.14627727953297742</v>
      </c>
      <c r="J122" s="163">
        <f t="shared" si="36"/>
        <v>9672</v>
      </c>
      <c r="K122" s="164">
        <f>H122/H$8</f>
        <v>1.3830132766938915E-2</v>
      </c>
    </row>
    <row r="123" spans="2:14" x14ac:dyDescent="0.25">
      <c r="B123" s="162" t="s">
        <v>100</v>
      </c>
      <c r="C123" s="163">
        <v>59066</v>
      </c>
      <c r="D123" s="163">
        <v>33780</v>
      </c>
      <c r="E123" s="163">
        <v>51310</v>
      </c>
      <c r="F123" s="163">
        <v>65021</v>
      </c>
      <c r="G123" s="163">
        <v>80309</v>
      </c>
      <c r="H123" s="163">
        <v>80773</v>
      </c>
      <c r="I123" s="164">
        <f>IFERROR(H123/G123-1,"-")</f>
        <v>5.7776836967213807E-3</v>
      </c>
      <c r="J123" s="163">
        <f t="shared" si="36"/>
        <v>464</v>
      </c>
      <c r="K123" s="164">
        <f>H123/H$8</f>
        <v>1.4738845460450926E-2</v>
      </c>
    </row>
    <row r="124" spans="2:14" x14ac:dyDescent="0.25">
      <c r="B124" s="158" t="s">
        <v>107</v>
      </c>
      <c r="C124" s="159">
        <v>100273</v>
      </c>
      <c r="D124" s="159">
        <v>41945</v>
      </c>
      <c r="E124" s="159">
        <v>59701</v>
      </c>
      <c r="F124" s="159">
        <v>94245</v>
      </c>
      <c r="G124" s="159">
        <v>92679</v>
      </c>
      <c r="H124" s="159">
        <v>94305</v>
      </c>
      <c r="I124" s="160">
        <f>IFERROR(H124/G124-1,"-")</f>
        <v>1.7544427540219454E-2</v>
      </c>
      <c r="J124" s="159">
        <f t="shared" si="36"/>
        <v>1626</v>
      </c>
      <c r="K124" s="160">
        <f>H124/H$8</f>
        <v>1.7208062361777136E-2</v>
      </c>
    </row>
    <row r="125" spans="2:14" x14ac:dyDescent="0.25">
      <c r="B125" s="162" t="s">
        <v>110</v>
      </c>
      <c r="C125" s="163">
        <v>10460</v>
      </c>
      <c r="D125" s="163">
        <v>3941</v>
      </c>
      <c r="E125" s="163">
        <v>3336</v>
      </c>
      <c r="F125" s="163">
        <v>9917</v>
      </c>
      <c r="G125" s="163">
        <v>11646</v>
      </c>
      <c r="H125" s="163">
        <v>10656</v>
      </c>
      <c r="I125" s="164">
        <f t="shared" ref="I125:I132" si="37">IFERROR(H125/G125-1,"-")</f>
        <v>-8.5007727975270453E-2</v>
      </c>
      <c r="J125" s="163">
        <f t="shared" si="36"/>
        <v>-990</v>
      </c>
      <c r="K125" s="164">
        <f t="shared" ref="K125:K132" si="38">H125/H$8</f>
        <v>1.9444261972016029E-3</v>
      </c>
    </row>
    <row r="126" spans="2:14" x14ac:dyDescent="0.25">
      <c r="B126" s="162" t="s">
        <v>113</v>
      </c>
      <c r="C126" s="163">
        <v>9550</v>
      </c>
      <c r="D126" s="163">
        <v>4053</v>
      </c>
      <c r="E126" s="163">
        <v>7314</v>
      </c>
      <c r="F126" s="163">
        <v>11261</v>
      </c>
      <c r="G126" s="163">
        <v>13316</v>
      </c>
      <c r="H126" s="163">
        <v>13127</v>
      </c>
      <c r="I126" s="164">
        <f t="shared" si="37"/>
        <v>-1.4193451486932962E-2</v>
      </c>
      <c r="J126" s="163">
        <f t="shared" si="36"/>
        <v>-189</v>
      </c>
      <c r="K126" s="164">
        <f t="shared" si="38"/>
        <v>2.3953155678177029E-3</v>
      </c>
    </row>
    <row r="127" spans="2:14" x14ac:dyDescent="0.25">
      <c r="B127" s="162" t="s">
        <v>116</v>
      </c>
      <c r="C127" s="163">
        <v>6709</v>
      </c>
      <c r="D127" s="163">
        <v>2906</v>
      </c>
      <c r="E127" s="163">
        <v>7134</v>
      </c>
      <c r="F127" s="163">
        <v>8524</v>
      </c>
      <c r="G127" s="163">
        <v>8756</v>
      </c>
      <c r="H127" s="163">
        <v>8567</v>
      </c>
      <c r="I127" s="164">
        <f t="shared" si="37"/>
        <v>-2.1585198720877163E-2</v>
      </c>
      <c r="J127" s="163">
        <f t="shared" si="36"/>
        <v>-189</v>
      </c>
      <c r="K127" s="164">
        <f t="shared" si="38"/>
        <v>1.5632412942404403E-3</v>
      </c>
    </row>
    <row r="128" spans="2:14" x14ac:dyDescent="0.25">
      <c r="B128" s="162" t="s">
        <v>123</v>
      </c>
      <c r="C128" s="163">
        <v>1866</v>
      </c>
      <c r="D128" s="163">
        <v>784</v>
      </c>
      <c r="E128" s="163">
        <v>1333</v>
      </c>
      <c r="F128" s="163">
        <v>2573</v>
      </c>
      <c r="G128" s="163">
        <v>2637</v>
      </c>
      <c r="H128" s="163">
        <v>2356</v>
      </c>
      <c r="I128" s="164">
        <f t="shared" si="37"/>
        <v>-0.10656048540007579</v>
      </c>
      <c r="J128" s="163">
        <f t="shared" si="36"/>
        <v>-281</v>
      </c>
      <c r="K128" s="164">
        <f t="shared" si="38"/>
        <v>4.2990504134825225E-4</v>
      </c>
    </row>
    <row r="129" spans="2:14" x14ac:dyDescent="0.25">
      <c r="B129" s="162" t="s">
        <v>119</v>
      </c>
      <c r="C129" s="163">
        <v>1484</v>
      </c>
      <c r="D129" s="163">
        <v>812</v>
      </c>
      <c r="E129" s="163">
        <v>1357</v>
      </c>
      <c r="F129" s="163">
        <v>1836</v>
      </c>
      <c r="G129" s="163">
        <v>1934</v>
      </c>
      <c r="H129" s="163">
        <v>2091</v>
      </c>
      <c r="I129" s="164">
        <f t="shared" si="37"/>
        <v>8.1178903826266913E-2</v>
      </c>
      <c r="J129" s="163">
        <f t="shared" si="36"/>
        <v>157</v>
      </c>
      <c r="K129" s="164">
        <f t="shared" si="38"/>
        <v>3.815498478179947E-4</v>
      </c>
    </row>
    <row r="130" spans="2:14" x14ac:dyDescent="0.25">
      <c r="B130" s="162" t="s">
        <v>128</v>
      </c>
      <c r="C130" s="163">
        <v>1623</v>
      </c>
      <c r="D130" s="163">
        <v>678</v>
      </c>
      <c r="E130" s="163">
        <v>555</v>
      </c>
      <c r="F130" s="163">
        <v>1075</v>
      </c>
      <c r="G130" s="163">
        <v>1341</v>
      </c>
      <c r="H130" s="163">
        <v>1334</v>
      </c>
      <c r="I130" s="164">
        <f t="shared" si="37"/>
        <v>-5.2199850857569396E-3</v>
      </c>
      <c r="J130" s="163">
        <f t="shared" si="36"/>
        <v>-7</v>
      </c>
      <c r="K130" s="164">
        <f t="shared" si="38"/>
        <v>2.434182195070325E-4</v>
      </c>
    </row>
    <row r="131" spans="2:14" x14ac:dyDescent="0.25">
      <c r="B131" s="162" t="s">
        <v>131</v>
      </c>
      <c r="C131" s="163">
        <v>2681</v>
      </c>
      <c r="D131" s="163">
        <v>1097</v>
      </c>
      <c r="E131" s="163">
        <v>919</v>
      </c>
      <c r="F131" s="163">
        <v>1885</v>
      </c>
      <c r="G131" s="163">
        <v>2455</v>
      </c>
      <c r="H131" s="163">
        <v>2493</v>
      </c>
      <c r="I131" s="164">
        <f t="shared" si="37"/>
        <v>1.5478615071283119E-2</v>
      </c>
      <c r="J131" s="163">
        <f t="shared" si="36"/>
        <v>38</v>
      </c>
      <c r="K131" s="164">
        <f t="shared" si="38"/>
        <v>4.5490376404125338E-4</v>
      </c>
    </row>
    <row r="132" spans="2:14" x14ac:dyDescent="0.25">
      <c r="B132" s="167" t="s">
        <v>145</v>
      </c>
      <c r="C132" s="168">
        <f t="shared" ref="C132:H132" si="39">C124-SUM(C125:C131)</f>
        <v>65900</v>
      </c>
      <c r="D132" s="168">
        <f t="shared" si="39"/>
        <v>27674</v>
      </c>
      <c r="E132" s="168">
        <f t="shared" si="39"/>
        <v>37753</v>
      </c>
      <c r="F132" s="168">
        <f t="shared" si="39"/>
        <v>57174</v>
      </c>
      <c r="G132" s="168">
        <f t="shared" si="39"/>
        <v>50594</v>
      </c>
      <c r="H132" s="168">
        <f t="shared" si="39"/>
        <v>53681</v>
      </c>
      <c r="I132" s="169">
        <f t="shared" si="37"/>
        <v>6.1015140135193935E-2</v>
      </c>
      <c r="J132" s="168">
        <f>H132-G132</f>
        <v>3087</v>
      </c>
      <c r="K132" s="169">
        <f t="shared" si="38"/>
        <v>9.795302429802857E-3</v>
      </c>
    </row>
    <row r="133" spans="2:14" x14ac:dyDescent="0.25">
      <c r="B133" s="154" t="s">
        <v>52</v>
      </c>
      <c r="C133" s="152"/>
      <c r="D133" s="152"/>
      <c r="E133" s="152"/>
      <c r="F133" s="152"/>
      <c r="G133" s="152"/>
      <c r="H133" s="153"/>
      <c r="I133" s="153"/>
      <c r="J133" s="153"/>
      <c r="K133" s="152"/>
      <c r="L133" s="170"/>
      <c r="M133" s="170"/>
      <c r="N133" s="170"/>
    </row>
    <row r="134" spans="2:14" x14ac:dyDescent="0.25">
      <c r="B134" s="155" t="s">
        <v>68</v>
      </c>
      <c r="C134" s="156">
        <v>250224</v>
      </c>
      <c r="D134" s="156">
        <v>96681</v>
      </c>
      <c r="E134" s="156">
        <v>140346</v>
      </c>
      <c r="F134" s="156">
        <v>257117</v>
      </c>
      <c r="G134" s="156">
        <v>278594</v>
      </c>
      <c r="H134" s="156">
        <v>287810</v>
      </c>
      <c r="I134" s="157">
        <f>IFERROR(H134/G134-1,"-")</f>
        <v>3.3080396562739978E-2</v>
      </c>
      <c r="J134" s="156">
        <f>H134-G134</f>
        <v>9216</v>
      </c>
      <c r="K134" s="157">
        <f>H134/H$8</f>
        <v>5.2517389622428051E-2</v>
      </c>
      <c r="L134" s="105"/>
      <c r="M134" s="105"/>
      <c r="N134" s="105"/>
    </row>
    <row r="135" spans="2:14" x14ac:dyDescent="0.25">
      <c r="B135" s="158" t="s">
        <v>97</v>
      </c>
      <c r="C135" s="159">
        <v>45577</v>
      </c>
      <c r="D135" s="159">
        <v>26839</v>
      </c>
      <c r="E135" s="159">
        <v>45216</v>
      </c>
      <c r="F135" s="159">
        <v>29061</v>
      </c>
      <c r="G135" s="159">
        <v>32018</v>
      </c>
      <c r="H135" s="159">
        <v>29188</v>
      </c>
      <c r="I135" s="160">
        <f>IFERROR(H135/G135-1,"-")</f>
        <v>-8.838778187269658E-2</v>
      </c>
      <c r="J135" s="159">
        <f t="shared" ref="J135:J145" si="40">H135-G135</f>
        <v>-2830</v>
      </c>
      <c r="K135" s="160">
        <f>H135/H$8</f>
        <v>5.3260052406081445E-3</v>
      </c>
    </row>
    <row r="136" spans="2:14" x14ac:dyDescent="0.25">
      <c r="B136" s="162" t="s">
        <v>103</v>
      </c>
      <c r="C136" s="163">
        <v>24890</v>
      </c>
      <c r="D136" s="163">
        <v>20058</v>
      </c>
      <c r="E136" s="163">
        <v>34195</v>
      </c>
      <c r="F136" s="163">
        <v>19943</v>
      </c>
      <c r="G136" s="163">
        <v>20738</v>
      </c>
      <c r="H136" s="163">
        <v>18376</v>
      </c>
      <c r="I136" s="164">
        <f>IFERROR(H136/G136-1,"-")</f>
        <v>-0.1138971935577201</v>
      </c>
      <c r="J136" s="163">
        <f t="shared" si="40"/>
        <v>-2362</v>
      </c>
      <c r="K136" s="164">
        <f>H136/H$8</f>
        <v>3.3531133445736348E-3</v>
      </c>
    </row>
    <row r="137" spans="2:14" x14ac:dyDescent="0.25">
      <c r="B137" s="162" t="s">
        <v>100</v>
      </c>
      <c r="C137" s="163">
        <v>20687</v>
      </c>
      <c r="D137" s="163">
        <v>6781</v>
      </c>
      <c r="E137" s="163">
        <v>11021</v>
      </c>
      <c r="F137" s="163">
        <v>9118</v>
      </c>
      <c r="G137" s="163">
        <v>11280</v>
      </c>
      <c r="H137" s="163">
        <v>10812</v>
      </c>
      <c r="I137" s="164">
        <f>IFERROR(H137/G137-1,"-")</f>
        <v>-4.1489361702127692E-2</v>
      </c>
      <c r="J137" s="163">
        <f t="shared" si="40"/>
        <v>-468</v>
      </c>
      <c r="K137" s="164">
        <f>H137/H$8</f>
        <v>1.9728918960345092E-3</v>
      </c>
    </row>
    <row r="138" spans="2:14" x14ac:dyDescent="0.25">
      <c r="B138" s="158" t="s">
        <v>107</v>
      </c>
      <c r="C138" s="159">
        <v>204647</v>
      </c>
      <c r="D138" s="159">
        <v>69842</v>
      </c>
      <c r="E138" s="159">
        <v>95130</v>
      </c>
      <c r="F138" s="159">
        <v>228056</v>
      </c>
      <c r="G138" s="159">
        <v>246576</v>
      </c>
      <c r="H138" s="159">
        <v>258622</v>
      </c>
      <c r="I138" s="160">
        <f>IFERROR(H138/G138-1,"-")</f>
        <v>4.8853091947310467E-2</v>
      </c>
      <c r="J138" s="159">
        <f t="shared" si="40"/>
        <v>12046</v>
      </c>
      <c r="K138" s="160">
        <f>H138/H$8</f>
        <v>4.7191384381819905E-2</v>
      </c>
    </row>
    <row r="139" spans="2:14" x14ac:dyDescent="0.25">
      <c r="B139" s="162" t="s">
        <v>110</v>
      </c>
      <c r="C139" s="163">
        <v>100583</v>
      </c>
      <c r="D139" s="163">
        <v>26093</v>
      </c>
      <c r="E139" s="163">
        <v>26467</v>
      </c>
      <c r="F139" s="163">
        <v>96562</v>
      </c>
      <c r="G139" s="163">
        <v>105830</v>
      </c>
      <c r="H139" s="163">
        <v>116159</v>
      </c>
      <c r="I139" s="164">
        <f t="shared" ref="I139:I146" si="41">IFERROR(H139/G139-1,"-")</f>
        <v>9.7599924407067995E-2</v>
      </c>
      <c r="J139" s="163">
        <f t="shared" si="40"/>
        <v>10329</v>
      </c>
      <c r="K139" s="164">
        <f t="shared" ref="K139:K146" si="42">H139/H$8</f>
        <v>2.119581481238185E-2</v>
      </c>
    </row>
    <row r="140" spans="2:14" x14ac:dyDescent="0.25">
      <c r="B140" s="162" t="s">
        <v>113</v>
      </c>
      <c r="C140" s="163">
        <v>15093</v>
      </c>
      <c r="D140" s="163">
        <v>6042</v>
      </c>
      <c r="E140" s="163">
        <v>9298</v>
      </c>
      <c r="F140" s="163">
        <v>16587</v>
      </c>
      <c r="G140" s="163">
        <v>20785</v>
      </c>
      <c r="H140" s="163">
        <v>21459</v>
      </c>
      <c r="I140" s="164">
        <f t="shared" si="41"/>
        <v>3.2427231176329174E-2</v>
      </c>
      <c r="J140" s="163">
        <f t="shared" si="40"/>
        <v>674</v>
      </c>
      <c r="K140" s="164">
        <f t="shared" si="42"/>
        <v>3.9156758413803677E-3</v>
      </c>
    </row>
    <row r="141" spans="2:14" x14ac:dyDescent="0.25">
      <c r="B141" s="162" t="s">
        <v>116</v>
      </c>
      <c r="C141" s="163">
        <v>19622</v>
      </c>
      <c r="D141" s="163">
        <v>6586</v>
      </c>
      <c r="E141" s="163">
        <v>15246</v>
      </c>
      <c r="F141" s="163">
        <v>26940</v>
      </c>
      <c r="G141" s="163">
        <v>25089</v>
      </c>
      <c r="H141" s="163">
        <v>24579</v>
      </c>
      <c r="I141" s="164">
        <f t="shared" si="41"/>
        <v>-2.0327633624297459E-2</v>
      </c>
      <c r="J141" s="163">
        <f t="shared" si="40"/>
        <v>-510</v>
      </c>
      <c r="K141" s="164">
        <f t="shared" si="42"/>
        <v>4.4849898180384946E-3</v>
      </c>
    </row>
    <row r="142" spans="2:14" x14ac:dyDescent="0.25">
      <c r="B142" s="162" t="s">
        <v>123</v>
      </c>
      <c r="C142" s="163">
        <v>3955</v>
      </c>
      <c r="D142" s="163">
        <v>1273</v>
      </c>
      <c r="E142" s="163">
        <v>4366</v>
      </c>
      <c r="F142" s="163">
        <v>9965</v>
      </c>
      <c r="G142" s="163">
        <v>8878</v>
      </c>
      <c r="H142" s="163">
        <v>6534</v>
      </c>
      <c r="I142" s="164">
        <f t="shared" si="41"/>
        <v>-0.26402342870015771</v>
      </c>
      <c r="J142" s="163">
        <f t="shared" si="40"/>
        <v>-2344</v>
      </c>
      <c r="K142" s="164">
        <f t="shared" si="42"/>
        <v>1.1922748472705774E-3</v>
      </c>
    </row>
    <row r="143" spans="2:14" x14ac:dyDescent="0.25">
      <c r="B143" s="162" t="s">
        <v>119</v>
      </c>
      <c r="C143" s="163">
        <v>4225</v>
      </c>
      <c r="D143" s="163">
        <v>1935</v>
      </c>
      <c r="E143" s="163">
        <v>3344</v>
      </c>
      <c r="F143" s="163">
        <v>4569</v>
      </c>
      <c r="G143" s="163">
        <v>5490</v>
      </c>
      <c r="H143" s="163">
        <v>5563</v>
      </c>
      <c r="I143" s="164">
        <f t="shared" si="41"/>
        <v>1.3296903460837894E-2</v>
      </c>
      <c r="J143" s="163">
        <f t="shared" si="40"/>
        <v>73</v>
      </c>
      <c r="K143" s="164">
        <f t="shared" si="42"/>
        <v>1.0150941192785771E-3</v>
      </c>
    </row>
    <row r="144" spans="2:14" x14ac:dyDescent="0.25">
      <c r="B144" s="162" t="s">
        <v>128</v>
      </c>
      <c r="C144" s="163">
        <v>2428</v>
      </c>
      <c r="D144" s="163">
        <v>1979</v>
      </c>
      <c r="E144" s="163">
        <v>1422</v>
      </c>
      <c r="F144" s="163">
        <v>3324</v>
      </c>
      <c r="G144" s="163">
        <v>3691</v>
      </c>
      <c r="H144" s="163">
        <v>3402</v>
      </c>
      <c r="I144" s="164">
        <f t="shared" si="41"/>
        <v>-7.8298564074776533E-2</v>
      </c>
      <c r="J144" s="163">
        <f t="shared" si="40"/>
        <v>-289</v>
      </c>
      <c r="K144" s="164">
        <f t="shared" si="42"/>
        <v>6.2077120147145768E-4</v>
      </c>
    </row>
    <row r="145" spans="2:14" x14ac:dyDescent="0.25">
      <c r="B145" s="162" t="s">
        <v>131</v>
      </c>
      <c r="C145" s="163">
        <v>6221</v>
      </c>
      <c r="D145" s="163">
        <v>4050</v>
      </c>
      <c r="E145" s="163">
        <v>947</v>
      </c>
      <c r="F145" s="163">
        <v>2079</v>
      </c>
      <c r="G145" s="163">
        <v>2885</v>
      </c>
      <c r="H145" s="163">
        <v>2731</v>
      </c>
      <c r="I145" s="164">
        <f t="shared" si="41"/>
        <v>-5.3379549393414161E-2</v>
      </c>
      <c r="J145" s="163">
        <f t="shared" si="40"/>
        <v>-154</v>
      </c>
      <c r="K145" s="164">
        <f t="shared" si="42"/>
        <v>4.9833220200427711E-4</v>
      </c>
    </row>
    <row r="146" spans="2:14" x14ac:dyDescent="0.25">
      <c r="B146" s="167" t="s">
        <v>145</v>
      </c>
      <c r="C146" s="168">
        <f t="shared" ref="C146:H146" si="43">C138-SUM(C139:C145)</f>
        <v>52520</v>
      </c>
      <c r="D146" s="168">
        <f t="shared" si="43"/>
        <v>21884</v>
      </c>
      <c r="E146" s="168">
        <f t="shared" si="43"/>
        <v>34040</v>
      </c>
      <c r="F146" s="168">
        <f t="shared" si="43"/>
        <v>68030</v>
      </c>
      <c r="G146" s="168">
        <f t="shared" si="43"/>
        <v>73928</v>
      </c>
      <c r="H146" s="168">
        <f t="shared" si="43"/>
        <v>78195</v>
      </c>
      <c r="I146" s="169">
        <f t="shared" si="41"/>
        <v>5.7718320528081346E-2</v>
      </c>
      <c r="J146" s="168">
        <f>H146-G146</f>
        <v>4267</v>
      </c>
      <c r="K146" s="169">
        <f t="shared" si="42"/>
        <v>1.4268431539994306E-2</v>
      </c>
    </row>
    <row r="147" spans="2:14" x14ac:dyDescent="0.25">
      <c r="B147" s="154" t="s">
        <v>53</v>
      </c>
      <c r="C147" s="152"/>
      <c r="D147" s="152"/>
      <c r="E147" s="152"/>
      <c r="F147" s="152"/>
      <c r="G147" s="152"/>
      <c r="H147" s="153"/>
      <c r="I147" s="153"/>
      <c r="J147" s="153"/>
      <c r="K147" s="152"/>
      <c r="L147" s="170"/>
      <c r="M147" s="170"/>
      <c r="N147" s="170"/>
    </row>
    <row r="148" spans="2:14" x14ac:dyDescent="0.25">
      <c r="B148" s="155" t="s">
        <v>68</v>
      </c>
      <c r="C148" s="156">
        <v>126097</v>
      </c>
      <c r="D148" s="156">
        <v>43425</v>
      </c>
      <c r="E148" s="156">
        <v>71959</v>
      </c>
      <c r="F148" s="156">
        <v>111437</v>
      </c>
      <c r="G148" s="156">
        <v>123198</v>
      </c>
      <c r="H148" s="156">
        <v>128395</v>
      </c>
      <c r="I148" s="157">
        <f>IFERROR(H148/G148-1,"-")</f>
        <v>4.2184126365687691E-2</v>
      </c>
      <c r="J148" s="156">
        <f>H148-G148</f>
        <v>5197</v>
      </c>
      <c r="K148" s="157">
        <f>H148/H$8</f>
        <v>2.3428547446480836E-2</v>
      </c>
      <c r="L148" s="105"/>
      <c r="M148" s="105"/>
      <c r="N148" s="105"/>
    </row>
    <row r="149" spans="2:14" x14ac:dyDescent="0.25">
      <c r="B149" s="158" t="s">
        <v>97</v>
      </c>
      <c r="C149" s="159">
        <v>54208</v>
      </c>
      <c r="D149" s="159">
        <v>22164</v>
      </c>
      <c r="E149" s="159">
        <v>40392</v>
      </c>
      <c r="F149" s="159">
        <v>57756</v>
      </c>
      <c r="G149" s="159">
        <v>59696</v>
      </c>
      <c r="H149" s="159">
        <v>55970</v>
      </c>
      <c r="I149" s="160">
        <f>IFERROR(H149/G149-1,"-")</f>
        <v>-6.2416242294291102E-2</v>
      </c>
      <c r="J149" s="159">
        <f t="shared" ref="J149:J159" si="44">H149-G149</f>
        <v>-3726</v>
      </c>
      <c r="K149" s="160">
        <f>H149/H$8</f>
        <v>1.0212981818447233E-2</v>
      </c>
    </row>
    <row r="150" spans="2:14" x14ac:dyDescent="0.25">
      <c r="B150" s="162" t="s">
        <v>103</v>
      </c>
      <c r="C150" s="163">
        <v>32990</v>
      </c>
      <c r="D150" s="163">
        <v>14597</v>
      </c>
      <c r="E150" s="163">
        <v>32366</v>
      </c>
      <c r="F150" s="163">
        <v>41603</v>
      </c>
      <c r="G150" s="163">
        <v>44199</v>
      </c>
      <c r="H150" s="163">
        <v>37836</v>
      </c>
      <c r="I150" s="164">
        <f>IFERROR(H150/G150-1,"-")</f>
        <v>-0.14396253308898388</v>
      </c>
      <c r="J150" s="163">
        <f t="shared" si="44"/>
        <v>-6363</v>
      </c>
      <c r="K150" s="164">
        <f>H150/H$8</f>
        <v>6.904026801550286E-3</v>
      </c>
    </row>
    <row r="151" spans="2:14" x14ac:dyDescent="0.25">
      <c r="B151" s="162" t="s">
        <v>100</v>
      </c>
      <c r="C151" s="163">
        <v>21218</v>
      </c>
      <c r="D151" s="163">
        <v>7567</v>
      </c>
      <c r="E151" s="163">
        <v>8026</v>
      </c>
      <c r="F151" s="163">
        <v>16153</v>
      </c>
      <c r="G151" s="163">
        <v>15497</v>
      </c>
      <c r="H151" s="163">
        <v>18134</v>
      </c>
      <c r="I151" s="164">
        <f>IFERROR(H151/G151-1,"-")</f>
        <v>0.17016196683229001</v>
      </c>
      <c r="J151" s="163">
        <f t="shared" si="44"/>
        <v>2637</v>
      </c>
      <c r="K151" s="164">
        <f>H151/H$8</f>
        <v>3.3089550168969467E-3</v>
      </c>
    </row>
    <row r="152" spans="2:14" x14ac:dyDescent="0.25">
      <c r="B152" s="158" t="s">
        <v>107</v>
      </c>
      <c r="C152" s="159">
        <v>71889</v>
      </c>
      <c r="D152" s="159">
        <v>21261</v>
      </c>
      <c r="E152" s="159">
        <v>31567</v>
      </c>
      <c r="F152" s="159">
        <v>53681</v>
      </c>
      <c r="G152" s="159">
        <v>63502</v>
      </c>
      <c r="H152" s="159">
        <v>72425</v>
      </c>
      <c r="I152" s="160">
        <f>IFERROR(H152/G152-1,"-")</f>
        <v>0.14051525936190989</v>
      </c>
      <c r="J152" s="159">
        <f t="shared" si="44"/>
        <v>8923</v>
      </c>
      <c r="K152" s="160">
        <f>H152/H$8</f>
        <v>1.3215565628033605E-2</v>
      </c>
    </row>
    <row r="153" spans="2:14" x14ac:dyDescent="0.25">
      <c r="B153" s="162" t="s">
        <v>110</v>
      </c>
      <c r="C153" s="163">
        <v>21798</v>
      </c>
      <c r="D153" s="163">
        <v>5789</v>
      </c>
      <c r="E153" s="163">
        <v>5609</v>
      </c>
      <c r="F153" s="163">
        <v>19238</v>
      </c>
      <c r="G153" s="163">
        <v>18996</v>
      </c>
      <c r="H153" s="163">
        <v>20085</v>
      </c>
      <c r="I153" s="164">
        <f t="shared" ref="I153:I160" si="45">IFERROR(H153/G153-1,"-")</f>
        <v>5.7327858496525552E-2</v>
      </c>
      <c r="J153" s="163">
        <f t="shared" si="44"/>
        <v>1089</v>
      </c>
      <c r="K153" s="164">
        <f t="shared" ref="K153:K160" si="46">H153/H$8</f>
        <v>3.6649587247366924E-3</v>
      </c>
    </row>
    <row r="154" spans="2:14" x14ac:dyDescent="0.25">
      <c r="B154" s="162" t="s">
        <v>113</v>
      </c>
      <c r="C154" s="163">
        <v>18523</v>
      </c>
      <c r="D154" s="163">
        <v>5079</v>
      </c>
      <c r="E154" s="163">
        <v>8623</v>
      </c>
      <c r="F154" s="163">
        <v>11385</v>
      </c>
      <c r="G154" s="163">
        <v>12605</v>
      </c>
      <c r="H154" s="163">
        <v>13027</v>
      </c>
      <c r="I154" s="164">
        <f t="shared" si="45"/>
        <v>3.3478778262594266E-2</v>
      </c>
      <c r="J154" s="163">
        <f t="shared" si="44"/>
        <v>422</v>
      </c>
      <c r="K154" s="164">
        <f t="shared" si="46"/>
        <v>2.3770683249760959E-3</v>
      </c>
    </row>
    <row r="155" spans="2:14" x14ac:dyDescent="0.25">
      <c r="B155" s="162" t="s">
        <v>116</v>
      </c>
      <c r="C155" s="163">
        <v>9905</v>
      </c>
      <c r="D155" s="163">
        <v>2317</v>
      </c>
      <c r="E155" s="163">
        <v>5206</v>
      </c>
      <c r="F155" s="163">
        <v>6579</v>
      </c>
      <c r="G155" s="163">
        <v>10130</v>
      </c>
      <c r="H155" s="163">
        <v>12879</v>
      </c>
      <c r="I155" s="164">
        <f t="shared" si="45"/>
        <v>0.2713721618953604</v>
      </c>
      <c r="J155" s="163">
        <f t="shared" si="44"/>
        <v>2749</v>
      </c>
      <c r="K155" s="164">
        <f t="shared" si="46"/>
        <v>2.3500624055705181E-3</v>
      </c>
    </row>
    <row r="156" spans="2:14" x14ac:dyDescent="0.25">
      <c r="B156" s="162" t="s">
        <v>123</v>
      </c>
      <c r="C156" s="163">
        <v>1673</v>
      </c>
      <c r="D156" s="163">
        <v>600</v>
      </c>
      <c r="E156" s="163">
        <v>927</v>
      </c>
      <c r="F156" s="163">
        <v>1690</v>
      </c>
      <c r="G156" s="163">
        <v>2031</v>
      </c>
      <c r="H156" s="163">
        <v>2829</v>
      </c>
      <c r="I156" s="164">
        <f t="shared" si="45"/>
        <v>0.39290989660265874</v>
      </c>
      <c r="J156" s="163">
        <f t="shared" si="44"/>
        <v>798</v>
      </c>
      <c r="K156" s="164">
        <f t="shared" si="46"/>
        <v>5.1621449998905165E-4</v>
      </c>
    </row>
    <row r="157" spans="2:14" x14ac:dyDescent="0.25">
      <c r="B157" s="162" t="s">
        <v>119</v>
      </c>
      <c r="C157" s="163">
        <v>3007</v>
      </c>
      <c r="D157" s="163">
        <v>1505</v>
      </c>
      <c r="E157" s="163">
        <v>1749</v>
      </c>
      <c r="F157" s="163">
        <v>2959</v>
      </c>
      <c r="G157" s="163">
        <v>3062</v>
      </c>
      <c r="H157" s="163">
        <v>3505</v>
      </c>
      <c r="I157" s="164">
        <f t="shared" si="45"/>
        <v>0.14467668190725025</v>
      </c>
      <c r="J157" s="163">
        <f t="shared" si="44"/>
        <v>443</v>
      </c>
      <c r="K157" s="164">
        <f t="shared" si="46"/>
        <v>6.3956586159831248E-4</v>
      </c>
    </row>
    <row r="158" spans="2:14" x14ac:dyDescent="0.25">
      <c r="B158" s="162" t="s">
        <v>128</v>
      </c>
      <c r="C158" s="163">
        <v>472</v>
      </c>
      <c r="D158" s="163">
        <v>354</v>
      </c>
      <c r="E158" s="163">
        <v>292</v>
      </c>
      <c r="F158" s="163">
        <v>497</v>
      </c>
      <c r="G158" s="163">
        <v>676</v>
      </c>
      <c r="H158" s="163">
        <v>484</v>
      </c>
      <c r="I158" s="164">
        <f t="shared" si="45"/>
        <v>-0.28402366863905326</v>
      </c>
      <c r="J158" s="163">
        <f t="shared" si="44"/>
        <v>-192</v>
      </c>
      <c r="K158" s="164">
        <f t="shared" si="46"/>
        <v>8.8316655353376099E-5</v>
      </c>
    </row>
    <row r="159" spans="2:14" x14ac:dyDescent="0.25">
      <c r="B159" s="162" t="s">
        <v>131</v>
      </c>
      <c r="C159" s="163">
        <v>1062</v>
      </c>
      <c r="D159" s="163">
        <v>441</v>
      </c>
      <c r="E159" s="163">
        <v>454</v>
      </c>
      <c r="F159" s="163">
        <v>656</v>
      </c>
      <c r="G159" s="163">
        <v>941</v>
      </c>
      <c r="H159" s="163">
        <v>796</v>
      </c>
      <c r="I159" s="164">
        <f t="shared" si="45"/>
        <v>-0.15409139213602552</v>
      </c>
      <c r="J159" s="163">
        <f t="shared" si="44"/>
        <v>-145</v>
      </c>
      <c r="K159" s="164">
        <f t="shared" si="46"/>
        <v>1.4524805301918881E-4</v>
      </c>
    </row>
    <row r="160" spans="2:14" x14ac:dyDescent="0.25">
      <c r="B160" s="167" t="s">
        <v>145</v>
      </c>
      <c r="C160" s="168">
        <f t="shared" ref="C160:H160" si="47">C152-SUM(C153:C159)</f>
        <v>15449</v>
      </c>
      <c r="D160" s="168">
        <f t="shared" si="47"/>
        <v>5176</v>
      </c>
      <c r="E160" s="168">
        <f t="shared" si="47"/>
        <v>8707</v>
      </c>
      <c r="F160" s="168">
        <f t="shared" si="47"/>
        <v>10677</v>
      </c>
      <c r="G160" s="168">
        <f t="shared" si="47"/>
        <v>15061</v>
      </c>
      <c r="H160" s="168">
        <f t="shared" si="47"/>
        <v>18820</v>
      </c>
      <c r="I160" s="169">
        <f t="shared" si="45"/>
        <v>0.24958502091494594</v>
      </c>
      <c r="J160" s="168">
        <f>H160-G160</f>
        <v>3759</v>
      </c>
      <c r="K160" s="169">
        <f t="shared" si="46"/>
        <v>3.4341311027903682E-3</v>
      </c>
    </row>
    <row r="161" spans="2:11" x14ac:dyDescent="0.25">
      <c r="B161" s="170"/>
      <c r="C161" s="170"/>
      <c r="D161" s="170"/>
      <c r="E161" s="170"/>
      <c r="F161" s="170"/>
      <c r="G161" s="170"/>
      <c r="H161" s="170"/>
      <c r="I161" s="170"/>
      <c r="J161" s="170"/>
      <c r="K161" s="170"/>
    </row>
    <row r="162" spans="2:11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</row>
  </sheetData>
  <mergeCells count="3">
    <mergeCell ref="C5:K5"/>
    <mergeCell ref="O5:W5"/>
    <mergeCell ref="B3:K3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7FB06B-EA66-4AC4-BCEF-49FF683C0806}">
  <sheetPr>
    <tabColor theme="7" tint="0.79998168889431442"/>
  </sheetPr>
  <dimension ref="A1:T165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10" width="13.7109375" customWidth="1"/>
    <col min="13" max="20" width="11.42578125" hidden="1" customWidth="1"/>
  </cols>
  <sheetData>
    <row r="1" spans="1:20" ht="42.75" customHeight="1" x14ac:dyDescent="0.25"/>
    <row r="2" spans="1:20" ht="18" customHeight="1" x14ac:dyDescent="0.25"/>
    <row r="3" spans="1:20" x14ac:dyDescent="0.25">
      <c r="B3" s="56"/>
    </row>
    <row r="6" spans="1:20" ht="42" customHeight="1" thickBot="1" x14ac:dyDescent="0.3">
      <c r="B6" s="268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68"/>
      <c r="D6" s="268"/>
      <c r="E6" s="268"/>
      <c r="F6" s="268"/>
      <c r="G6" s="268"/>
      <c r="H6" s="268"/>
      <c r="I6" s="268"/>
      <c r="J6" s="268"/>
      <c r="M6" s="268" t="s">
        <v>260</v>
      </c>
      <c r="N6" s="268"/>
      <c r="O6" s="268"/>
      <c r="P6" s="268"/>
      <c r="Q6" s="268"/>
      <c r="R6" s="268"/>
      <c r="S6" s="268"/>
      <c r="T6" s="268"/>
    </row>
    <row r="7" spans="1:20" ht="6" customHeight="1" x14ac:dyDescent="0.25"/>
    <row r="8" spans="1:20" ht="15.75" x14ac:dyDescent="0.25">
      <c r="B8" s="144"/>
      <c r="C8" s="301" t="s">
        <v>43</v>
      </c>
      <c r="D8" s="302"/>
      <c r="E8" s="302"/>
      <c r="F8" s="302"/>
      <c r="G8" s="302"/>
      <c r="H8" s="302"/>
      <c r="I8" s="302"/>
      <c r="J8" s="302"/>
    </row>
    <row r="9" spans="1:20" s="145" customFormat="1" ht="72" customHeight="1" x14ac:dyDescent="0.25">
      <c r="A9"/>
      <c r="B9" s="146"/>
      <c r="C9" s="171" t="s">
        <v>259</v>
      </c>
      <c r="D9" s="171" t="s">
        <v>224</v>
      </c>
      <c r="E9" s="171" t="s">
        <v>225</v>
      </c>
      <c r="F9" s="171" t="s">
        <v>226</v>
      </c>
      <c r="G9" s="171" t="s">
        <v>227</v>
      </c>
      <c r="H9" s="171" t="s">
        <v>228</v>
      </c>
      <c r="I9" s="172" t="str">
        <f>CONCATENATE("var. ",RIGHT(H9,2),"/",RIGHT(G9,2))</f>
        <v>var. 25/24</v>
      </c>
      <c r="J9" s="172" t="str">
        <f>CONCATENATE("Cuota s/ total lugares de residencia ",RIGHT(H9,4))</f>
        <v>Cuota s/ total lugares de residencia 2025</v>
      </c>
      <c r="M9" s="146"/>
      <c r="N9" s="171" t="s">
        <v>259</v>
      </c>
      <c r="O9" s="171" t="s">
        <v>224</v>
      </c>
      <c r="P9" s="171" t="s">
        <v>225</v>
      </c>
      <c r="Q9" s="171" t="s">
        <v>226</v>
      </c>
      <c r="R9" s="171" t="s">
        <v>227</v>
      </c>
      <c r="S9" s="171" t="s">
        <v>228</v>
      </c>
      <c r="T9" s="172" t="str">
        <f>CONCATENATE("Cuota s/ total lugares de residencia ",RIGHT(R9,4))</f>
        <v>Cuota s/ total lugares de residencia 2024</v>
      </c>
    </row>
    <row r="10" spans="1:20" x14ac:dyDescent="0.25">
      <c r="B10" s="151" t="s">
        <v>43</v>
      </c>
      <c r="C10" s="152"/>
      <c r="D10" s="152"/>
      <c r="E10" s="152"/>
      <c r="F10" s="152"/>
      <c r="G10" s="152"/>
      <c r="H10" s="152"/>
      <c r="I10" s="153"/>
      <c r="J10" s="153"/>
      <c r="M10" s="154" t="s">
        <v>44</v>
      </c>
      <c r="N10" s="173"/>
      <c r="O10" s="173"/>
      <c r="P10" s="173"/>
      <c r="Q10" s="173"/>
      <c r="R10" s="173"/>
      <c r="S10" s="174"/>
      <c r="T10" s="174"/>
    </row>
    <row r="11" spans="1:20" x14ac:dyDescent="0.25">
      <c r="B11" s="155" t="s">
        <v>68</v>
      </c>
      <c r="C11" s="175">
        <v>404607</v>
      </c>
      <c r="D11" s="175">
        <v>56791</v>
      </c>
      <c r="E11" s="175">
        <v>349079</v>
      </c>
      <c r="F11" s="175">
        <v>411122</v>
      </c>
      <c r="G11" s="175">
        <v>443450</v>
      </c>
      <c r="H11" s="175">
        <v>433757</v>
      </c>
      <c r="I11" s="176">
        <f t="shared" ref="I11:I23" si="0">IFERROR(H11/G11-1,"-")</f>
        <v>-2.1858157627691943E-2</v>
      </c>
      <c r="J11" s="176">
        <f>H11/H11</f>
        <v>1</v>
      </c>
      <c r="K11" s="79"/>
      <c r="L11" s="79"/>
      <c r="M11" s="155" t="s">
        <v>68</v>
      </c>
      <c r="N11" s="175">
        <v>148350</v>
      </c>
      <c r="O11" s="175">
        <v>19347</v>
      </c>
      <c r="P11" s="175">
        <v>130897</v>
      </c>
      <c r="Q11" s="175">
        <v>147030</v>
      </c>
      <c r="R11" s="175">
        <v>154587</v>
      </c>
      <c r="S11" s="176">
        <f t="shared" ref="S11:S23" si="1">IFERROR(R11/Q11-1,"-")</f>
        <v>5.1397673944093114E-2</v>
      </c>
      <c r="T11" s="176">
        <f>R11/R11</f>
        <v>1</v>
      </c>
    </row>
    <row r="12" spans="1:20" x14ac:dyDescent="0.25">
      <c r="B12" s="158" t="s">
        <v>97</v>
      </c>
      <c r="C12" s="159">
        <v>61359</v>
      </c>
      <c r="D12" s="159">
        <v>26605</v>
      </c>
      <c r="E12" s="159">
        <v>57069</v>
      </c>
      <c r="F12" s="159">
        <v>55517</v>
      </c>
      <c r="G12" s="159">
        <v>57381</v>
      </c>
      <c r="H12" s="159">
        <v>54143</v>
      </c>
      <c r="I12" s="160">
        <f t="shared" si="0"/>
        <v>-5.6429828688938866E-2</v>
      </c>
      <c r="J12" s="160">
        <f>H12/H11</f>
        <v>0.12482334579038494</v>
      </c>
      <c r="K12" s="79"/>
      <c r="L12" s="79"/>
      <c r="M12" s="158" t="s">
        <v>97</v>
      </c>
      <c r="N12" s="159">
        <v>8379</v>
      </c>
      <c r="O12" s="159">
        <v>8339</v>
      </c>
      <c r="P12" s="159">
        <v>9611</v>
      </c>
      <c r="Q12" s="159">
        <v>6455</v>
      </c>
      <c r="R12" s="159">
        <v>7633</v>
      </c>
      <c r="S12" s="160">
        <f t="shared" si="1"/>
        <v>0.1824941905499613</v>
      </c>
      <c r="T12" s="160">
        <f>R12/R11</f>
        <v>4.9376726374145301E-2</v>
      </c>
    </row>
    <row r="13" spans="1:20" x14ac:dyDescent="0.25">
      <c r="B13" s="162" t="s">
        <v>103</v>
      </c>
      <c r="C13" s="163">
        <v>23847</v>
      </c>
      <c r="D13" s="163">
        <v>19689</v>
      </c>
      <c r="E13" s="163">
        <v>24325</v>
      </c>
      <c r="F13" s="163">
        <v>20675</v>
      </c>
      <c r="G13" s="163">
        <v>20863</v>
      </c>
      <c r="H13" s="163">
        <v>18086</v>
      </c>
      <c r="I13" s="164">
        <f t="shared" si="0"/>
        <v>-0.13310645640607777</v>
      </c>
      <c r="J13" s="164">
        <f>H13/H11</f>
        <v>4.1696157064900395E-2</v>
      </c>
      <c r="K13" s="79"/>
      <c r="L13" s="79"/>
      <c r="M13" s="162" t="s">
        <v>103</v>
      </c>
      <c r="N13" s="163">
        <v>3947</v>
      </c>
      <c r="O13" s="163">
        <v>6165</v>
      </c>
      <c r="P13" s="163">
        <v>4343</v>
      </c>
      <c r="Q13" s="163">
        <v>2403</v>
      </c>
      <c r="R13" s="163">
        <v>2881</v>
      </c>
      <c r="S13" s="164">
        <f t="shared" si="1"/>
        <v>0.19891801914273821</v>
      </c>
      <c r="T13" s="164">
        <f>R13/R11</f>
        <v>1.8636754707705046E-2</v>
      </c>
    </row>
    <row r="14" spans="1:20" x14ac:dyDescent="0.25">
      <c r="B14" s="162" t="s">
        <v>100</v>
      </c>
      <c r="C14" s="163">
        <v>37512</v>
      </c>
      <c r="D14" s="163">
        <v>6916</v>
      </c>
      <c r="E14" s="163">
        <v>32744</v>
      </c>
      <c r="F14" s="163">
        <v>34842</v>
      </c>
      <c r="G14" s="163">
        <v>36518</v>
      </c>
      <c r="H14" s="163">
        <v>36057</v>
      </c>
      <c r="I14" s="164">
        <f t="shared" si="0"/>
        <v>-1.2623911495700746E-2</v>
      </c>
      <c r="J14" s="164">
        <f>H14/H11</f>
        <v>8.3127188725484552E-2</v>
      </c>
      <c r="K14" s="79"/>
      <c r="L14" s="79"/>
      <c r="M14" s="162" t="s">
        <v>100</v>
      </c>
      <c r="N14" s="163">
        <v>4432</v>
      </c>
      <c r="O14" s="163">
        <v>2174</v>
      </c>
      <c r="P14" s="163">
        <v>5268</v>
      </c>
      <c r="Q14" s="163">
        <v>4052</v>
      </c>
      <c r="R14" s="163">
        <v>4752</v>
      </c>
      <c r="S14" s="164">
        <f t="shared" si="1"/>
        <v>0.17275419545903259</v>
      </c>
      <c r="T14" s="164">
        <f>R14/R11</f>
        <v>3.0739971666440258E-2</v>
      </c>
    </row>
    <row r="15" spans="1:20" x14ac:dyDescent="0.25">
      <c r="B15" s="158" t="s">
        <v>107</v>
      </c>
      <c r="C15" s="159">
        <v>343248</v>
      </c>
      <c r="D15" s="159">
        <v>30186</v>
      </c>
      <c r="E15" s="159">
        <v>292010</v>
      </c>
      <c r="F15" s="159">
        <v>355605</v>
      </c>
      <c r="G15" s="159">
        <v>386069</v>
      </c>
      <c r="H15" s="159">
        <v>379614</v>
      </c>
      <c r="I15" s="160">
        <f t="shared" si="0"/>
        <v>-1.671980915328608E-2</v>
      </c>
      <c r="J15" s="160">
        <f>H15/H11</f>
        <v>0.8751766542096151</v>
      </c>
      <c r="K15" s="79"/>
      <c r="L15" s="79"/>
      <c r="M15" s="158" t="s">
        <v>107</v>
      </c>
      <c r="N15" s="159">
        <v>139971</v>
      </c>
      <c r="O15" s="159">
        <v>11008</v>
      </c>
      <c r="P15" s="159">
        <v>121286</v>
      </c>
      <c r="Q15" s="159">
        <v>140575</v>
      </c>
      <c r="R15" s="159">
        <v>146954</v>
      </c>
      <c r="S15" s="160">
        <f t="shared" si="1"/>
        <v>4.5377912146540966E-2</v>
      </c>
      <c r="T15" s="160">
        <f>R15/R11</f>
        <v>0.95062327362585475</v>
      </c>
    </row>
    <row r="16" spans="1:20" x14ac:dyDescent="0.25">
      <c r="B16" s="162" t="s">
        <v>110</v>
      </c>
      <c r="C16" s="163">
        <v>140719</v>
      </c>
      <c r="D16" s="163">
        <v>1204</v>
      </c>
      <c r="E16" s="163">
        <v>114746</v>
      </c>
      <c r="F16" s="163">
        <v>141638</v>
      </c>
      <c r="G16" s="163">
        <v>151887</v>
      </c>
      <c r="H16" s="163">
        <v>153134</v>
      </c>
      <c r="I16" s="164">
        <f t="shared" si="0"/>
        <v>8.2100508930982308E-3</v>
      </c>
      <c r="J16" s="164">
        <f>H16/H11</f>
        <v>0.3530409883875073</v>
      </c>
      <c r="K16" s="79"/>
      <c r="L16" s="79"/>
      <c r="M16" s="162" t="s">
        <v>110</v>
      </c>
      <c r="N16" s="163">
        <v>64610</v>
      </c>
      <c r="O16" s="163">
        <v>461</v>
      </c>
      <c r="P16" s="163">
        <v>55516</v>
      </c>
      <c r="Q16" s="163">
        <v>63956</v>
      </c>
      <c r="R16" s="163">
        <v>66540</v>
      </c>
      <c r="S16" s="164">
        <f t="shared" si="1"/>
        <v>4.0402776909125082E-2</v>
      </c>
      <c r="T16" s="164">
        <f>R16/R11</f>
        <v>0.43043722952124047</v>
      </c>
    </row>
    <row r="17" spans="1:20" x14ac:dyDescent="0.25">
      <c r="B17" s="162" t="s">
        <v>113</v>
      </c>
      <c r="C17" s="163">
        <v>39803</v>
      </c>
      <c r="D17" s="163">
        <v>4104</v>
      </c>
      <c r="E17" s="163">
        <v>29208</v>
      </c>
      <c r="F17" s="163">
        <v>38948</v>
      </c>
      <c r="G17" s="163">
        <v>43069</v>
      </c>
      <c r="H17" s="163">
        <v>39042</v>
      </c>
      <c r="I17" s="164">
        <f t="shared" si="0"/>
        <v>-9.3501126099979071E-2</v>
      </c>
      <c r="J17" s="164">
        <f>H17/H11</f>
        <v>9.0008922046214815E-2</v>
      </c>
      <c r="K17" s="79"/>
      <c r="L17" s="79"/>
      <c r="M17" s="162" t="s">
        <v>113</v>
      </c>
      <c r="N17" s="163">
        <v>15278</v>
      </c>
      <c r="O17" s="163">
        <v>1551</v>
      </c>
      <c r="P17" s="163">
        <v>11389</v>
      </c>
      <c r="Q17" s="163">
        <v>14497</v>
      </c>
      <c r="R17" s="163">
        <v>15333</v>
      </c>
      <c r="S17" s="164">
        <f t="shared" si="1"/>
        <v>5.7667103538663111E-2</v>
      </c>
      <c r="T17" s="164">
        <f>R17/R11</f>
        <v>9.9186865648469791E-2</v>
      </c>
    </row>
    <row r="18" spans="1:20" x14ac:dyDescent="0.25">
      <c r="B18" s="162" t="s">
        <v>116</v>
      </c>
      <c r="C18" s="163">
        <v>17655</v>
      </c>
      <c r="D18" s="163">
        <v>7511</v>
      </c>
      <c r="E18" s="163">
        <v>18369</v>
      </c>
      <c r="F18" s="163">
        <v>21509</v>
      </c>
      <c r="G18" s="163">
        <v>22773</v>
      </c>
      <c r="H18" s="163">
        <v>22162</v>
      </c>
      <c r="I18" s="164">
        <f t="shared" si="0"/>
        <v>-2.6830018003776379E-2</v>
      </c>
      <c r="J18" s="164">
        <f>H18/H11</f>
        <v>5.1093123569187354E-2</v>
      </c>
      <c r="K18" s="79"/>
      <c r="L18" s="79"/>
      <c r="M18" s="162" t="s">
        <v>116</v>
      </c>
      <c r="N18" s="163">
        <v>6362</v>
      </c>
      <c r="O18" s="163">
        <v>3174</v>
      </c>
      <c r="P18" s="163">
        <v>6284</v>
      </c>
      <c r="Q18" s="163">
        <v>6631</v>
      </c>
      <c r="R18" s="163">
        <v>6481</v>
      </c>
      <c r="S18" s="164">
        <f t="shared" si="1"/>
        <v>-2.262102247021569E-2</v>
      </c>
      <c r="T18" s="164">
        <f>R18/R11</f>
        <v>4.1924612030765848E-2</v>
      </c>
    </row>
    <row r="19" spans="1:20" x14ac:dyDescent="0.25">
      <c r="B19" s="162" t="s">
        <v>123</v>
      </c>
      <c r="C19" s="163">
        <v>11863</v>
      </c>
      <c r="D19" s="163">
        <v>575</v>
      </c>
      <c r="E19" s="163">
        <v>14346</v>
      </c>
      <c r="F19" s="163">
        <v>12830</v>
      </c>
      <c r="G19" s="163">
        <v>15628</v>
      </c>
      <c r="H19" s="163">
        <v>15170</v>
      </c>
      <c r="I19" s="164">
        <f t="shared" si="0"/>
        <v>-2.9306373176350098E-2</v>
      </c>
      <c r="J19" s="164">
        <f>H19/H11</f>
        <v>3.4973498986759867E-2</v>
      </c>
      <c r="K19" s="79"/>
      <c r="L19" s="79"/>
      <c r="M19" s="162" t="s">
        <v>123</v>
      </c>
      <c r="N19" s="163">
        <v>5653</v>
      </c>
      <c r="O19" s="163">
        <v>170</v>
      </c>
      <c r="P19" s="163">
        <v>6830</v>
      </c>
      <c r="Q19" s="163">
        <v>5327</v>
      </c>
      <c r="R19" s="163">
        <v>6123</v>
      </c>
      <c r="S19" s="164">
        <f t="shared" si="1"/>
        <v>0.14942744509104555</v>
      </c>
      <c r="T19" s="164">
        <f>R19/R11</f>
        <v>3.9608763996972579E-2</v>
      </c>
    </row>
    <row r="20" spans="1:20" x14ac:dyDescent="0.25">
      <c r="B20" s="162" t="s">
        <v>119</v>
      </c>
      <c r="C20" s="163">
        <v>12131</v>
      </c>
      <c r="D20" s="163">
        <v>495</v>
      </c>
      <c r="E20" s="163">
        <v>13448</v>
      </c>
      <c r="F20" s="163">
        <v>12998</v>
      </c>
      <c r="G20" s="163">
        <v>13763</v>
      </c>
      <c r="H20" s="163">
        <v>12394</v>
      </c>
      <c r="I20" s="164">
        <f t="shared" si="0"/>
        <v>-9.9469592385381111E-2</v>
      </c>
      <c r="J20" s="164">
        <f>H20/H11</f>
        <v>2.8573602270395636E-2</v>
      </c>
      <c r="K20" s="79"/>
      <c r="L20" s="79"/>
      <c r="M20" s="162" t="s">
        <v>119</v>
      </c>
      <c r="N20" s="163">
        <v>6909</v>
      </c>
      <c r="O20" s="163">
        <v>249</v>
      </c>
      <c r="P20" s="163">
        <v>8112</v>
      </c>
      <c r="Q20" s="163">
        <v>7362</v>
      </c>
      <c r="R20" s="163">
        <v>6913</v>
      </c>
      <c r="S20" s="164">
        <f t="shared" si="1"/>
        <v>-6.0988861722358068E-2</v>
      </c>
      <c r="T20" s="164">
        <f>R20/R11</f>
        <v>4.471915490953314E-2</v>
      </c>
    </row>
    <row r="21" spans="1:20" x14ac:dyDescent="0.25">
      <c r="B21" s="162" t="s">
        <v>128</v>
      </c>
      <c r="C21" s="163">
        <v>12694</v>
      </c>
      <c r="D21" s="163">
        <v>101</v>
      </c>
      <c r="E21" s="163">
        <v>8703</v>
      </c>
      <c r="F21" s="163">
        <v>12445</v>
      </c>
      <c r="G21" s="163">
        <v>10717</v>
      </c>
      <c r="H21" s="163">
        <v>10119</v>
      </c>
      <c r="I21" s="164">
        <f t="shared" si="0"/>
        <v>-5.5799197536624101E-2</v>
      </c>
      <c r="J21" s="164">
        <f>H21/H11</f>
        <v>2.3328730141530859E-2</v>
      </c>
      <c r="K21" s="79"/>
      <c r="L21" s="79"/>
      <c r="M21" s="162" t="s">
        <v>128</v>
      </c>
      <c r="N21" s="163">
        <v>5326</v>
      </c>
      <c r="O21" s="163">
        <v>39</v>
      </c>
      <c r="P21" s="163">
        <v>3232</v>
      </c>
      <c r="Q21" s="163">
        <v>4376</v>
      </c>
      <c r="R21" s="163">
        <v>3587</v>
      </c>
      <c r="S21" s="164">
        <f t="shared" si="1"/>
        <v>-0.18030164533820836</v>
      </c>
      <c r="T21" s="164">
        <f>R21/R11</f>
        <v>2.3203762282727525E-2</v>
      </c>
    </row>
    <row r="22" spans="1:20" x14ac:dyDescent="0.25">
      <c r="A22" s="166"/>
      <c r="B22" s="162" t="s">
        <v>131</v>
      </c>
      <c r="C22" s="163">
        <v>17581</v>
      </c>
      <c r="D22" s="163">
        <v>577</v>
      </c>
      <c r="E22" s="163">
        <v>5816</v>
      </c>
      <c r="F22" s="163">
        <v>9657</v>
      </c>
      <c r="G22" s="163">
        <v>11046</v>
      </c>
      <c r="H22" s="163">
        <v>8888</v>
      </c>
      <c r="I22" s="164">
        <f t="shared" si="0"/>
        <v>-0.19536483795038928</v>
      </c>
      <c r="J22" s="164">
        <f>H22/H11</f>
        <v>2.0490735596197872E-2</v>
      </c>
      <c r="K22" s="79"/>
      <c r="L22" s="79"/>
      <c r="M22" s="162" t="s">
        <v>131</v>
      </c>
      <c r="N22" s="163">
        <v>5626</v>
      </c>
      <c r="O22" s="163">
        <v>90</v>
      </c>
      <c r="P22" s="163">
        <v>1725</v>
      </c>
      <c r="Q22" s="163">
        <v>3291</v>
      </c>
      <c r="R22" s="163">
        <v>3554</v>
      </c>
      <c r="S22" s="164">
        <f t="shared" si="1"/>
        <v>7.9914919477362512E-2</v>
      </c>
      <c r="T22" s="164">
        <f>R22/R11</f>
        <v>2.2990290257266136E-2</v>
      </c>
    </row>
    <row r="23" spans="1:20" x14ac:dyDescent="0.25">
      <c r="B23" s="167" t="s">
        <v>145</v>
      </c>
      <c r="C23" s="168">
        <f t="shared" ref="C23:H23" si="2">C15-SUM(C16:C22)</f>
        <v>90802</v>
      </c>
      <c r="D23" s="168">
        <f t="shared" si="2"/>
        <v>15619</v>
      </c>
      <c r="E23" s="168">
        <f t="shared" si="2"/>
        <v>87374</v>
      </c>
      <c r="F23" s="168">
        <f t="shared" si="2"/>
        <v>105580</v>
      </c>
      <c r="G23" s="168">
        <f t="shared" si="2"/>
        <v>117186</v>
      </c>
      <c r="H23" s="168">
        <f t="shared" si="2"/>
        <v>118705</v>
      </c>
      <c r="I23" s="169">
        <f t="shared" si="0"/>
        <v>1.2962299250763643E-2</v>
      </c>
      <c r="J23" s="169">
        <f>H23/H11</f>
        <v>0.27366705321182139</v>
      </c>
      <c r="K23" s="170"/>
      <c r="L23" s="170"/>
      <c r="M23" s="167" t="s">
        <v>145</v>
      </c>
      <c r="N23" s="168">
        <f>N15-SUM(N16:N22)</f>
        <v>30207</v>
      </c>
      <c r="O23" s="168">
        <f>O15-SUM(O16:O22)</f>
        <v>5274</v>
      </c>
      <c r="P23" s="168">
        <f>P15-SUM(P16:P22)</f>
        <v>28198</v>
      </c>
      <c r="Q23" s="168">
        <f>Q15-SUM(Q16:Q22)</f>
        <v>35135</v>
      </c>
      <c r="R23" s="168">
        <f>R15-SUM(R16:R22)</f>
        <v>38423</v>
      </c>
      <c r="S23" s="169">
        <f t="shared" si="1"/>
        <v>9.3581898391916996E-2</v>
      </c>
      <c r="T23" s="169">
        <f>R23/R11</f>
        <v>0.24855259497887922</v>
      </c>
    </row>
    <row r="24" spans="1:20" x14ac:dyDescent="0.25">
      <c r="B24" s="154" t="s">
        <v>44</v>
      </c>
      <c r="C24" s="173"/>
      <c r="D24" s="173"/>
      <c r="E24" s="173"/>
      <c r="F24" s="173"/>
      <c r="G24" s="173"/>
      <c r="H24" s="173"/>
      <c r="I24" s="174"/>
      <c r="J24" s="174"/>
      <c r="K24" s="105"/>
      <c r="L24" s="105"/>
      <c r="M24" s="105"/>
      <c r="N24" s="105"/>
      <c r="O24" s="105"/>
      <c r="P24" s="105"/>
      <c r="Q24" s="105"/>
      <c r="R24" s="105"/>
      <c r="S24" s="105"/>
    </row>
    <row r="25" spans="1:20" x14ac:dyDescent="0.25">
      <c r="B25" s="155" t="s">
        <v>68</v>
      </c>
      <c r="C25" s="175">
        <v>148350</v>
      </c>
      <c r="D25" s="175">
        <v>19347</v>
      </c>
      <c r="E25" s="175">
        <v>130897</v>
      </c>
      <c r="F25" s="175">
        <v>147030</v>
      </c>
      <c r="G25" s="175">
        <v>154587</v>
      </c>
      <c r="H25" s="175">
        <v>147890</v>
      </c>
      <c r="I25" s="176">
        <f t="shared" ref="I25:I37" si="3">IFERROR(H25/G25-1,"-")</f>
        <v>-4.3321883470149536E-2</v>
      </c>
      <c r="J25" s="176">
        <f>H25/H25</f>
        <v>1</v>
      </c>
    </row>
    <row r="26" spans="1:20" x14ac:dyDescent="0.25">
      <c r="B26" s="158" t="s">
        <v>97</v>
      </c>
      <c r="C26" s="159">
        <v>8379</v>
      </c>
      <c r="D26" s="159">
        <v>8339</v>
      </c>
      <c r="E26" s="159">
        <v>9611</v>
      </c>
      <c r="F26" s="159">
        <v>6455</v>
      </c>
      <c r="G26" s="159">
        <v>7633</v>
      </c>
      <c r="H26" s="159">
        <v>5525</v>
      </c>
      <c r="I26" s="160">
        <f t="shared" si="3"/>
        <v>-0.27616926503340755</v>
      </c>
      <c r="J26" s="160">
        <f>H26/H25</f>
        <v>3.7358847792278042E-2</v>
      </c>
    </row>
    <row r="27" spans="1:20" x14ac:dyDescent="0.25">
      <c r="B27" s="162" t="s">
        <v>103</v>
      </c>
      <c r="C27" s="163">
        <v>3947</v>
      </c>
      <c r="D27" s="163">
        <v>6165</v>
      </c>
      <c r="E27" s="163">
        <v>4343</v>
      </c>
      <c r="F27" s="163">
        <v>2403</v>
      </c>
      <c r="G27" s="163">
        <v>2881</v>
      </c>
      <c r="H27" s="163">
        <v>1972</v>
      </c>
      <c r="I27" s="164">
        <f t="shared" si="3"/>
        <v>-0.31551544602568549</v>
      </c>
      <c r="J27" s="164">
        <f>H27/H25</f>
        <v>1.3334234904320778E-2</v>
      </c>
    </row>
    <row r="28" spans="1:20" x14ac:dyDescent="0.25">
      <c r="B28" s="162" t="s">
        <v>100</v>
      </c>
      <c r="C28" s="163">
        <v>4432</v>
      </c>
      <c r="D28" s="163">
        <v>2174</v>
      </c>
      <c r="E28" s="163">
        <v>5268</v>
      </c>
      <c r="F28" s="163">
        <v>4052</v>
      </c>
      <c r="G28" s="163">
        <v>4752</v>
      </c>
      <c r="H28" s="163">
        <v>3553</v>
      </c>
      <c r="I28" s="164">
        <f t="shared" si="3"/>
        <v>-0.25231481481481477</v>
      </c>
      <c r="J28" s="164">
        <f>H28/H25</f>
        <v>2.4024612887957264E-2</v>
      </c>
    </row>
    <row r="29" spans="1:20" x14ac:dyDescent="0.25">
      <c r="B29" s="158" t="s">
        <v>107</v>
      </c>
      <c r="C29" s="159">
        <v>139971</v>
      </c>
      <c r="D29" s="159">
        <v>11008</v>
      </c>
      <c r="E29" s="159">
        <v>121286</v>
      </c>
      <c r="F29" s="159">
        <v>140575</v>
      </c>
      <c r="G29" s="159">
        <v>146954</v>
      </c>
      <c r="H29" s="159">
        <v>142365</v>
      </c>
      <c r="I29" s="160">
        <f t="shared" si="3"/>
        <v>-3.122745893272727E-2</v>
      </c>
      <c r="J29" s="160">
        <f>H29/H25</f>
        <v>0.96264115220772195</v>
      </c>
    </row>
    <row r="30" spans="1:20" x14ac:dyDescent="0.25">
      <c r="B30" s="162" t="s">
        <v>110</v>
      </c>
      <c r="C30" s="163">
        <v>64610</v>
      </c>
      <c r="D30" s="163">
        <v>461</v>
      </c>
      <c r="E30" s="163">
        <v>55516</v>
      </c>
      <c r="F30" s="163">
        <v>63956</v>
      </c>
      <c r="G30" s="163">
        <v>66540</v>
      </c>
      <c r="H30" s="163">
        <v>66925</v>
      </c>
      <c r="I30" s="164">
        <f t="shared" si="3"/>
        <v>5.785993387436239E-3</v>
      </c>
      <c r="J30" s="164">
        <f>H30/H25</f>
        <v>0.4525322875109879</v>
      </c>
    </row>
    <row r="31" spans="1:20" x14ac:dyDescent="0.25">
      <c r="B31" s="162" t="s">
        <v>113</v>
      </c>
      <c r="C31" s="163">
        <v>15278</v>
      </c>
      <c r="D31" s="163">
        <v>1551</v>
      </c>
      <c r="E31" s="163">
        <v>11389</v>
      </c>
      <c r="F31" s="163">
        <v>14497</v>
      </c>
      <c r="G31" s="163">
        <v>15333</v>
      </c>
      <c r="H31" s="163">
        <v>13413</v>
      </c>
      <c r="I31" s="164">
        <f t="shared" si="3"/>
        <v>-0.12522011348072781</v>
      </c>
      <c r="J31" s="164">
        <f>H31/H25</f>
        <v>9.0695787409561163E-2</v>
      </c>
    </row>
    <row r="32" spans="1:20" x14ac:dyDescent="0.25">
      <c r="B32" s="162" t="s">
        <v>116</v>
      </c>
      <c r="C32" s="163">
        <v>6362</v>
      </c>
      <c r="D32" s="163">
        <v>3174</v>
      </c>
      <c r="E32" s="163">
        <v>6284</v>
      </c>
      <c r="F32" s="163">
        <v>6631</v>
      </c>
      <c r="G32" s="163">
        <v>6481</v>
      </c>
      <c r="H32" s="163">
        <v>5585</v>
      </c>
      <c r="I32" s="164">
        <f t="shared" si="3"/>
        <v>-0.13825027002005863</v>
      </c>
      <c r="J32" s="164">
        <f>H32/H25</f>
        <v>3.7764554736628576E-2</v>
      </c>
    </row>
    <row r="33" spans="2:10" x14ac:dyDescent="0.25">
      <c r="B33" s="162" t="s">
        <v>123</v>
      </c>
      <c r="C33" s="163">
        <v>5653</v>
      </c>
      <c r="D33" s="163">
        <v>170</v>
      </c>
      <c r="E33" s="163">
        <v>6830</v>
      </c>
      <c r="F33" s="163">
        <v>5327</v>
      </c>
      <c r="G33" s="163">
        <v>6123</v>
      </c>
      <c r="H33" s="163">
        <v>5803</v>
      </c>
      <c r="I33" s="164">
        <f t="shared" si="3"/>
        <v>-5.2261963089988539E-2</v>
      </c>
      <c r="J33" s="164">
        <f>H33/H25</f>
        <v>3.9238623301102171E-2</v>
      </c>
    </row>
    <row r="34" spans="2:10" x14ac:dyDescent="0.25">
      <c r="B34" s="162" t="s">
        <v>119</v>
      </c>
      <c r="C34" s="163">
        <v>6909</v>
      </c>
      <c r="D34" s="163">
        <v>249</v>
      </c>
      <c r="E34" s="163">
        <v>8112</v>
      </c>
      <c r="F34" s="163">
        <v>7362</v>
      </c>
      <c r="G34" s="163">
        <v>6913</v>
      </c>
      <c r="H34" s="163">
        <v>6687</v>
      </c>
      <c r="I34" s="164">
        <f t="shared" si="3"/>
        <v>-3.269202950961958E-2</v>
      </c>
      <c r="J34" s="164">
        <f>H34/H25</f>
        <v>4.521603894786666E-2</v>
      </c>
    </row>
    <row r="35" spans="2:10" x14ac:dyDescent="0.25">
      <c r="B35" s="162" t="s">
        <v>128</v>
      </c>
      <c r="C35" s="163">
        <v>5326</v>
      </c>
      <c r="D35" s="163">
        <v>39</v>
      </c>
      <c r="E35" s="163">
        <v>3232</v>
      </c>
      <c r="F35" s="163">
        <v>4376</v>
      </c>
      <c r="G35" s="163">
        <v>3587</v>
      </c>
      <c r="H35" s="163">
        <v>3609</v>
      </c>
      <c r="I35" s="164">
        <f t="shared" si="3"/>
        <v>6.1332589908000834E-3</v>
      </c>
      <c r="J35" s="164">
        <f>H35/H25</f>
        <v>2.4403272702684428E-2</v>
      </c>
    </row>
    <row r="36" spans="2:10" x14ac:dyDescent="0.25">
      <c r="B36" s="162" t="s">
        <v>131</v>
      </c>
      <c r="C36" s="163">
        <v>5626</v>
      </c>
      <c r="D36" s="163">
        <v>90</v>
      </c>
      <c r="E36" s="163">
        <v>1725</v>
      </c>
      <c r="F36" s="163">
        <v>3291</v>
      </c>
      <c r="G36" s="163">
        <v>3554</v>
      </c>
      <c r="H36" s="163">
        <v>3156</v>
      </c>
      <c r="I36" s="164">
        <f t="shared" si="3"/>
        <v>-0.1119864940911649</v>
      </c>
      <c r="J36" s="164">
        <f>H36/H25</f>
        <v>2.134018527283792E-2</v>
      </c>
    </row>
    <row r="37" spans="2:10" x14ac:dyDescent="0.25">
      <c r="B37" s="167" t="s">
        <v>145</v>
      </c>
      <c r="C37" s="168">
        <f t="shared" ref="C37:H37" si="4">C29-SUM(C30:C36)</f>
        <v>30207</v>
      </c>
      <c r="D37" s="168">
        <f t="shared" si="4"/>
        <v>5274</v>
      </c>
      <c r="E37" s="168">
        <f t="shared" si="4"/>
        <v>28198</v>
      </c>
      <c r="F37" s="168">
        <f t="shared" si="4"/>
        <v>35135</v>
      </c>
      <c r="G37" s="168">
        <f t="shared" si="4"/>
        <v>38423</v>
      </c>
      <c r="H37" s="168">
        <f t="shared" si="4"/>
        <v>37187</v>
      </c>
      <c r="I37" s="169">
        <f t="shared" si="3"/>
        <v>-3.2168232569034227E-2</v>
      </c>
      <c r="J37" s="169">
        <f>H37/H25</f>
        <v>0.25145040232605315</v>
      </c>
    </row>
    <row r="38" spans="2:10" x14ac:dyDescent="0.25">
      <c r="B38" s="154" t="s">
        <v>45</v>
      </c>
      <c r="C38" s="173"/>
      <c r="D38" s="173"/>
      <c r="E38" s="173"/>
      <c r="F38" s="173"/>
      <c r="G38" s="173"/>
      <c r="H38" s="173"/>
      <c r="I38" s="174"/>
      <c r="J38" s="174"/>
    </row>
    <row r="39" spans="2:10" x14ac:dyDescent="0.25">
      <c r="B39" s="155" t="s">
        <v>68</v>
      </c>
      <c r="C39" s="175">
        <v>105310</v>
      </c>
      <c r="D39" s="175">
        <v>10131</v>
      </c>
      <c r="E39" s="175">
        <v>88104</v>
      </c>
      <c r="F39" s="175">
        <v>102173</v>
      </c>
      <c r="G39" s="175">
        <v>112246</v>
      </c>
      <c r="H39" s="175">
        <v>115019</v>
      </c>
      <c r="I39" s="176">
        <f t="shared" ref="I39:I51" si="5">IFERROR(H39/G39-1,"-")</f>
        <v>2.4704666536001341E-2</v>
      </c>
      <c r="J39" s="176">
        <f>H39/H39</f>
        <v>1</v>
      </c>
    </row>
    <row r="40" spans="2:10" x14ac:dyDescent="0.25">
      <c r="B40" s="158" t="s">
        <v>97</v>
      </c>
      <c r="C40" s="159">
        <v>6245</v>
      </c>
      <c r="D40" s="159">
        <v>3001</v>
      </c>
      <c r="E40" s="159">
        <v>5940</v>
      </c>
      <c r="F40" s="159">
        <v>4224</v>
      </c>
      <c r="G40" s="159">
        <v>4931</v>
      </c>
      <c r="H40" s="159">
        <v>5645</v>
      </c>
      <c r="I40" s="160">
        <f t="shared" si="5"/>
        <v>0.14479821537213544</v>
      </c>
      <c r="J40" s="160">
        <f>H40/H39</f>
        <v>4.9078847842530367E-2</v>
      </c>
    </row>
    <row r="41" spans="2:10" x14ac:dyDescent="0.25">
      <c r="B41" s="162" t="s">
        <v>103</v>
      </c>
      <c r="C41" s="163">
        <v>2293</v>
      </c>
      <c r="D41" s="163">
        <v>2279</v>
      </c>
      <c r="E41" s="163">
        <v>2491</v>
      </c>
      <c r="F41" s="163">
        <v>1394</v>
      </c>
      <c r="G41" s="163">
        <v>1755</v>
      </c>
      <c r="H41" s="163">
        <v>2075</v>
      </c>
      <c r="I41" s="164">
        <f t="shared" si="5"/>
        <v>0.18233618233618243</v>
      </c>
      <c r="J41" s="164">
        <f>H41/H39</f>
        <v>1.804049765690886E-2</v>
      </c>
    </row>
    <row r="42" spans="2:10" x14ac:dyDescent="0.25">
      <c r="B42" s="162" t="s">
        <v>100</v>
      </c>
      <c r="C42" s="163">
        <v>3952</v>
      </c>
      <c r="D42" s="163">
        <v>722</v>
      </c>
      <c r="E42" s="163">
        <v>3449</v>
      </c>
      <c r="F42" s="163">
        <v>2830</v>
      </c>
      <c r="G42" s="163">
        <v>3176</v>
      </c>
      <c r="H42" s="163">
        <v>3570</v>
      </c>
      <c r="I42" s="164">
        <f t="shared" si="5"/>
        <v>0.12405541561712852</v>
      </c>
      <c r="J42" s="164">
        <f>H42/H39</f>
        <v>3.1038350185621507E-2</v>
      </c>
    </row>
    <row r="43" spans="2:10" x14ac:dyDescent="0.25">
      <c r="B43" s="158" t="s">
        <v>107</v>
      </c>
      <c r="C43" s="159">
        <v>99065</v>
      </c>
      <c r="D43" s="159">
        <v>7130</v>
      </c>
      <c r="E43" s="159">
        <v>82164</v>
      </c>
      <c r="F43" s="159">
        <v>97949</v>
      </c>
      <c r="G43" s="159">
        <v>107315</v>
      </c>
      <c r="H43" s="159">
        <v>109374</v>
      </c>
      <c r="I43" s="160">
        <f t="shared" si="5"/>
        <v>1.9186507012067366E-2</v>
      </c>
      <c r="J43" s="160">
        <f>H43/H39</f>
        <v>0.95092115215746964</v>
      </c>
    </row>
    <row r="44" spans="2:10" x14ac:dyDescent="0.25">
      <c r="B44" s="162" t="s">
        <v>110</v>
      </c>
      <c r="C44" s="163">
        <v>44676</v>
      </c>
      <c r="D44" s="163">
        <v>257</v>
      </c>
      <c r="E44" s="163">
        <v>33474</v>
      </c>
      <c r="F44" s="163">
        <v>40917</v>
      </c>
      <c r="G44" s="163">
        <v>46040</v>
      </c>
      <c r="H44" s="163">
        <v>47035</v>
      </c>
      <c r="I44" s="164">
        <f t="shared" si="5"/>
        <v>2.16116420503909E-2</v>
      </c>
      <c r="J44" s="164">
        <f>H44/H39</f>
        <v>0.4089324372494979</v>
      </c>
    </row>
    <row r="45" spans="2:10" x14ac:dyDescent="0.25">
      <c r="B45" s="162" t="s">
        <v>113</v>
      </c>
      <c r="C45" s="163">
        <v>4649</v>
      </c>
      <c r="D45" s="163">
        <v>587</v>
      </c>
      <c r="E45" s="163">
        <v>3140</v>
      </c>
      <c r="F45" s="163">
        <v>4770</v>
      </c>
      <c r="G45" s="163">
        <v>4864</v>
      </c>
      <c r="H45" s="163">
        <v>4432</v>
      </c>
      <c r="I45" s="164">
        <f t="shared" si="5"/>
        <v>-8.8815789473684181E-2</v>
      </c>
      <c r="J45" s="164">
        <f>H45/H39</f>
        <v>3.8532764152009666E-2</v>
      </c>
    </row>
    <row r="46" spans="2:10" x14ac:dyDescent="0.25">
      <c r="B46" s="162" t="s">
        <v>116</v>
      </c>
      <c r="C46" s="163">
        <v>2719</v>
      </c>
      <c r="D46" s="163">
        <v>1408</v>
      </c>
      <c r="E46" s="163">
        <v>2638</v>
      </c>
      <c r="F46" s="163">
        <v>2846</v>
      </c>
      <c r="G46" s="163">
        <v>2914</v>
      </c>
      <c r="H46" s="163">
        <v>3282</v>
      </c>
      <c r="I46" s="164">
        <f t="shared" si="5"/>
        <v>0.12628689087165412</v>
      </c>
      <c r="J46" s="164">
        <f>H46/H39</f>
        <v>2.8534416052999938E-2</v>
      </c>
    </row>
    <row r="47" spans="2:10" x14ac:dyDescent="0.25">
      <c r="B47" s="162" t="s">
        <v>123</v>
      </c>
      <c r="C47" s="163">
        <v>4291</v>
      </c>
      <c r="D47" s="163">
        <v>158</v>
      </c>
      <c r="E47" s="163">
        <v>4319</v>
      </c>
      <c r="F47" s="163">
        <v>4506</v>
      </c>
      <c r="G47" s="163">
        <v>4862</v>
      </c>
      <c r="H47" s="163">
        <v>4791</v>
      </c>
      <c r="I47" s="164">
        <f t="shared" si="5"/>
        <v>-1.4603044014808719E-2</v>
      </c>
      <c r="J47" s="164">
        <f>H47/H39</f>
        <v>4.1653987602048359E-2</v>
      </c>
    </row>
    <row r="48" spans="2:10" x14ac:dyDescent="0.25">
      <c r="B48" s="162" t="s">
        <v>119</v>
      </c>
      <c r="C48" s="163">
        <v>3387</v>
      </c>
      <c r="D48" s="163">
        <v>59</v>
      </c>
      <c r="E48" s="163">
        <v>3069</v>
      </c>
      <c r="F48" s="163">
        <v>3219</v>
      </c>
      <c r="G48" s="163">
        <v>3831</v>
      </c>
      <c r="H48" s="163">
        <v>3089</v>
      </c>
      <c r="I48" s="164">
        <f t="shared" si="5"/>
        <v>-0.19368311145914907</v>
      </c>
      <c r="J48" s="164">
        <f>H48/H39</f>
        <v>2.685643241551396E-2</v>
      </c>
    </row>
    <row r="49" spans="2:10" x14ac:dyDescent="0.25">
      <c r="B49" s="162" t="s">
        <v>128</v>
      </c>
      <c r="C49" s="163">
        <v>4220</v>
      </c>
      <c r="D49" s="163">
        <v>31</v>
      </c>
      <c r="E49" s="163">
        <v>3518</v>
      </c>
      <c r="F49" s="163">
        <v>4227</v>
      </c>
      <c r="G49" s="163">
        <v>3701</v>
      </c>
      <c r="H49" s="163">
        <v>3548</v>
      </c>
      <c r="I49" s="164">
        <f t="shared" si="5"/>
        <v>-4.1340178330180999E-2</v>
      </c>
      <c r="J49" s="164">
        <f>H49/H39</f>
        <v>3.0847077439379582E-2</v>
      </c>
    </row>
    <row r="50" spans="2:10" x14ac:dyDescent="0.25">
      <c r="B50" s="162" t="s">
        <v>131</v>
      </c>
      <c r="C50" s="163">
        <v>6567</v>
      </c>
      <c r="D50" s="163">
        <v>368</v>
      </c>
      <c r="E50" s="163">
        <v>2552</v>
      </c>
      <c r="F50" s="163">
        <v>3815</v>
      </c>
      <c r="G50" s="163">
        <v>4132</v>
      </c>
      <c r="H50" s="163">
        <v>3336</v>
      </c>
      <c r="I50" s="164">
        <f t="shared" si="5"/>
        <v>-0.19264278799612777</v>
      </c>
      <c r="J50" s="164">
        <f>H50/H39</f>
        <v>2.9003903702866481E-2</v>
      </c>
    </row>
    <row r="51" spans="2:10" x14ac:dyDescent="0.25">
      <c r="B51" s="167" t="s">
        <v>145</v>
      </c>
      <c r="C51" s="168">
        <f t="shared" ref="C51:H51" si="6">C43-SUM(C44:C50)</f>
        <v>28556</v>
      </c>
      <c r="D51" s="168">
        <f t="shared" si="6"/>
        <v>4262</v>
      </c>
      <c r="E51" s="168">
        <f t="shared" si="6"/>
        <v>29454</v>
      </c>
      <c r="F51" s="168">
        <f t="shared" si="6"/>
        <v>33649</v>
      </c>
      <c r="G51" s="168">
        <f t="shared" si="6"/>
        <v>36971</v>
      </c>
      <c r="H51" s="168">
        <f t="shared" si="6"/>
        <v>39861</v>
      </c>
      <c r="I51" s="169">
        <f t="shared" si="5"/>
        <v>7.8169375997403368E-2</v>
      </c>
      <c r="J51" s="169">
        <f>H51/H39</f>
        <v>0.34656013354315374</v>
      </c>
    </row>
    <row r="52" spans="2:10" x14ac:dyDescent="0.25">
      <c r="B52" s="154" t="s">
        <v>46</v>
      </c>
      <c r="C52" s="173"/>
      <c r="D52" s="173"/>
      <c r="E52" s="173"/>
      <c r="F52" s="173"/>
      <c r="G52" s="173"/>
      <c r="H52" s="173"/>
      <c r="I52" s="174"/>
      <c r="J52" s="174"/>
    </row>
    <row r="53" spans="2:10" x14ac:dyDescent="0.25">
      <c r="B53" s="155" t="s">
        <v>68</v>
      </c>
      <c r="C53" s="175">
        <v>4632</v>
      </c>
      <c r="D53" s="175">
        <v>335</v>
      </c>
      <c r="E53" s="175">
        <v>2789</v>
      </c>
      <c r="F53" s="175">
        <v>4514</v>
      </c>
      <c r="G53" s="175">
        <v>4771</v>
      </c>
      <c r="H53" s="175">
        <v>3980</v>
      </c>
      <c r="I53" s="176">
        <f t="shared" ref="I53:I65" si="7">IFERROR(H53/G53-1,"-")</f>
        <v>-0.16579333473066438</v>
      </c>
      <c r="J53" s="176">
        <f>H53/H53</f>
        <v>1</v>
      </c>
    </row>
    <row r="54" spans="2:10" x14ac:dyDescent="0.25">
      <c r="B54" s="158" t="s">
        <v>97</v>
      </c>
      <c r="C54" s="159">
        <v>458</v>
      </c>
      <c r="D54" s="159">
        <v>35</v>
      </c>
      <c r="E54" s="159">
        <v>119</v>
      </c>
      <c r="F54" s="159">
        <v>1606</v>
      </c>
      <c r="G54" s="159">
        <v>924</v>
      </c>
      <c r="H54" s="159">
        <v>571</v>
      </c>
      <c r="I54" s="160">
        <f t="shared" si="7"/>
        <v>-0.38203463203463206</v>
      </c>
      <c r="J54" s="160">
        <f>H54/H53</f>
        <v>0.14346733668341707</v>
      </c>
    </row>
    <row r="55" spans="2:10" x14ac:dyDescent="0.25">
      <c r="B55" s="162" t="s">
        <v>103</v>
      </c>
      <c r="C55" s="163">
        <v>196</v>
      </c>
      <c r="D55" s="163">
        <v>23</v>
      </c>
      <c r="E55" s="163">
        <v>28</v>
      </c>
      <c r="F55" s="163">
        <v>1151</v>
      </c>
      <c r="G55" s="163">
        <v>370</v>
      </c>
      <c r="H55" s="163">
        <v>361</v>
      </c>
      <c r="I55" s="164">
        <f t="shared" si="7"/>
        <v>-2.4324324324324298E-2</v>
      </c>
      <c r="J55" s="164">
        <f>H55/H53</f>
        <v>9.0703517587939694E-2</v>
      </c>
    </row>
    <row r="56" spans="2:10" x14ac:dyDescent="0.25">
      <c r="B56" s="162" t="s">
        <v>100</v>
      </c>
      <c r="C56" s="163">
        <v>262</v>
      </c>
      <c r="D56" s="163">
        <v>12</v>
      </c>
      <c r="E56" s="163">
        <v>91</v>
      </c>
      <c r="F56" s="163">
        <v>455</v>
      </c>
      <c r="G56" s="163">
        <v>554</v>
      </c>
      <c r="H56" s="163">
        <v>210</v>
      </c>
      <c r="I56" s="164">
        <f t="shared" si="7"/>
        <v>-0.62093862815884471</v>
      </c>
      <c r="J56" s="164">
        <f>H56/H53</f>
        <v>5.2763819095477386E-2</v>
      </c>
    </row>
    <row r="57" spans="2:10" x14ac:dyDescent="0.25">
      <c r="B57" s="158" t="s">
        <v>107</v>
      </c>
      <c r="C57" s="159">
        <v>4174</v>
      </c>
      <c r="D57" s="159">
        <v>300</v>
      </c>
      <c r="E57" s="159">
        <v>2670</v>
      </c>
      <c r="F57" s="159">
        <v>2908</v>
      </c>
      <c r="G57" s="159">
        <v>3847</v>
      </c>
      <c r="H57" s="159">
        <v>3409</v>
      </c>
      <c r="I57" s="160">
        <f t="shared" si="7"/>
        <v>-0.1138549519105797</v>
      </c>
      <c r="J57" s="160">
        <f>H57/H53</f>
        <v>0.85653266331658295</v>
      </c>
    </row>
    <row r="58" spans="2:10" x14ac:dyDescent="0.25">
      <c r="B58" s="162" t="s">
        <v>110</v>
      </c>
      <c r="C58" s="163">
        <v>1200</v>
      </c>
      <c r="D58" s="163">
        <v>3</v>
      </c>
      <c r="E58" s="163">
        <v>946</v>
      </c>
      <c r="F58" s="163">
        <v>823</v>
      </c>
      <c r="G58" s="163">
        <v>1042</v>
      </c>
      <c r="H58" s="163">
        <v>1039</v>
      </c>
      <c r="I58" s="164">
        <f t="shared" si="7"/>
        <v>-2.8790786948176272E-3</v>
      </c>
      <c r="J58" s="164">
        <f>H58/H53</f>
        <v>0.26105527638190956</v>
      </c>
    </row>
    <row r="59" spans="2:10" x14ac:dyDescent="0.25">
      <c r="B59" s="162" t="s">
        <v>113</v>
      </c>
      <c r="C59" s="163">
        <v>1169</v>
      </c>
      <c r="D59" s="163">
        <v>174</v>
      </c>
      <c r="E59" s="163">
        <v>615</v>
      </c>
      <c r="F59" s="163">
        <v>548</v>
      </c>
      <c r="G59" s="163">
        <v>766</v>
      </c>
      <c r="H59" s="163">
        <v>747</v>
      </c>
      <c r="I59" s="164">
        <f t="shared" si="7"/>
        <v>-2.4804177545691863E-2</v>
      </c>
      <c r="J59" s="164">
        <f>H59/H53</f>
        <v>0.18768844221105527</v>
      </c>
    </row>
    <row r="60" spans="2:10" x14ac:dyDescent="0.25">
      <c r="B60" s="162" t="s">
        <v>116</v>
      </c>
      <c r="C60" s="163">
        <v>238</v>
      </c>
      <c r="D60" s="163">
        <v>29</v>
      </c>
      <c r="E60" s="163">
        <v>133</v>
      </c>
      <c r="F60" s="163">
        <v>288</v>
      </c>
      <c r="G60" s="163">
        <v>301</v>
      </c>
      <c r="H60" s="163">
        <v>204</v>
      </c>
      <c r="I60" s="164">
        <f t="shared" si="7"/>
        <v>-0.32225913621262459</v>
      </c>
      <c r="J60" s="164">
        <f>H60/H53</f>
        <v>5.1256281407035177E-2</v>
      </c>
    </row>
    <row r="61" spans="2:10" x14ac:dyDescent="0.25">
      <c r="B61" s="162" t="s">
        <v>123</v>
      </c>
      <c r="C61" s="163">
        <v>127</v>
      </c>
      <c r="D61" s="163">
        <v>3</v>
      </c>
      <c r="E61" s="163">
        <v>109</v>
      </c>
      <c r="F61" s="163">
        <v>75</v>
      </c>
      <c r="G61" s="163">
        <v>156</v>
      </c>
      <c r="H61" s="163">
        <v>99</v>
      </c>
      <c r="I61" s="164">
        <f t="shared" si="7"/>
        <v>-0.36538461538461542</v>
      </c>
      <c r="J61" s="164">
        <f>H61/H53</f>
        <v>2.4874371859296484E-2</v>
      </c>
    </row>
    <row r="62" spans="2:10" x14ac:dyDescent="0.25">
      <c r="B62" s="162" t="s">
        <v>119</v>
      </c>
      <c r="C62" s="163">
        <v>104</v>
      </c>
      <c r="D62" s="163">
        <v>3</v>
      </c>
      <c r="E62" s="163">
        <v>106</v>
      </c>
      <c r="F62" s="163">
        <v>66</v>
      </c>
      <c r="G62" s="163">
        <v>88</v>
      </c>
      <c r="H62" s="163">
        <v>124</v>
      </c>
      <c r="I62" s="164">
        <f t="shared" si="7"/>
        <v>0.40909090909090917</v>
      </c>
      <c r="J62" s="164">
        <f>H62/H53</f>
        <v>3.1155778894472363E-2</v>
      </c>
    </row>
    <row r="63" spans="2:10" x14ac:dyDescent="0.25">
      <c r="B63" s="162" t="s">
        <v>128</v>
      </c>
      <c r="C63" s="163">
        <v>31</v>
      </c>
      <c r="D63" s="163">
        <v>0</v>
      </c>
      <c r="E63" s="163">
        <v>11</v>
      </c>
      <c r="F63" s="163">
        <v>47</v>
      </c>
      <c r="G63" s="163">
        <v>26</v>
      </c>
      <c r="H63" s="163">
        <v>76</v>
      </c>
      <c r="I63" s="164">
        <f t="shared" si="7"/>
        <v>1.9230769230769229</v>
      </c>
      <c r="J63" s="164">
        <f>H63/H53</f>
        <v>1.9095477386934675E-2</v>
      </c>
    </row>
    <row r="64" spans="2:10" x14ac:dyDescent="0.25">
      <c r="B64" s="162" t="s">
        <v>131</v>
      </c>
      <c r="C64" s="163">
        <v>66</v>
      </c>
      <c r="D64" s="163">
        <v>0</v>
      </c>
      <c r="E64" s="163">
        <v>39</v>
      </c>
      <c r="F64" s="163">
        <v>47</v>
      </c>
      <c r="G64" s="163">
        <v>46</v>
      </c>
      <c r="H64" s="163">
        <v>21</v>
      </c>
      <c r="I64" s="164">
        <f t="shared" si="7"/>
        <v>-0.54347826086956519</v>
      </c>
      <c r="J64" s="164">
        <f>H64/H53</f>
        <v>5.2763819095477385E-3</v>
      </c>
    </row>
    <row r="65" spans="2:10" x14ac:dyDescent="0.25">
      <c r="B65" s="167" t="s">
        <v>145</v>
      </c>
      <c r="C65" s="168">
        <f t="shared" ref="C65:H65" si="8">C57-SUM(C58:C64)</f>
        <v>1239</v>
      </c>
      <c r="D65" s="168">
        <f t="shared" si="8"/>
        <v>88</v>
      </c>
      <c r="E65" s="168">
        <f t="shared" si="8"/>
        <v>711</v>
      </c>
      <c r="F65" s="168">
        <f t="shared" si="8"/>
        <v>1014</v>
      </c>
      <c r="G65" s="168">
        <f t="shared" si="8"/>
        <v>1422</v>
      </c>
      <c r="H65" s="168">
        <f t="shared" si="8"/>
        <v>1099</v>
      </c>
      <c r="I65" s="169">
        <f t="shared" si="7"/>
        <v>-0.22714486638537268</v>
      </c>
      <c r="J65" s="169">
        <f>H65/H53</f>
        <v>0.27613065326633168</v>
      </c>
    </row>
    <row r="66" spans="2:10" x14ac:dyDescent="0.25">
      <c r="B66" s="154" t="s">
        <v>47</v>
      </c>
      <c r="C66" s="173"/>
      <c r="D66" s="173"/>
      <c r="E66" s="173"/>
      <c r="F66" s="173"/>
      <c r="G66" s="173"/>
      <c r="H66" s="173"/>
      <c r="I66" s="174"/>
      <c r="J66" s="174"/>
    </row>
    <row r="67" spans="2:10" x14ac:dyDescent="0.25">
      <c r="B67" s="155" t="s">
        <v>68</v>
      </c>
      <c r="C67" s="175">
        <v>11683</v>
      </c>
      <c r="D67" s="175">
        <v>1554</v>
      </c>
      <c r="E67" s="175">
        <v>10397</v>
      </c>
      <c r="F67" s="175">
        <v>18389</v>
      </c>
      <c r="G67" s="175">
        <v>24407</v>
      </c>
      <c r="H67" s="175">
        <v>15773</v>
      </c>
      <c r="I67" s="176">
        <f t="shared" ref="I67:I79" si="9">IFERROR(H67/G67-1,"-")</f>
        <v>-0.35375097308149306</v>
      </c>
      <c r="J67" s="176">
        <f>H67/H67</f>
        <v>1</v>
      </c>
    </row>
    <row r="68" spans="2:10" x14ac:dyDescent="0.25">
      <c r="B68" s="158" t="s">
        <v>97</v>
      </c>
      <c r="C68" s="159">
        <v>2948</v>
      </c>
      <c r="D68" s="159">
        <v>795</v>
      </c>
      <c r="E68" s="159">
        <v>2447</v>
      </c>
      <c r="F68" s="159">
        <v>2288</v>
      </c>
      <c r="G68" s="159">
        <v>3641</v>
      </c>
      <c r="H68" s="159">
        <v>1914</v>
      </c>
      <c r="I68" s="160">
        <f t="shared" si="9"/>
        <v>-0.47432024169184295</v>
      </c>
      <c r="J68" s="160">
        <f>H68/H67</f>
        <v>0.12134660495783935</v>
      </c>
    </row>
    <row r="69" spans="2:10" x14ac:dyDescent="0.25">
      <c r="B69" s="162" t="s">
        <v>103</v>
      </c>
      <c r="C69" s="163">
        <v>1391</v>
      </c>
      <c r="D69" s="163">
        <v>777</v>
      </c>
      <c r="E69" s="163">
        <v>1565</v>
      </c>
      <c r="F69" s="163">
        <v>1964</v>
      </c>
      <c r="G69" s="163">
        <v>2133</v>
      </c>
      <c r="H69" s="163">
        <v>701</v>
      </c>
      <c r="I69" s="164">
        <f t="shared" si="9"/>
        <v>-0.67135489920300051</v>
      </c>
      <c r="J69" s="164">
        <f>H69/H67</f>
        <v>4.4443035567108352E-2</v>
      </c>
    </row>
    <row r="70" spans="2:10" x14ac:dyDescent="0.25">
      <c r="B70" s="162" t="s">
        <v>100</v>
      </c>
      <c r="C70" s="163">
        <v>1557</v>
      </c>
      <c r="D70" s="163">
        <v>18</v>
      </c>
      <c r="E70" s="163">
        <v>882</v>
      </c>
      <c r="F70" s="163">
        <v>324</v>
      </c>
      <c r="G70" s="163">
        <v>1508</v>
      </c>
      <c r="H70" s="163">
        <v>1213</v>
      </c>
      <c r="I70" s="164">
        <f t="shared" si="9"/>
        <v>-0.19562334217506627</v>
      </c>
      <c r="J70" s="164">
        <f>H70/H67</f>
        <v>7.6903569390730994E-2</v>
      </c>
    </row>
    <row r="71" spans="2:10" x14ac:dyDescent="0.25">
      <c r="B71" s="158" t="s">
        <v>107</v>
      </c>
      <c r="C71" s="159">
        <v>8735</v>
      </c>
      <c r="D71" s="159">
        <v>759</v>
      </c>
      <c r="E71" s="159">
        <v>7950</v>
      </c>
      <c r="F71" s="159">
        <v>16101</v>
      </c>
      <c r="G71" s="159">
        <v>20766</v>
      </c>
      <c r="H71" s="159">
        <v>13859</v>
      </c>
      <c r="I71" s="160">
        <f t="shared" si="9"/>
        <v>-0.33261099874795341</v>
      </c>
      <c r="J71" s="160">
        <f>H71/H67</f>
        <v>0.87865339504216067</v>
      </c>
    </row>
    <row r="72" spans="2:10" x14ac:dyDescent="0.25">
      <c r="B72" s="162" t="s">
        <v>110</v>
      </c>
      <c r="C72" s="163">
        <v>3884</v>
      </c>
      <c r="D72" s="163">
        <v>1</v>
      </c>
      <c r="E72" s="163">
        <v>2953</v>
      </c>
      <c r="F72" s="163">
        <v>5416</v>
      </c>
      <c r="G72" s="163">
        <v>6599</v>
      </c>
      <c r="H72" s="163">
        <v>6445</v>
      </c>
      <c r="I72" s="164">
        <f t="shared" si="9"/>
        <v>-2.3336869222609469E-2</v>
      </c>
      <c r="J72" s="164">
        <f>H72/H67</f>
        <v>0.40860964940087491</v>
      </c>
    </row>
    <row r="73" spans="2:10" x14ac:dyDescent="0.25">
      <c r="B73" s="162" t="s">
        <v>113</v>
      </c>
      <c r="C73" s="163">
        <v>861</v>
      </c>
      <c r="D73" s="163">
        <v>201</v>
      </c>
      <c r="E73" s="163">
        <v>1125</v>
      </c>
      <c r="F73" s="163">
        <v>845</v>
      </c>
      <c r="G73" s="163">
        <v>1209</v>
      </c>
      <c r="H73" s="163">
        <v>1027</v>
      </c>
      <c r="I73" s="164">
        <f t="shared" si="9"/>
        <v>-0.15053763440860213</v>
      </c>
      <c r="J73" s="164">
        <f>H73/H67</f>
        <v>6.511126608761808E-2</v>
      </c>
    </row>
    <row r="74" spans="2:10" x14ac:dyDescent="0.25">
      <c r="B74" s="162" t="s">
        <v>116</v>
      </c>
      <c r="C74" s="163">
        <v>1017</v>
      </c>
      <c r="D74" s="163">
        <v>160</v>
      </c>
      <c r="E74" s="163">
        <v>705</v>
      </c>
      <c r="F74" s="163">
        <v>2422</v>
      </c>
      <c r="G74" s="163">
        <v>2680</v>
      </c>
      <c r="H74" s="163">
        <v>917</v>
      </c>
      <c r="I74" s="164">
        <f t="shared" si="9"/>
        <v>-0.65783582089552239</v>
      </c>
      <c r="J74" s="164">
        <f>H74/H67</f>
        <v>5.8137323273949153E-2</v>
      </c>
    </row>
    <row r="75" spans="2:10" x14ac:dyDescent="0.25">
      <c r="B75" s="162" t="s">
        <v>123</v>
      </c>
      <c r="C75" s="163">
        <v>122</v>
      </c>
      <c r="D75" s="163">
        <v>2</v>
      </c>
      <c r="E75" s="163">
        <v>210</v>
      </c>
      <c r="F75" s="163">
        <v>356</v>
      </c>
      <c r="G75" s="163">
        <v>906</v>
      </c>
      <c r="H75" s="163">
        <v>524</v>
      </c>
      <c r="I75" s="164">
        <f t="shared" si="9"/>
        <v>-0.42163355408388525</v>
      </c>
      <c r="J75" s="164">
        <f>H75/H67</f>
        <v>3.32213275851138E-2</v>
      </c>
    </row>
    <row r="76" spans="2:10" x14ac:dyDescent="0.25">
      <c r="B76" s="162" t="s">
        <v>119</v>
      </c>
      <c r="C76" s="163">
        <v>233</v>
      </c>
      <c r="D76" s="163">
        <v>0</v>
      </c>
      <c r="E76" s="163">
        <v>211</v>
      </c>
      <c r="F76" s="163">
        <v>340</v>
      </c>
      <c r="G76" s="163">
        <v>582</v>
      </c>
      <c r="H76" s="163">
        <v>322</v>
      </c>
      <c r="I76" s="164">
        <f t="shared" si="9"/>
        <v>-0.4467353951890034</v>
      </c>
      <c r="J76" s="164">
        <f>H76/H67</f>
        <v>2.041463260001268E-2</v>
      </c>
    </row>
    <row r="77" spans="2:10" x14ac:dyDescent="0.25">
      <c r="B77" s="162" t="s">
        <v>128</v>
      </c>
      <c r="C77" s="163">
        <v>348</v>
      </c>
      <c r="D77" s="163">
        <v>0</v>
      </c>
      <c r="E77" s="163">
        <v>216</v>
      </c>
      <c r="F77" s="163">
        <v>1156</v>
      </c>
      <c r="G77" s="163">
        <v>797</v>
      </c>
      <c r="H77" s="163">
        <v>431</v>
      </c>
      <c r="I77" s="164">
        <f t="shared" si="9"/>
        <v>-0.45922208281053956</v>
      </c>
      <c r="J77" s="164">
        <f>H77/H67</f>
        <v>2.7325175933557346E-2</v>
      </c>
    </row>
    <row r="78" spans="2:10" x14ac:dyDescent="0.25">
      <c r="B78" s="162" t="s">
        <v>131</v>
      </c>
      <c r="C78" s="163">
        <v>356</v>
      </c>
      <c r="D78" s="163">
        <v>0</v>
      </c>
      <c r="E78" s="163">
        <v>149</v>
      </c>
      <c r="F78" s="163">
        <v>218</v>
      </c>
      <c r="G78" s="163">
        <v>380</v>
      </c>
      <c r="H78" s="163">
        <v>502</v>
      </c>
      <c r="I78" s="164">
        <f t="shared" si="9"/>
        <v>0.32105263157894748</v>
      </c>
      <c r="J78" s="164">
        <f>H78/H67</f>
        <v>3.1826539022380015E-2</v>
      </c>
    </row>
    <row r="79" spans="2:10" x14ac:dyDescent="0.25">
      <c r="B79" s="167" t="s">
        <v>145</v>
      </c>
      <c r="C79" s="168">
        <f t="shared" ref="C79:H79" si="10">C71-SUM(C72:C78)</f>
        <v>1914</v>
      </c>
      <c r="D79" s="168">
        <f t="shared" si="10"/>
        <v>395</v>
      </c>
      <c r="E79" s="168">
        <f t="shared" si="10"/>
        <v>2381</v>
      </c>
      <c r="F79" s="168">
        <f t="shared" si="10"/>
        <v>5348</v>
      </c>
      <c r="G79" s="168">
        <f t="shared" si="10"/>
        <v>7613</v>
      </c>
      <c r="H79" s="168">
        <f t="shared" si="10"/>
        <v>3691</v>
      </c>
      <c r="I79" s="169">
        <f t="shared" si="9"/>
        <v>-0.51517141731249172</v>
      </c>
      <c r="J79" s="169">
        <f>H79/H67</f>
        <v>0.23400748113865466</v>
      </c>
    </row>
    <row r="80" spans="2:10" x14ac:dyDescent="0.25">
      <c r="B80" s="154" t="s">
        <v>48</v>
      </c>
      <c r="C80" s="173"/>
      <c r="D80" s="173"/>
      <c r="E80" s="173"/>
      <c r="F80" s="173"/>
      <c r="G80" s="173"/>
      <c r="H80" s="173"/>
      <c r="I80" s="174"/>
      <c r="J80" s="174"/>
    </row>
    <row r="81" spans="2:10" x14ac:dyDescent="0.25">
      <c r="B81" s="155" t="s">
        <v>68</v>
      </c>
      <c r="C81" s="175">
        <v>57643</v>
      </c>
      <c r="D81" s="175">
        <v>6183</v>
      </c>
      <c r="E81" s="175">
        <v>50459</v>
      </c>
      <c r="F81" s="175">
        <v>57829</v>
      </c>
      <c r="G81" s="175">
        <v>66869</v>
      </c>
      <c r="H81" s="175">
        <v>68685</v>
      </c>
      <c r="I81" s="176">
        <f t="shared" ref="I81:I93" si="11">IFERROR(H81/G81-1,"-")</f>
        <v>2.7157576754549995E-2</v>
      </c>
      <c r="J81" s="176">
        <f>H81/H81</f>
        <v>1</v>
      </c>
    </row>
    <row r="82" spans="2:10" x14ac:dyDescent="0.25">
      <c r="B82" s="158" t="s">
        <v>97</v>
      </c>
      <c r="C82" s="159">
        <v>19508</v>
      </c>
      <c r="D82" s="159">
        <v>2964</v>
      </c>
      <c r="E82" s="159">
        <v>19887</v>
      </c>
      <c r="F82" s="159">
        <v>18181</v>
      </c>
      <c r="G82" s="159">
        <v>18681</v>
      </c>
      <c r="H82" s="159">
        <v>19036</v>
      </c>
      <c r="I82" s="160">
        <f t="shared" si="11"/>
        <v>1.9003265349820664E-2</v>
      </c>
      <c r="J82" s="160">
        <f>H82/H81</f>
        <v>0.27714930479726285</v>
      </c>
    </row>
    <row r="83" spans="2:10" x14ac:dyDescent="0.25">
      <c r="B83" s="162" t="s">
        <v>103</v>
      </c>
      <c r="C83" s="163">
        <v>3989</v>
      </c>
      <c r="D83" s="163">
        <v>1841</v>
      </c>
      <c r="E83" s="163">
        <v>5892</v>
      </c>
      <c r="F83" s="163">
        <v>3040</v>
      </c>
      <c r="G83" s="163">
        <v>3538</v>
      </c>
      <c r="H83" s="163">
        <v>3458</v>
      </c>
      <c r="I83" s="164">
        <f t="shared" si="11"/>
        <v>-2.2611644997173497E-2</v>
      </c>
      <c r="J83" s="164">
        <f>H83/H81</f>
        <v>5.0345781466113418E-2</v>
      </c>
    </row>
    <row r="84" spans="2:10" x14ac:dyDescent="0.25">
      <c r="B84" s="162" t="s">
        <v>100</v>
      </c>
      <c r="C84" s="163">
        <v>15519</v>
      </c>
      <c r="D84" s="163">
        <v>1123</v>
      </c>
      <c r="E84" s="163">
        <v>13995</v>
      </c>
      <c r="F84" s="163">
        <v>15141</v>
      </c>
      <c r="G84" s="163">
        <v>15143</v>
      </c>
      <c r="H84" s="163">
        <v>15578</v>
      </c>
      <c r="I84" s="164">
        <f t="shared" si="11"/>
        <v>2.8726144092980244E-2</v>
      </c>
      <c r="J84" s="164">
        <f>H84/H81</f>
        <v>0.22680352333114945</v>
      </c>
    </row>
    <row r="85" spans="2:10" x14ac:dyDescent="0.25">
      <c r="B85" s="158" t="s">
        <v>107</v>
      </c>
      <c r="C85" s="159">
        <v>38135</v>
      </c>
      <c r="D85" s="159">
        <v>3219</v>
      </c>
      <c r="E85" s="159">
        <v>30572</v>
      </c>
      <c r="F85" s="159">
        <v>39648</v>
      </c>
      <c r="G85" s="159">
        <v>48188</v>
      </c>
      <c r="H85" s="159">
        <v>49649</v>
      </c>
      <c r="I85" s="160">
        <f t="shared" si="11"/>
        <v>3.0318751556404067E-2</v>
      </c>
      <c r="J85" s="160">
        <f>H85/H81</f>
        <v>0.72285069520273715</v>
      </c>
    </row>
    <row r="86" spans="2:10" x14ac:dyDescent="0.25">
      <c r="B86" s="162" t="s">
        <v>110</v>
      </c>
      <c r="C86" s="163">
        <v>6693</v>
      </c>
      <c r="D86" s="163">
        <v>193</v>
      </c>
      <c r="E86" s="163">
        <v>5005</v>
      </c>
      <c r="F86" s="163">
        <v>7345</v>
      </c>
      <c r="G86" s="163">
        <v>9359</v>
      </c>
      <c r="H86" s="163">
        <v>9724</v>
      </c>
      <c r="I86" s="164">
        <f t="shared" si="11"/>
        <v>3.8999893150977627E-2</v>
      </c>
      <c r="J86" s="164">
        <f>H86/H81</f>
        <v>0.14157385164155201</v>
      </c>
    </row>
    <row r="87" spans="2:10" x14ac:dyDescent="0.25">
      <c r="B87" s="162" t="s">
        <v>113</v>
      </c>
      <c r="C87" s="163">
        <v>12909</v>
      </c>
      <c r="D87" s="163">
        <v>682</v>
      </c>
      <c r="E87" s="163">
        <v>8736</v>
      </c>
      <c r="F87" s="163">
        <v>11990</v>
      </c>
      <c r="G87" s="163">
        <v>14402</v>
      </c>
      <c r="H87" s="163">
        <v>13160</v>
      </c>
      <c r="I87" s="164">
        <f t="shared" si="11"/>
        <v>-8.6238022496875399E-2</v>
      </c>
      <c r="J87" s="164">
        <f>H87/H81</f>
        <v>0.19159933027589721</v>
      </c>
    </row>
    <row r="88" spans="2:10" x14ac:dyDescent="0.25">
      <c r="B88" s="162" t="s">
        <v>116</v>
      </c>
      <c r="C88" s="163">
        <v>2993</v>
      </c>
      <c r="D88" s="163">
        <v>694</v>
      </c>
      <c r="E88" s="163">
        <v>3013</v>
      </c>
      <c r="F88" s="163">
        <v>3296</v>
      </c>
      <c r="G88" s="163">
        <v>4901</v>
      </c>
      <c r="H88" s="163">
        <v>5225</v>
      </c>
      <c r="I88" s="164">
        <f t="shared" si="11"/>
        <v>6.6108957355641706E-2</v>
      </c>
      <c r="J88" s="164">
        <f>H88/H81</f>
        <v>7.6071922544951584E-2</v>
      </c>
    </row>
    <row r="89" spans="2:10" x14ac:dyDescent="0.25">
      <c r="B89" s="162" t="s">
        <v>123</v>
      </c>
      <c r="C89" s="163">
        <v>665</v>
      </c>
      <c r="D89" s="163">
        <v>59</v>
      </c>
      <c r="E89" s="163">
        <v>945</v>
      </c>
      <c r="F89" s="163">
        <v>744</v>
      </c>
      <c r="G89" s="163">
        <v>1177</v>
      </c>
      <c r="H89" s="163">
        <v>1676</v>
      </c>
      <c r="I89" s="164">
        <f t="shared" si="11"/>
        <v>0.42395921835174177</v>
      </c>
      <c r="J89" s="164">
        <f>H89/H81</f>
        <v>2.4401252092887821E-2</v>
      </c>
    </row>
    <row r="90" spans="2:10" x14ac:dyDescent="0.25">
      <c r="B90" s="162" t="s">
        <v>119</v>
      </c>
      <c r="C90" s="163">
        <v>399</v>
      </c>
      <c r="D90" s="163">
        <v>53</v>
      </c>
      <c r="E90" s="163">
        <v>604</v>
      </c>
      <c r="F90" s="163">
        <v>464</v>
      </c>
      <c r="G90" s="163">
        <v>653</v>
      </c>
      <c r="H90" s="163">
        <v>722</v>
      </c>
      <c r="I90" s="164">
        <f t="shared" si="11"/>
        <v>0.10566615620214392</v>
      </c>
      <c r="J90" s="164">
        <f>H90/H81</f>
        <v>1.0511756569847857E-2</v>
      </c>
    </row>
    <row r="91" spans="2:10" x14ac:dyDescent="0.25">
      <c r="B91" s="162" t="s">
        <v>128</v>
      </c>
      <c r="C91" s="163">
        <v>1180</v>
      </c>
      <c r="D91" s="163">
        <v>17</v>
      </c>
      <c r="E91" s="163">
        <v>888</v>
      </c>
      <c r="F91" s="163">
        <v>1463</v>
      </c>
      <c r="G91" s="163">
        <v>1259</v>
      </c>
      <c r="H91" s="163">
        <v>1203</v>
      </c>
      <c r="I91" s="164">
        <f t="shared" si="11"/>
        <v>-4.4479745830023787E-2</v>
      </c>
      <c r="J91" s="164">
        <f>H91/H81</f>
        <v>1.7514741209871152E-2</v>
      </c>
    </row>
    <row r="92" spans="2:10" x14ac:dyDescent="0.25">
      <c r="B92" s="162" t="s">
        <v>131</v>
      </c>
      <c r="C92" s="163">
        <v>1727</v>
      </c>
      <c r="D92" s="163">
        <v>88</v>
      </c>
      <c r="E92" s="163">
        <v>702</v>
      </c>
      <c r="F92" s="163">
        <v>1268</v>
      </c>
      <c r="G92" s="163">
        <v>1627</v>
      </c>
      <c r="H92" s="163">
        <v>899</v>
      </c>
      <c r="I92" s="164">
        <f t="shared" si="11"/>
        <v>-0.44744929317762749</v>
      </c>
      <c r="J92" s="164">
        <f>H92/H81</f>
        <v>1.3088738443619422E-2</v>
      </c>
    </row>
    <row r="93" spans="2:10" x14ac:dyDescent="0.25">
      <c r="B93" s="167" t="s">
        <v>145</v>
      </c>
      <c r="C93" s="168">
        <f t="shared" ref="C93:H93" si="12">C85-SUM(C86:C92)</f>
        <v>11569</v>
      </c>
      <c r="D93" s="168">
        <f t="shared" si="12"/>
        <v>1433</v>
      </c>
      <c r="E93" s="168">
        <f t="shared" si="12"/>
        <v>10679</v>
      </c>
      <c r="F93" s="168">
        <f t="shared" si="12"/>
        <v>13078</v>
      </c>
      <c r="G93" s="168">
        <f t="shared" si="12"/>
        <v>14810</v>
      </c>
      <c r="H93" s="168">
        <f t="shared" si="12"/>
        <v>17040</v>
      </c>
      <c r="I93" s="169">
        <f t="shared" si="11"/>
        <v>0.15057393652937212</v>
      </c>
      <c r="J93" s="169">
        <f>H93/H81</f>
        <v>0.24808910242411006</v>
      </c>
    </row>
    <row r="94" spans="2:10" x14ac:dyDescent="0.25">
      <c r="B94" s="154" t="s">
        <v>49</v>
      </c>
      <c r="C94" s="173"/>
      <c r="D94" s="173"/>
      <c r="E94" s="173"/>
      <c r="F94" s="173"/>
      <c r="G94" s="173"/>
      <c r="H94" s="173"/>
      <c r="I94" s="174"/>
      <c r="J94" s="174"/>
    </row>
    <row r="95" spans="2:10" x14ac:dyDescent="0.25">
      <c r="B95" s="155" t="s">
        <v>68</v>
      </c>
      <c r="C95" s="175">
        <v>5359</v>
      </c>
      <c r="D95" s="175">
        <v>1385</v>
      </c>
      <c r="E95" s="175">
        <v>4177</v>
      </c>
      <c r="F95" s="175">
        <v>5270</v>
      </c>
      <c r="G95" s="175">
        <v>4803</v>
      </c>
      <c r="H95" s="175">
        <v>4194</v>
      </c>
      <c r="I95" s="176">
        <f t="shared" ref="I95:I107" si="13">IFERROR(H95/G95-1,"-")</f>
        <v>-0.12679575265459087</v>
      </c>
      <c r="J95" s="176">
        <f>H95/H95</f>
        <v>1</v>
      </c>
    </row>
    <row r="96" spans="2:10" x14ac:dyDescent="0.25">
      <c r="B96" s="158" t="s">
        <v>97</v>
      </c>
      <c r="C96" s="159">
        <v>3061</v>
      </c>
      <c r="D96" s="159">
        <v>799</v>
      </c>
      <c r="E96" s="159">
        <v>2253</v>
      </c>
      <c r="F96" s="159">
        <v>3101</v>
      </c>
      <c r="G96" s="159">
        <v>2167</v>
      </c>
      <c r="H96" s="159">
        <v>1760</v>
      </c>
      <c r="I96" s="160">
        <f t="shared" si="13"/>
        <v>-0.18781725888324874</v>
      </c>
      <c r="J96" s="160">
        <f>H96/H95</f>
        <v>0.41964711492608486</v>
      </c>
    </row>
    <row r="97" spans="2:10" x14ac:dyDescent="0.25">
      <c r="B97" s="162" t="s">
        <v>103</v>
      </c>
      <c r="C97" s="163">
        <v>1674</v>
      </c>
      <c r="D97" s="163">
        <v>461</v>
      </c>
      <c r="E97" s="163">
        <v>1122</v>
      </c>
      <c r="F97" s="163">
        <v>489</v>
      </c>
      <c r="G97" s="163">
        <v>315</v>
      </c>
      <c r="H97" s="163">
        <v>389</v>
      </c>
      <c r="I97" s="164">
        <f t="shared" si="13"/>
        <v>0.23492063492063497</v>
      </c>
      <c r="J97" s="164">
        <f>H97/H95</f>
        <v>9.2751549833094901E-2</v>
      </c>
    </row>
    <row r="98" spans="2:10" x14ac:dyDescent="0.25">
      <c r="B98" s="162" t="s">
        <v>100</v>
      </c>
      <c r="C98" s="163">
        <v>1387</v>
      </c>
      <c r="D98" s="163">
        <v>338</v>
      </c>
      <c r="E98" s="163">
        <v>1131</v>
      </c>
      <c r="F98" s="163">
        <v>2612</v>
      </c>
      <c r="G98" s="163">
        <v>1852</v>
      </c>
      <c r="H98" s="163">
        <v>1371</v>
      </c>
      <c r="I98" s="164">
        <f t="shared" si="13"/>
        <v>-0.25971922246220303</v>
      </c>
      <c r="J98" s="164">
        <f>H98/H95</f>
        <v>0.32689556509299</v>
      </c>
    </row>
    <row r="99" spans="2:10" x14ac:dyDescent="0.25">
      <c r="B99" s="158" t="s">
        <v>107</v>
      </c>
      <c r="C99" s="159">
        <v>2298</v>
      </c>
      <c r="D99" s="159">
        <v>586</v>
      </c>
      <c r="E99" s="159">
        <v>1924</v>
      </c>
      <c r="F99" s="159">
        <v>2169</v>
      </c>
      <c r="G99" s="159">
        <v>2636</v>
      </c>
      <c r="H99" s="159">
        <v>2434</v>
      </c>
      <c r="I99" s="160">
        <f t="shared" si="13"/>
        <v>-7.6631259484066794E-2</v>
      </c>
      <c r="J99" s="160">
        <f>H99/H95</f>
        <v>0.58035288507391514</v>
      </c>
    </row>
    <row r="100" spans="2:10" x14ac:dyDescent="0.25">
      <c r="B100" s="162" t="s">
        <v>110</v>
      </c>
      <c r="C100" s="163">
        <v>525</v>
      </c>
      <c r="D100" s="163">
        <v>25</v>
      </c>
      <c r="E100" s="163">
        <v>330</v>
      </c>
      <c r="F100" s="163">
        <v>411</v>
      </c>
      <c r="G100" s="163">
        <v>472</v>
      </c>
      <c r="H100" s="163">
        <v>478</v>
      </c>
      <c r="I100" s="164">
        <f t="shared" si="13"/>
        <v>1.2711864406779627E-2</v>
      </c>
      <c r="J100" s="164">
        <f>H100/H95</f>
        <v>0.1139723414401526</v>
      </c>
    </row>
    <row r="101" spans="2:10" x14ac:dyDescent="0.25">
      <c r="B101" s="162" t="s">
        <v>113</v>
      </c>
      <c r="C101" s="163">
        <v>458</v>
      </c>
      <c r="D101" s="163">
        <v>92</v>
      </c>
      <c r="E101" s="163">
        <v>390</v>
      </c>
      <c r="F101" s="163">
        <v>440</v>
      </c>
      <c r="G101" s="163">
        <v>537</v>
      </c>
      <c r="H101" s="163">
        <v>505</v>
      </c>
      <c r="I101" s="164">
        <f t="shared" si="13"/>
        <v>-5.9590316573556845E-2</v>
      </c>
      <c r="J101" s="164">
        <f>H101/H95</f>
        <v>0.12041010968049595</v>
      </c>
    </row>
    <row r="102" spans="2:10" x14ac:dyDescent="0.25">
      <c r="B102" s="162" t="s">
        <v>116</v>
      </c>
      <c r="C102" s="163">
        <v>500</v>
      </c>
      <c r="D102" s="163">
        <v>271</v>
      </c>
      <c r="E102" s="163">
        <v>388</v>
      </c>
      <c r="F102" s="163">
        <v>402</v>
      </c>
      <c r="G102" s="163">
        <v>456</v>
      </c>
      <c r="H102" s="163">
        <v>412</v>
      </c>
      <c r="I102" s="164">
        <f t="shared" si="13"/>
        <v>-9.6491228070175405E-2</v>
      </c>
      <c r="J102" s="164">
        <f>H102/H95</f>
        <v>9.8235574630424413E-2</v>
      </c>
    </row>
    <row r="103" spans="2:10" x14ac:dyDescent="0.25">
      <c r="B103" s="162" t="s">
        <v>123</v>
      </c>
      <c r="C103" s="163">
        <v>153</v>
      </c>
      <c r="D103" s="163">
        <v>10</v>
      </c>
      <c r="E103" s="163">
        <v>117</v>
      </c>
      <c r="F103" s="163">
        <v>88</v>
      </c>
      <c r="G103" s="163">
        <v>146</v>
      </c>
      <c r="H103" s="163">
        <v>134</v>
      </c>
      <c r="I103" s="164">
        <f t="shared" si="13"/>
        <v>-8.2191780821917804E-2</v>
      </c>
      <c r="J103" s="164">
        <f>H103/H95</f>
        <v>3.195040534096328E-2</v>
      </c>
    </row>
    <row r="104" spans="2:10" x14ac:dyDescent="0.25">
      <c r="B104" s="162" t="s">
        <v>119</v>
      </c>
      <c r="C104" s="163">
        <v>29</v>
      </c>
      <c r="D104" s="163">
        <v>14</v>
      </c>
      <c r="E104" s="163">
        <v>81</v>
      </c>
      <c r="F104" s="163">
        <v>33</v>
      </c>
      <c r="G104" s="163">
        <v>95</v>
      </c>
      <c r="H104" s="163">
        <v>92</v>
      </c>
      <c r="I104" s="164">
        <f t="shared" si="13"/>
        <v>-3.157894736842104E-2</v>
      </c>
      <c r="J104" s="164">
        <f>H104/H95</f>
        <v>2.1936099189318072E-2</v>
      </c>
    </row>
    <row r="105" spans="2:10" x14ac:dyDescent="0.25">
      <c r="B105" s="162" t="s">
        <v>128</v>
      </c>
      <c r="C105" s="163">
        <v>17</v>
      </c>
      <c r="D105" s="163">
        <v>5</v>
      </c>
      <c r="E105" s="163">
        <v>65</v>
      </c>
      <c r="F105" s="163">
        <v>17</v>
      </c>
      <c r="G105" s="163">
        <v>33</v>
      </c>
      <c r="H105" s="163">
        <v>78</v>
      </c>
      <c r="I105" s="164">
        <f t="shared" si="13"/>
        <v>1.3636363636363638</v>
      </c>
      <c r="J105" s="164">
        <f>H105/H95</f>
        <v>1.8597997138769671E-2</v>
      </c>
    </row>
    <row r="106" spans="2:10" x14ac:dyDescent="0.25">
      <c r="B106" s="162" t="s">
        <v>131</v>
      </c>
      <c r="C106" s="163">
        <v>26</v>
      </c>
      <c r="D106" s="163">
        <v>2</v>
      </c>
      <c r="E106" s="163">
        <v>10</v>
      </c>
      <c r="F106" s="163">
        <v>16</v>
      </c>
      <c r="G106" s="163">
        <v>45</v>
      </c>
      <c r="H106" s="163">
        <v>11</v>
      </c>
      <c r="I106" s="164">
        <f t="shared" si="13"/>
        <v>-0.75555555555555554</v>
      </c>
      <c r="J106" s="164">
        <f>H106/H95</f>
        <v>2.6227944682880307E-3</v>
      </c>
    </row>
    <row r="107" spans="2:10" x14ac:dyDescent="0.25">
      <c r="B107" s="167" t="s">
        <v>145</v>
      </c>
      <c r="C107" s="168">
        <f t="shared" ref="C107:H107" si="14">C99-SUM(C100:C106)</f>
        <v>590</v>
      </c>
      <c r="D107" s="168">
        <f t="shared" si="14"/>
        <v>167</v>
      </c>
      <c r="E107" s="168">
        <f t="shared" si="14"/>
        <v>543</v>
      </c>
      <c r="F107" s="168">
        <f t="shared" si="14"/>
        <v>762</v>
      </c>
      <c r="G107" s="168">
        <f t="shared" si="14"/>
        <v>852</v>
      </c>
      <c r="H107" s="168">
        <f t="shared" si="14"/>
        <v>724</v>
      </c>
      <c r="I107" s="169">
        <f t="shared" si="13"/>
        <v>-0.15023474178403751</v>
      </c>
      <c r="J107" s="169">
        <f>H107/H95</f>
        <v>0.1726275631855031</v>
      </c>
    </row>
    <row r="108" spans="2:10" x14ac:dyDescent="0.25">
      <c r="B108" s="154" t="s">
        <v>50</v>
      </c>
      <c r="C108" s="173"/>
      <c r="D108" s="173"/>
      <c r="E108" s="173"/>
      <c r="F108" s="173"/>
      <c r="G108" s="173"/>
      <c r="H108" s="173"/>
      <c r="I108" s="174"/>
      <c r="J108" s="174"/>
    </row>
    <row r="109" spans="2:10" x14ac:dyDescent="0.25">
      <c r="B109" s="155" t="s">
        <v>68</v>
      </c>
      <c r="C109" s="175">
        <v>15480</v>
      </c>
      <c r="D109" s="175">
        <v>1925</v>
      </c>
      <c r="E109" s="175">
        <v>14671</v>
      </c>
      <c r="F109" s="175">
        <v>20512</v>
      </c>
      <c r="G109" s="175">
        <v>17964</v>
      </c>
      <c r="H109" s="175">
        <v>19437</v>
      </c>
      <c r="I109" s="176">
        <f t="shared" ref="I109:I121" si="15">IFERROR(H109/G109-1,"-")</f>
        <v>8.199732798931203E-2</v>
      </c>
      <c r="J109" s="176">
        <f>H109/H109</f>
        <v>1</v>
      </c>
    </row>
    <row r="110" spans="2:10" x14ac:dyDescent="0.25">
      <c r="B110" s="158" t="s">
        <v>97</v>
      </c>
      <c r="C110" s="159">
        <v>3115</v>
      </c>
      <c r="D110" s="159">
        <v>992</v>
      </c>
      <c r="E110" s="159">
        <v>2222</v>
      </c>
      <c r="F110" s="159">
        <v>2461</v>
      </c>
      <c r="G110" s="159">
        <v>2017</v>
      </c>
      <c r="H110" s="159">
        <v>2452</v>
      </c>
      <c r="I110" s="160">
        <f t="shared" si="15"/>
        <v>0.21566683192860681</v>
      </c>
      <c r="J110" s="160">
        <f>H110/H109</f>
        <v>0.1261511550136338</v>
      </c>
    </row>
    <row r="111" spans="2:10" x14ac:dyDescent="0.25">
      <c r="B111" s="162" t="s">
        <v>103</v>
      </c>
      <c r="C111" s="163">
        <v>738</v>
      </c>
      <c r="D111" s="163">
        <v>992</v>
      </c>
      <c r="E111" s="163">
        <v>918</v>
      </c>
      <c r="F111" s="163">
        <v>962</v>
      </c>
      <c r="G111" s="163">
        <v>676</v>
      </c>
      <c r="H111" s="163">
        <v>634</v>
      </c>
      <c r="I111" s="164">
        <f t="shared" si="15"/>
        <v>-6.2130177514792884E-2</v>
      </c>
      <c r="J111" s="164">
        <f>H111/H109</f>
        <v>3.2618202397489325E-2</v>
      </c>
    </row>
    <row r="112" spans="2:10" x14ac:dyDescent="0.25">
      <c r="B112" s="162" t="s">
        <v>100</v>
      </c>
      <c r="C112" s="163">
        <v>2377</v>
      </c>
      <c r="D112" s="163">
        <v>0</v>
      </c>
      <c r="E112" s="163">
        <v>1304</v>
      </c>
      <c r="F112" s="163">
        <v>1499</v>
      </c>
      <c r="G112" s="163">
        <v>1341</v>
      </c>
      <c r="H112" s="163">
        <v>1818</v>
      </c>
      <c r="I112" s="164">
        <f t="shared" si="15"/>
        <v>0.35570469798657722</v>
      </c>
      <c r="J112" s="164">
        <f>H112/H109</f>
        <v>9.3532952616144471E-2</v>
      </c>
    </row>
    <row r="113" spans="2:10" x14ac:dyDescent="0.25">
      <c r="B113" s="158" t="s">
        <v>107</v>
      </c>
      <c r="C113" s="159">
        <v>12365</v>
      </c>
      <c r="D113" s="159">
        <v>933</v>
      </c>
      <c r="E113" s="159">
        <v>12449</v>
      </c>
      <c r="F113" s="159">
        <v>18051</v>
      </c>
      <c r="G113" s="159">
        <v>15947</v>
      </c>
      <c r="H113" s="159">
        <v>16985</v>
      </c>
      <c r="I113" s="160">
        <f t="shared" si="15"/>
        <v>6.5090612654417734E-2</v>
      </c>
      <c r="J113" s="160">
        <f>H113/H109</f>
        <v>0.87384884498636617</v>
      </c>
    </row>
    <row r="114" spans="2:10" x14ac:dyDescent="0.25">
      <c r="B114" s="162" t="s">
        <v>110</v>
      </c>
      <c r="C114" s="163">
        <v>7131</v>
      </c>
      <c r="D114" s="163">
        <v>72</v>
      </c>
      <c r="E114" s="163">
        <v>6730</v>
      </c>
      <c r="F114" s="163">
        <v>11400</v>
      </c>
      <c r="G114" s="163">
        <v>8996</v>
      </c>
      <c r="H114" s="163">
        <v>9024</v>
      </c>
      <c r="I114" s="164">
        <f t="shared" si="15"/>
        <v>3.1124944419742562E-3</v>
      </c>
      <c r="J114" s="164">
        <f>H114/H109</f>
        <v>0.46426917734218243</v>
      </c>
    </row>
    <row r="115" spans="2:10" x14ac:dyDescent="0.25">
      <c r="B115" s="162" t="s">
        <v>113</v>
      </c>
      <c r="C115" s="163">
        <v>508</v>
      </c>
      <c r="D115" s="163">
        <v>123</v>
      </c>
      <c r="E115" s="163">
        <v>493</v>
      </c>
      <c r="F115" s="163">
        <v>970</v>
      </c>
      <c r="G115" s="163">
        <v>722</v>
      </c>
      <c r="H115" s="163">
        <v>749</v>
      </c>
      <c r="I115" s="164">
        <f t="shared" si="15"/>
        <v>3.7396121883656486E-2</v>
      </c>
      <c r="J115" s="164">
        <f>H115/H109</f>
        <v>3.853475330555127E-2</v>
      </c>
    </row>
    <row r="116" spans="2:10" x14ac:dyDescent="0.25">
      <c r="B116" s="162" t="s">
        <v>116</v>
      </c>
      <c r="C116" s="163">
        <v>660</v>
      </c>
      <c r="D116" s="163">
        <v>298</v>
      </c>
      <c r="E116" s="163">
        <v>884</v>
      </c>
      <c r="F116" s="163">
        <v>1866</v>
      </c>
      <c r="G116" s="163">
        <v>1179</v>
      </c>
      <c r="H116" s="163">
        <v>1544</v>
      </c>
      <c r="I116" s="164">
        <f t="shared" si="15"/>
        <v>0.30958439355385914</v>
      </c>
      <c r="J116" s="164">
        <f>H116/H109</f>
        <v>7.9436126974327309E-2</v>
      </c>
    </row>
    <row r="117" spans="2:10" x14ac:dyDescent="0.25">
      <c r="B117" s="162" t="s">
        <v>123</v>
      </c>
      <c r="C117" s="163">
        <v>174</v>
      </c>
      <c r="D117" s="163">
        <v>36</v>
      </c>
      <c r="E117" s="163">
        <v>604</v>
      </c>
      <c r="F117" s="163">
        <v>504</v>
      </c>
      <c r="G117" s="163">
        <v>892</v>
      </c>
      <c r="H117" s="163">
        <v>839</v>
      </c>
      <c r="I117" s="164">
        <f t="shared" si="15"/>
        <v>-5.94170403587444E-2</v>
      </c>
      <c r="J117" s="164">
        <f>H117/H109</f>
        <v>4.3165097494469312E-2</v>
      </c>
    </row>
    <row r="118" spans="2:10" x14ac:dyDescent="0.25">
      <c r="B118" s="162" t="s">
        <v>119</v>
      </c>
      <c r="C118" s="163">
        <v>388</v>
      </c>
      <c r="D118" s="163">
        <v>25</v>
      </c>
      <c r="E118" s="163">
        <v>483</v>
      </c>
      <c r="F118" s="163">
        <v>598</v>
      </c>
      <c r="G118" s="163">
        <v>677</v>
      </c>
      <c r="H118" s="163">
        <v>480</v>
      </c>
      <c r="I118" s="164">
        <f t="shared" si="15"/>
        <v>-0.29098966026587891</v>
      </c>
      <c r="J118" s="164">
        <f>H118/H109</f>
        <v>2.4695169007562894E-2</v>
      </c>
    </row>
    <row r="119" spans="2:10" x14ac:dyDescent="0.25">
      <c r="B119" s="162" t="s">
        <v>128</v>
      </c>
      <c r="C119" s="163">
        <v>175</v>
      </c>
      <c r="D119" s="163">
        <v>0</v>
      </c>
      <c r="E119" s="163">
        <v>157</v>
      </c>
      <c r="F119" s="163">
        <v>240</v>
      </c>
      <c r="G119" s="163">
        <v>373</v>
      </c>
      <c r="H119" s="163">
        <v>299</v>
      </c>
      <c r="I119" s="164">
        <f t="shared" si="15"/>
        <v>-0.19839142091152817</v>
      </c>
      <c r="J119" s="164">
        <f>H119/H109</f>
        <v>1.5383032360961054E-2</v>
      </c>
    </row>
    <row r="120" spans="2:10" x14ac:dyDescent="0.25">
      <c r="B120" s="162" t="s">
        <v>131</v>
      </c>
      <c r="C120" s="163">
        <v>459</v>
      </c>
      <c r="D120" s="163">
        <v>0</v>
      </c>
      <c r="E120" s="163">
        <v>129</v>
      </c>
      <c r="F120" s="163">
        <v>124</v>
      </c>
      <c r="G120" s="163">
        <v>414</v>
      </c>
      <c r="H120" s="163">
        <v>219</v>
      </c>
      <c r="I120" s="164">
        <f t="shared" si="15"/>
        <v>-0.47101449275362317</v>
      </c>
      <c r="J120" s="164">
        <f>H120/H109</f>
        <v>1.1267170859700571E-2</v>
      </c>
    </row>
    <row r="121" spans="2:10" x14ac:dyDescent="0.25">
      <c r="B121" s="167" t="s">
        <v>145</v>
      </c>
      <c r="C121" s="168">
        <f t="shared" ref="C121:H121" si="16">C113-SUM(C114:C120)</f>
        <v>2870</v>
      </c>
      <c r="D121" s="168">
        <f t="shared" si="16"/>
        <v>379</v>
      </c>
      <c r="E121" s="168">
        <f t="shared" si="16"/>
        <v>2969</v>
      </c>
      <c r="F121" s="168">
        <f t="shared" si="16"/>
        <v>2349</v>
      </c>
      <c r="G121" s="168">
        <f t="shared" si="16"/>
        <v>2694</v>
      </c>
      <c r="H121" s="168">
        <f t="shared" si="16"/>
        <v>3831</v>
      </c>
      <c r="I121" s="169">
        <f t="shared" si="15"/>
        <v>0.42204899777282856</v>
      </c>
      <c r="J121" s="169">
        <f>H121/H109</f>
        <v>0.19709831764161137</v>
      </c>
    </row>
    <row r="122" spans="2:10" x14ac:dyDescent="0.25">
      <c r="B122" s="154" t="s">
        <v>51</v>
      </c>
      <c r="C122" s="173"/>
      <c r="D122" s="173"/>
      <c r="E122" s="173"/>
      <c r="F122" s="173"/>
      <c r="G122" s="173"/>
      <c r="H122" s="173"/>
      <c r="I122" s="174"/>
      <c r="J122" s="174"/>
    </row>
    <row r="123" spans="2:10" x14ac:dyDescent="0.25">
      <c r="B123" s="155" t="s">
        <v>68</v>
      </c>
      <c r="C123" s="175">
        <v>23364</v>
      </c>
      <c r="D123" s="175">
        <v>8041</v>
      </c>
      <c r="E123" s="175">
        <v>17059</v>
      </c>
      <c r="F123" s="175">
        <v>22775</v>
      </c>
      <c r="G123" s="175">
        <v>22625</v>
      </c>
      <c r="H123" s="175">
        <v>24926</v>
      </c>
      <c r="I123" s="176">
        <f t="shared" ref="I123:I135" si="17">IFERROR(H123/G123-1,"-")</f>
        <v>0.10170165745856363</v>
      </c>
      <c r="J123" s="176">
        <f>H123/H123</f>
        <v>1</v>
      </c>
    </row>
    <row r="124" spans="2:10" x14ac:dyDescent="0.25">
      <c r="B124" s="158" t="s">
        <v>97</v>
      </c>
      <c r="C124" s="159">
        <v>12212</v>
      </c>
      <c r="D124" s="159">
        <v>5069</v>
      </c>
      <c r="E124" s="159">
        <v>8995</v>
      </c>
      <c r="F124" s="159">
        <v>12083</v>
      </c>
      <c r="G124" s="159">
        <v>11880</v>
      </c>
      <c r="H124" s="159">
        <v>13464</v>
      </c>
      <c r="I124" s="160">
        <f t="shared" si="17"/>
        <v>0.1333333333333333</v>
      </c>
      <c r="J124" s="160">
        <f>H124/H123</f>
        <v>0.54015887025595766</v>
      </c>
    </row>
    <row r="125" spans="2:10" x14ac:dyDescent="0.25">
      <c r="B125" s="162" t="s">
        <v>103</v>
      </c>
      <c r="C125" s="163">
        <v>6261</v>
      </c>
      <c r="D125" s="163">
        <v>2876</v>
      </c>
      <c r="E125" s="163">
        <v>4007</v>
      </c>
      <c r="F125" s="163">
        <v>5638</v>
      </c>
      <c r="G125" s="163">
        <v>5012</v>
      </c>
      <c r="H125" s="163">
        <v>6097</v>
      </c>
      <c r="I125" s="164">
        <f t="shared" si="17"/>
        <v>0.21648044692737423</v>
      </c>
      <c r="J125" s="164">
        <f>H125/H123</f>
        <v>0.24460402792265104</v>
      </c>
    </row>
    <row r="126" spans="2:10" x14ac:dyDescent="0.25">
      <c r="B126" s="162" t="s">
        <v>100</v>
      </c>
      <c r="C126" s="163">
        <v>5951</v>
      </c>
      <c r="D126" s="163">
        <v>2193</v>
      </c>
      <c r="E126" s="163">
        <v>4988</v>
      </c>
      <c r="F126" s="163">
        <v>6445</v>
      </c>
      <c r="G126" s="163">
        <v>6868</v>
      </c>
      <c r="H126" s="163">
        <v>7367</v>
      </c>
      <c r="I126" s="164">
        <f t="shared" si="17"/>
        <v>7.2655794991263845E-2</v>
      </c>
      <c r="J126" s="164">
        <f>H126/H123</f>
        <v>0.29555484233330659</v>
      </c>
    </row>
    <row r="127" spans="2:10" x14ac:dyDescent="0.25">
      <c r="B127" s="158" t="s">
        <v>107</v>
      </c>
      <c r="C127" s="159">
        <v>11152</v>
      </c>
      <c r="D127" s="159">
        <v>2972</v>
      </c>
      <c r="E127" s="159">
        <v>8064</v>
      </c>
      <c r="F127" s="159">
        <v>10692</v>
      </c>
      <c r="G127" s="159">
        <v>10745</v>
      </c>
      <c r="H127" s="159">
        <v>11462</v>
      </c>
      <c r="I127" s="160">
        <f t="shared" si="17"/>
        <v>6.6728711028385401E-2</v>
      </c>
      <c r="J127" s="160">
        <f>H127/H123</f>
        <v>0.45984112974404234</v>
      </c>
    </row>
    <row r="128" spans="2:10" x14ac:dyDescent="0.25">
      <c r="B128" s="162" t="s">
        <v>110</v>
      </c>
      <c r="C128" s="163">
        <v>1151</v>
      </c>
      <c r="D128" s="163">
        <v>71</v>
      </c>
      <c r="E128" s="163">
        <v>857</v>
      </c>
      <c r="F128" s="163">
        <v>1254</v>
      </c>
      <c r="G128" s="163">
        <v>1571</v>
      </c>
      <c r="H128" s="163">
        <v>1243</v>
      </c>
      <c r="I128" s="164">
        <f t="shared" si="17"/>
        <v>-0.2087842138765118</v>
      </c>
      <c r="J128" s="164">
        <f>H128/H123</f>
        <v>4.9867608120035302E-2</v>
      </c>
    </row>
    <row r="129" spans="2:10" x14ac:dyDescent="0.25">
      <c r="B129" s="162" t="s">
        <v>113</v>
      </c>
      <c r="C129" s="163">
        <v>1141</v>
      </c>
      <c r="D129" s="163">
        <v>336</v>
      </c>
      <c r="E129" s="163">
        <v>938</v>
      </c>
      <c r="F129" s="163">
        <v>1580</v>
      </c>
      <c r="G129" s="163">
        <v>1621</v>
      </c>
      <c r="H129" s="163">
        <v>1849</v>
      </c>
      <c r="I129" s="164">
        <f t="shared" si="17"/>
        <v>0.14065391733497834</v>
      </c>
      <c r="J129" s="164">
        <f>H129/H123</f>
        <v>7.4179571531733934E-2</v>
      </c>
    </row>
    <row r="130" spans="2:10" x14ac:dyDescent="0.25">
      <c r="B130" s="162" t="s">
        <v>116</v>
      </c>
      <c r="C130" s="163">
        <v>860</v>
      </c>
      <c r="D130" s="163">
        <v>349</v>
      </c>
      <c r="E130" s="163">
        <v>884</v>
      </c>
      <c r="F130" s="163">
        <v>854</v>
      </c>
      <c r="G130" s="163">
        <v>776</v>
      </c>
      <c r="H130" s="163">
        <v>1068</v>
      </c>
      <c r="I130" s="164">
        <f t="shared" si="17"/>
        <v>0.37628865979381443</v>
      </c>
      <c r="J130" s="164">
        <f>H130/H123</f>
        <v>4.2846826606755997E-2</v>
      </c>
    </row>
    <row r="131" spans="2:10" x14ac:dyDescent="0.25">
      <c r="B131" s="162" t="s">
        <v>123</v>
      </c>
      <c r="C131" s="163">
        <v>215</v>
      </c>
      <c r="D131" s="163">
        <v>44</v>
      </c>
      <c r="E131" s="163">
        <v>270</v>
      </c>
      <c r="F131" s="163">
        <v>263</v>
      </c>
      <c r="G131" s="163">
        <v>326</v>
      </c>
      <c r="H131" s="163">
        <v>304</v>
      </c>
      <c r="I131" s="164">
        <f t="shared" si="17"/>
        <v>-6.7484662576687171E-2</v>
      </c>
      <c r="J131" s="164">
        <f>H131/H123</f>
        <v>1.2196100457353767E-2</v>
      </c>
    </row>
    <row r="132" spans="2:10" x14ac:dyDescent="0.25">
      <c r="B132" s="162" t="s">
        <v>119</v>
      </c>
      <c r="C132" s="163">
        <v>148</v>
      </c>
      <c r="D132" s="163">
        <v>37</v>
      </c>
      <c r="E132" s="163">
        <v>179</v>
      </c>
      <c r="F132" s="163">
        <v>200</v>
      </c>
      <c r="G132" s="163">
        <v>198</v>
      </c>
      <c r="H132" s="163">
        <v>222</v>
      </c>
      <c r="I132" s="164">
        <f t="shared" si="17"/>
        <v>0.1212121212121211</v>
      </c>
      <c r="J132" s="164">
        <f>H132/H123</f>
        <v>8.9063628339886066E-3</v>
      </c>
    </row>
    <row r="133" spans="2:10" x14ac:dyDescent="0.25">
      <c r="B133" s="162" t="s">
        <v>128</v>
      </c>
      <c r="C133" s="163">
        <v>214</v>
      </c>
      <c r="D133" s="163">
        <v>2</v>
      </c>
      <c r="E133" s="163">
        <v>110</v>
      </c>
      <c r="F133" s="163">
        <v>153</v>
      </c>
      <c r="G133" s="163">
        <v>235</v>
      </c>
      <c r="H133" s="163">
        <v>199</v>
      </c>
      <c r="I133" s="164">
        <f t="shared" si="17"/>
        <v>-0.15319148936170213</v>
      </c>
      <c r="J133" s="164">
        <f>H133/H123</f>
        <v>7.9836315493861838E-3</v>
      </c>
    </row>
    <row r="134" spans="2:10" x14ac:dyDescent="0.25">
      <c r="B134" s="162" t="s">
        <v>131</v>
      </c>
      <c r="C134" s="163">
        <v>408</v>
      </c>
      <c r="D134" s="163">
        <v>10</v>
      </c>
      <c r="E134" s="163">
        <v>245</v>
      </c>
      <c r="F134" s="163">
        <v>313</v>
      </c>
      <c r="G134" s="163">
        <v>336</v>
      </c>
      <c r="H134" s="163">
        <v>370</v>
      </c>
      <c r="I134" s="164">
        <f t="shared" si="17"/>
        <v>0.10119047619047628</v>
      </c>
      <c r="J134" s="164">
        <f>H134/H123</f>
        <v>1.4843938056647677E-2</v>
      </c>
    </row>
    <row r="135" spans="2:10" x14ac:dyDescent="0.25">
      <c r="B135" s="167" t="s">
        <v>145</v>
      </c>
      <c r="C135" s="168">
        <f t="shared" ref="C135:H135" si="18">C127-SUM(C128:C134)</f>
        <v>7015</v>
      </c>
      <c r="D135" s="168">
        <f t="shared" si="18"/>
        <v>2123</v>
      </c>
      <c r="E135" s="168">
        <f t="shared" si="18"/>
        <v>4581</v>
      </c>
      <c r="F135" s="168">
        <f t="shared" si="18"/>
        <v>6075</v>
      </c>
      <c r="G135" s="168">
        <f t="shared" si="18"/>
        <v>5682</v>
      </c>
      <c r="H135" s="168">
        <f t="shared" si="18"/>
        <v>6207</v>
      </c>
      <c r="I135" s="169">
        <f t="shared" si="17"/>
        <v>9.2397043294614623E-2</v>
      </c>
      <c r="J135" s="169">
        <f>H135/H123</f>
        <v>0.24901709058814089</v>
      </c>
    </row>
    <row r="136" spans="2:10" x14ac:dyDescent="0.25">
      <c r="B136" s="154" t="s">
        <v>52</v>
      </c>
      <c r="C136" s="173"/>
      <c r="D136" s="173"/>
      <c r="E136" s="173"/>
      <c r="F136" s="173"/>
      <c r="G136" s="173"/>
      <c r="H136" s="173"/>
      <c r="I136" s="174"/>
      <c r="J136" s="174"/>
    </row>
    <row r="137" spans="2:10" x14ac:dyDescent="0.25">
      <c r="B137" s="155" t="s">
        <v>68</v>
      </c>
      <c r="C137" s="175">
        <v>22403</v>
      </c>
      <c r="D137" s="175">
        <v>5135</v>
      </c>
      <c r="E137" s="175">
        <v>21666</v>
      </c>
      <c r="F137" s="175">
        <v>23086</v>
      </c>
      <c r="G137" s="175">
        <v>23921</v>
      </c>
      <c r="H137" s="175">
        <v>23285</v>
      </c>
      <c r="I137" s="176">
        <f t="shared" ref="I137:I149" si="19">IFERROR(H137/G137-1,"-")</f>
        <v>-2.6587517244262338E-2</v>
      </c>
      <c r="J137" s="176">
        <f>H137/H137</f>
        <v>1</v>
      </c>
    </row>
    <row r="138" spans="2:10" x14ac:dyDescent="0.25">
      <c r="B138" s="158" t="s">
        <v>97</v>
      </c>
      <c r="C138" s="159">
        <v>1316</v>
      </c>
      <c r="D138" s="159">
        <v>2820</v>
      </c>
      <c r="E138" s="159">
        <v>1386</v>
      </c>
      <c r="F138" s="159">
        <v>1146</v>
      </c>
      <c r="G138" s="159">
        <v>1343</v>
      </c>
      <c r="H138" s="159">
        <v>670</v>
      </c>
      <c r="I138" s="160">
        <f t="shared" si="19"/>
        <v>-0.50111690245718543</v>
      </c>
      <c r="J138" s="160">
        <f>H138/H137</f>
        <v>2.877388876959416E-2</v>
      </c>
    </row>
    <row r="139" spans="2:10" x14ac:dyDescent="0.25">
      <c r="B139" s="162" t="s">
        <v>103</v>
      </c>
      <c r="C139" s="163">
        <v>917</v>
      </c>
      <c r="D139" s="163">
        <v>2577</v>
      </c>
      <c r="E139" s="163">
        <v>871</v>
      </c>
      <c r="F139" s="163">
        <v>637</v>
      </c>
      <c r="G139" s="163">
        <v>870</v>
      </c>
      <c r="H139" s="163">
        <v>270</v>
      </c>
      <c r="I139" s="164">
        <f t="shared" si="19"/>
        <v>-0.68965517241379315</v>
      </c>
      <c r="J139" s="164">
        <f>H139/H137</f>
        <v>1.1595447713120034E-2</v>
      </c>
    </row>
    <row r="140" spans="2:10" x14ac:dyDescent="0.25">
      <c r="B140" s="162" t="s">
        <v>100</v>
      </c>
      <c r="C140" s="163">
        <v>399</v>
      </c>
      <c r="D140" s="163">
        <v>243</v>
      </c>
      <c r="E140" s="163">
        <v>515</v>
      </c>
      <c r="F140" s="163">
        <v>509</v>
      </c>
      <c r="G140" s="163">
        <v>473</v>
      </c>
      <c r="H140" s="163">
        <v>400</v>
      </c>
      <c r="I140" s="164">
        <f t="shared" si="19"/>
        <v>-0.15433403805496826</v>
      </c>
      <c r="J140" s="164">
        <f>H140/H137</f>
        <v>1.7178441056474127E-2</v>
      </c>
    </row>
    <row r="141" spans="2:10" x14ac:dyDescent="0.25">
      <c r="B141" s="158" t="s">
        <v>107</v>
      </c>
      <c r="C141" s="159">
        <v>21087</v>
      </c>
      <c r="D141" s="159">
        <v>2315</v>
      </c>
      <c r="E141" s="159">
        <v>20280</v>
      </c>
      <c r="F141" s="159">
        <v>21940</v>
      </c>
      <c r="G141" s="159">
        <v>22578</v>
      </c>
      <c r="H141" s="159">
        <v>22615</v>
      </c>
      <c r="I141" s="160">
        <f t="shared" si="19"/>
        <v>1.6387633979979555E-3</v>
      </c>
      <c r="J141" s="160">
        <f>H141/H137</f>
        <v>0.97122611123040581</v>
      </c>
    </row>
    <row r="142" spans="2:10" x14ac:dyDescent="0.25">
      <c r="B142" s="162" t="s">
        <v>110</v>
      </c>
      <c r="C142" s="163">
        <v>8839</v>
      </c>
      <c r="D142" s="163">
        <v>85</v>
      </c>
      <c r="E142" s="163">
        <v>7429</v>
      </c>
      <c r="F142" s="163">
        <v>8576</v>
      </c>
      <c r="G142" s="163">
        <v>9308</v>
      </c>
      <c r="H142" s="163">
        <v>9450</v>
      </c>
      <c r="I142" s="164">
        <f t="shared" si="19"/>
        <v>1.5255694026643729E-2</v>
      </c>
      <c r="J142" s="164">
        <f>H142/H137</f>
        <v>0.40584066995920121</v>
      </c>
    </row>
    <row r="143" spans="2:10" x14ac:dyDescent="0.25">
      <c r="B143" s="162" t="s">
        <v>113</v>
      </c>
      <c r="C143" s="163">
        <v>1212</v>
      </c>
      <c r="D143" s="163">
        <v>192</v>
      </c>
      <c r="E143" s="163">
        <v>1299</v>
      </c>
      <c r="F143" s="163">
        <v>1902</v>
      </c>
      <c r="G143" s="163">
        <v>2028</v>
      </c>
      <c r="H143" s="163">
        <v>1749</v>
      </c>
      <c r="I143" s="164">
        <f t="shared" si="19"/>
        <v>-0.1375739644970414</v>
      </c>
      <c r="J143" s="164">
        <f>H143/H137</f>
        <v>7.5112733519433109E-2</v>
      </c>
    </row>
    <row r="144" spans="2:10" x14ac:dyDescent="0.25">
      <c r="B144" s="162" t="s">
        <v>116</v>
      </c>
      <c r="C144" s="163">
        <v>1560</v>
      </c>
      <c r="D144" s="163">
        <v>945</v>
      </c>
      <c r="E144" s="163">
        <v>2904</v>
      </c>
      <c r="F144" s="163">
        <v>2192</v>
      </c>
      <c r="G144" s="163">
        <v>2057</v>
      </c>
      <c r="H144" s="163">
        <v>2346</v>
      </c>
      <c r="I144" s="164">
        <f t="shared" si="19"/>
        <v>0.14049586776859502</v>
      </c>
      <c r="J144" s="164">
        <f>H144/H137</f>
        <v>0.10075155679622075</v>
      </c>
    </row>
    <row r="145" spans="2:10" x14ac:dyDescent="0.25">
      <c r="B145" s="162" t="s">
        <v>123</v>
      </c>
      <c r="C145" s="163">
        <v>262</v>
      </c>
      <c r="D145" s="163">
        <v>43</v>
      </c>
      <c r="E145" s="163">
        <v>770</v>
      </c>
      <c r="F145" s="163">
        <v>751</v>
      </c>
      <c r="G145" s="163">
        <v>669</v>
      </c>
      <c r="H145" s="163">
        <v>678</v>
      </c>
      <c r="I145" s="164">
        <f t="shared" si="19"/>
        <v>1.3452914798206317E-2</v>
      </c>
      <c r="J145" s="164">
        <f>H145/H137</f>
        <v>2.9117457590723643E-2</v>
      </c>
    </row>
    <row r="146" spans="2:10" x14ac:dyDescent="0.25">
      <c r="B146" s="162" t="s">
        <v>119</v>
      </c>
      <c r="C146" s="163">
        <v>321</v>
      </c>
      <c r="D146" s="163">
        <v>18</v>
      </c>
      <c r="E146" s="163">
        <v>389</v>
      </c>
      <c r="F146" s="163">
        <v>445</v>
      </c>
      <c r="G146" s="163">
        <v>462</v>
      </c>
      <c r="H146" s="163">
        <v>351</v>
      </c>
      <c r="I146" s="164">
        <f t="shared" si="19"/>
        <v>-0.24025974025974028</v>
      </c>
      <c r="J146" s="164">
        <f>H146/H137</f>
        <v>1.5074082027056044E-2</v>
      </c>
    </row>
    <row r="147" spans="2:10" x14ac:dyDescent="0.25">
      <c r="B147" s="162" t="s">
        <v>128</v>
      </c>
      <c r="C147" s="163">
        <v>1068</v>
      </c>
      <c r="D147" s="163">
        <v>3</v>
      </c>
      <c r="E147" s="163">
        <v>444</v>
      </c>
      <c r="F147" s="163">
        <v>665</v>
      </c>
      <c r="G147" s="163">
        <v>638</v>
      </c>
      <c r="H147" s="163">
        <v>582</v>
      </c>
      <c r="I147" s="164">
        <f t="shared" si="19"/>
        <v>-8.7774294670846409E-2</v>
      </c>
      <c r="J147" s="164">
        <f>H147/H137</f>
        <v>2.4994631737169853E-2</v>
      </c>
    </row>
    <row r="148" spans="2:10" x14ac:dyDescent="0.25">
      <c r="B148" s="162" t="s">
        <v>131</v>
      </c>
      <c r="C148" s="163">
        <v>2158</v>
      </c>
      <c r="D148" s="163">
        <v>11</v>
      </c>
      <c r="E148" s="163">
        <v>194</v>
      </c>
      <c r="F148" s="163">
        <v>457</v>
      </c>
      <c r="G148" s="163">
        <v>407</v>
      </c>
      <c r="H148" s="163">
        <v>288</v>
      </c>
      <c r="I148" s="164">
        <f t="shared" si="19"/>
        <v>-0.29238329238329241</v>
      </c>
      <c r="J148" s="164">
        <f>H148/H137</f>
        <v>1.2368477560661371E-2</v>
      </c>
    </row>
    <row r="149" spans="2:10" x14ac:dyDescent="0.25">
      <c r="B149" s="167" t="s">
        <v>145</v>
      </c>
      <c r="C149" s="168">
        <f t="shared" ref="C149:H149" si="20">C141-SUM(C142:C148)</f>
        <v>5667</v>
      </c>
      <c r="D149" s="168">
        <f t="shared" si="20"/>
        <v>1018</v>
      </c>
      <c r="E149" s="168">
        <f t="shared" si="20"/>
        <v>6851</v>
      </c>
      <c r="F149" s="168">
        <f t="shared" si="20"/>
        <v>6952</v>
      </c>
      <c r="G149" s="168">
        <f t="shared" si="20"/>
        <v>7009</v>
      </c>
      <c r="H149" s="168">
        <f t="shared" si="20"/>
        <v>7171</v>
      </c>
      <c r="I149" s="169">
        <f t="shared" si="19"/>
        <v>2.3113140248252284E-2</v>
      </c>
      <c r="J149" s="169">
        <f>H149/H137</f>
        <v>0.30796650203993986</v>
      </c>
    </row>
    <row r="150" spans="2:10" x14ac:dyDescent="0.25">
      <c r="B150" s="154" t="s">
        <v>53</v>
      </c>
      <c r="C150" s="173"/>
      <c r="D150" s="173"/>
      <c r="E150" s="173"/>
      <c r="F150" s="173"/>
      <c r="G150" s="173"/>
      <c r="H150" s="173"/>
      <c r="I150" s="174"/>
      <c r="J150" s="174"/>
    </row>
    <row r="151" spans="2:10" x14ac:dyDescent="0.25">
      <c r="B151" s="155" t="s">
        <v>68</v>
      </c>
      <c r="C151" s="175">
        <v>10383</v>
      </c>
      <c r="D151" s="175">
        <v>2755</v>
      </c>
      <c r="E151" s="175">
        <v>8860</v>
      </c>
      <c r="F151" s="175">
        <v>9544</v>
      </c>
      <c r="G151" s="175">
        <v>11257</v>
      </c>
      <c r="H151" s="175">
        <v>10568</v>
      </c>
      <c r="I151" s="176">
        <f t="shared" ref="I151:I163" si="21">IFERROR(H151/G151-1,"-")</f>
        <v>-6.1206360486808165E-2</v>
      </c>
      <c r="J151" s="176">
        <f>H151/H151</f>
        <v>1</v>
      </c>
    </row>
    <row r="152" spans="2:10" x14ac:dyDescent="0.25">
      <c r="B152" s="158" t="s">
        <v>97</v>
      </c>
      <c r="C152" s="159">
        <v>4117</v>
      </c>
      <c r="D152" s="159">
        <v>1791</v>
      </c>
      <c r="E152" s="159">
        <v>4209</v>
      </c>
      <c r="F152" s="159">
        <v>3972</v>
      </c>
      <c r="G152" s="159">
        <v>4164</v>
      </c>
      <c r="H152" s="159">
        <v>3106</v>
      </c>
      <c r="I152" s="160">
        <f t="shared" si="21"/>
        <v>-0.25408261287223821</v>
      </c>
      <c r="J152" s="160">
        <f>H152/H151</f>
        <v>0.29390613171839514</v>
      </c>
    </row>
    <row r="153" spans="2:10" x14ac:dyDescent="0.25">
      <c r="B153" s="162" t="s">
        <v>103</v>
      </c>
      <c r="C153" s="163">
        <v>2441</v>
      </c>
      <c r="D153" s="163">
        <v>1698</v>
      </c>
      <c r="E153" s="163">
        <v>3088</v>
      </c>
      <c r="F153" s="163">
        <v>2997</v>
      </c>
      <c r="G153" s="163">
        <v>3313</v>
      </c>
      <c r="H153" s="163">
        <v>2129</v>
      </c>
      <c r="I153" s="164">
        <f t="shared" si="21"/>
        <v>-0.35738001811047393</v>
      </c>
      <c r="J153" s="164">
        <f>H153/H151</f>
        <v>0.20145722937168811</v>
      </c>
    </row>
    <row r="154" spans="2:10" x14ac:dyDescent="0.25">
      <c r="B154" s="162" t="s">
        <v>100</v>
      </c>
      <c r="C154" s="163">
        <v>1676</v>
      </c>
      <c r="D154" s="163">
        <v>93</v>
      </c>
      <c r="E154" s="163">
        <v>1121</v>
      </c>
      <c r="F154" s="163">
        <v>975</v>
      </c>
      <c r="G154" s="163">
        <v>851</v>
      </c>
      <c r="H154" s="163">
        <v>977</v>
      </c>
      <c r="I154" s="164">
        <f t="shared" si="21"/>
        <v>0.14806110458284372</v>
      </c>
      <c r="J154" s="164">
        <f>H154/H151</f>
        <v>9.2448902346707038E-2</v>
      </c>
    </row>
    <row r="155" spans="2:10" x14ac:dyDescent="0.25">
      <c r="B155" s="158" t="s">
        <v>107</v>
      </c>
      <c r="C155" s="159">
        <v>6266</v>
      </c>
      <c r="D155" s="159">
        <v>964</v>
      </c>
      <c r="E155" s="159">
        <v>4651</v>
      </c>
      <c r="F155" s="159">
        <v>5572</v>
      </c>
      <c r="G155" s="159">
        <v>7093</v>
      </c>
      <c r="H155" s="159">
        <v>7462</v>
      </c>
      <c r="I155" s="160">
        <f t="shared" si="21"/>
        <v>5.2023121387283267E-2</v>
      </c>
      <c r="J155" s="160">
        <f>H155/H151</f>
        <v>0.70609386828160481</v>
      </c>
    </row>
    <row r="156" spans="2:10" x14ac:dyDescent="0.25">
      <c r="B156" s="162" t="s">
        <v>110</v>
      </c>
      <c r="C156" s="163">
        <v>2010</v>
      </c>
      <c r="D156" s="163">
        <v>36</v>
      </c>
      <c r="E156" s="163">
        <v>1506</v>
      </c>
      <c r="F156" s="163">
        <v>1540</v>
      </c>
      <c r="G156" s="163">
        <v>1960</v>
      </c>
      <c r="H156" s="163">
        <v>1771</v>
      </c>
      <c r="I156" s="164">
        <f t="shared" si="21"/>
        <v>-9.6428571428571419E-2</v>
      </c>
      <c r="J156" s="164">
        <f>H156/H151</f>
        <v>0.16758137774413323</v>
      </c>
    </row>
    <row r="157" spans="2:10" x14ac:dyDescent="0.25">
      <c r="B157" s="162" t="s">
        <v>113</v>
      </c>
      <c r="C157" s="163">
        <v>1618</v>
      </c>
      <c r="D157" s="163">
        <v>166</v>
      </c>
      <c r="E157" s="163">
        <v>1083</v>
      </c>
      <c r="F157" s="163">
        <v>1406</v>
      </c>
      <c r="G157" s="163">
        <v>1587</v>
      </c>
      <c r="H157" s="163">
        <v>1411</v>
      </c>
      <c r="I157" s="164">
        <f t="shared" si="21"/>
        <v>-0.11090107120352866</v>
      </c>
      <c r="J157" s="164">
        <f>H157/H151</f>
        <v>0.13351627554882664</v>
      </c>
    </row>
    <row r="158" spans="2:10" x14ac:dyDescent="0.25">
      <c r="B158" s="162" t="s">
        <v>116</v>
      </c>
      <c r="C158" s="163">
        <v>746</v>
      </c>
      <c r="D158" s="163">
        <v>183</v>
      </c>
      <c r="E158" s="163">
        <v>536</v>
      </c>
      <c r="F158" s="163">
        <v>712</v>
      </c>
      <c r="G158" s="163">
        <v>1028</v>
      </c>
      <c r="H158" s="163">
        <v>1579</v>
      </c>
      <c r="I158" s="164">
        <f t="shared" si="21"/>
        <v>0.53599221789883278</v>
      </c>
      <c r="J158" s="164">
        <f>H158/H151</f>
        <v>0.14941332323996973</v>
      </c>
    </row>
    <row r="159" spans="2:10" x14ac:dyDescent="0.25">
      <c r="B159" s="162" t="s">
        <v>123</v>
      </c>
      <c r="C159" s="163">
        <v>201</v>
      </c>
      <c r="D159" s="163">
        <v>50</v>
      </c>
      <c r="E159" s="163">
        <v>172</v>
      </c>
      <c r="F159" s="163">
        <v>216</v>
      </c>
      <c r="G159" s="163">
        <v>371</v>
      </c>
      <c r="H159" s="163">
        <v>322</v>
      </c>
      <c r="I159" s="164">
        <f t="shared" si="21"/>
        <v>-0.13207547169811318</v>
      </c>
      <c r="J159" s="164">
        <f>H159/H151</f>
        <v>3.0469341408024223E-2</v>
      </c>
    </row>
    <row r="160" spans="2:10" x14ac:dyDescent="0.25">
      <c r="B160" s="162" t="s">
        <v>119</v>
      </c>
      <c r="C160" s="163">
        <v>213</v>
      </c>
      <c r="D160" s="163">
        <v>37</v>
      </c>
      <c r="E160" s="163">
        <v>214</v>
      </c>
      <c r="F160" s="163">
        <v>271</v>
      </c>
      <c r="G160" s="163">
        <v>264</v>
      </c>
      <c r="H160" s="163">
        <v>305</v>
      </c>
      <c r="I160" s="164">
        <f t="shared" si="21"/>
        <v>0.15530303030303028</v>
      </c>
      <c r="J160" s="164">
        <f>H160/H151</f>
        <v>2.8860711582134747E-2</v>
      </c>
    </row>
    <row r="161" spans="2:10" x14ac:dyDescent="0.25">
      <c r="B161" s="162" t="s">
        <v>128</v>
      </c>
      <c r="C161" s="163">
        <v>115</v>
      </c>
      <c r="D161" s="163">
        <v>4</v>
      </c>
      <c r="E161" s="163">
        <v>62</v>
      </c>
      <c r="F161" s="163">
        <v>101</v>
      </c>
      <c r="G161" s="163">
        <v>68</v>
      </c>
      <c r="H161" s="163">
        <v>94</v>
      </c>
      <c r="I161" s="164">
        <f t="shared" si="21"/>
        <v>0.38235294117647056</v>
      </c>
      <c r="J161" s="164">
        <f>H161/H151</f>
        <v>8.8947766843300528E-3</v>
      </c>
    </row>
    <row r="162" spans="2:10" x14ac:dyDescent="0.25">
      <c r="B162" s="162" t="s">
        <v>131</v>
      </c>
      <c r="C162" s="163">
        <v>188</v>
      </c>
      <c r="D162" s="163">
        <v>8</v>
      </c>
      <c r="E162" s="163">
        <v>71</v>
      </c>
      <c r="F162" s="163">
        <v>108</v>
      </c>
      <c r="G162" s="163">
        <v>105</v>
      </c>
      <c r="H162" s="163">
        <v>86</v>
      </c>
      <c r="I162" s="164">
        <f t="shared" si="21"/>
        <v>-0.18095238095238098</v>
      </c>
      <c r="J162" s="164">
        <f>H162/H151</f>
        <v>8.1377744133232406E-3</v>
      </c>
    </row>
    <row r="163" spans="2:10" x14ac:dyDescent="0.25">
      <c r="B163" s="167" t="s">
        <v>145</v>
      </c>
      <c r="C163" s="168">
        <f t="shared" ref="C163:H163" si="22">C155-SUM(C156:C162)</f>
        <v>1175</v>
      </c>
      <c r="D163" s="168">
        <f t="shared" si="22"/>
        <v>480</v>
      </c>
      <c r="E163" s="168">
        <f t="shared" si="22"/>
        <v>1007</v>
      </c>
      <c r="F163" s="168">
        <f t="shared" si="22"/>
        <v>1218</v>
      </c>
      <c r="G163" s="168">
        <f t="shared" si="22"/>
        <v>1710</v>
      </c>
      <c r="H163" s="168">
        <f t="shared" si="22"/>
        <v>1894</v>
      </c>
      <c r="I163" s="169">
        <f t="shared" si="21"/>
        <v>0.10760233918128659</v>
      </c>
      <c r="J163" s="169">
        <f>H163/H151</f>
        <v>0.17922028766086298</v>
      </c>
    </row>
    <row r="164" spans="2:10" x14ac:dyDescent="0.25">
      <c r="C164" s="79"/>
      <c r="D164" s="79"/>
      <c r="E164" s="79"/>
      <c r="F164" s="79"/>
      <c r="G164" s="79"/>
      <c r="H164" s="79"/>
      <c r="I164" s="79"/>
    </row>
    <row r="165" spans="2:10" x14ac:dyDescent="0.25">
      <c r="B165" s="105" t="s">
        <v>55</v>
      </c>
      <c r="C165" s="105"/>
      <c r="D165" s="105"/>
      <c r="E165" s="105"/>
      <c r="F165" s="105"/>
      <c r="G165" s="105"/>
      <c r="H165" s="105"/>
      <c r="I165" s="105"/>
      <c r="J165" s="105"/>
    </row>
  </sheetData>
  <mergeCells count="3">
    <mergeCell ref="B6:J6"/>
    <mergeCell ref="M6:T6"/>
    <mergeCell ref="C8:J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139E1C-0C98-4DF8-8358-ABC15799E175}">
  <sheetPr>
    <tabColor theme="7" tint="0.79998168889431442"/>
    <pageSetUpPr fitToPage="1"/>
  </sheetPr>
  <dimension ref="A1:Y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5" width="11.42578125" hidden="1" customWidth="1"/>
  </cols>
  <sheetData>
    <row r="1" spans="1:25" ht="42.75" customHeight="1" x14ac:dyDescent="0.25"/>
    <row r="4" spans="1:25" ht="42" customHeight="1" thickBot="1" x14ac:dyDescent="0.3">
      <c r="B4" s="268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68"/>
      <c r="D4" s="268"/>
      <c r="E4" s="268"/>
      <c r="F4" s="268"/>
      <c r="G4" s="268"/>
      <c r="H4" s="268"/>
      <c r="I4" s="268"/>
      <c r="J4" s="268"/>
      <c r="K4" s="143"/>
      <c r="L4" s="143"/>
      <c r="M4" s="143"/>
      <c r="P4" s="142" t="s">
        <v>260</v>
      </c>
      <c r="Q4" s="143"/>
      <c r="R4" s="143"/>
      <c r="S4" s="143"/>
      <c r="T4" s="143"/>
      <c r="U4" s="143"/>
      <c r="V4" s="143"/>
      <c r="W4" s="143"/>
      <c r="X4" s="143"/>
      <c r="Y4" s="143"/>
    </row>
    <row r="5" spans="1:25" ht="6" customHeight="1" x14ac:dyDescent="0.25"/>
    <row r="6" spans="1:25" ht="15.75" x14ac:dyDescent="0.25">
      <c r="B6" s="144"/>
      <c r="C6" s="301" t="s">
        <v>43</v>
      </c>
      <c r="D6" s="302"/>
      <c r="E6" s="302"/>
      <c r="F6" s="302"/>
      <c r="G6" s="302"/>
      <c r="H6" s="302"/>
      <c r="I6" s="302"/>
      <c r="J6" s="302"/>
      <c r="K6" s="302"/>
      <c r="L6" s="302"/>
      <c r="M6" s="302"/>
      <c r="P6" s="144"/>
      <c r="Q6" s="301" t="s">
        <v>43</v>
      </c>
      <c r="R6" s="302"/>
      <c r="S6" s="302"/>
      <c r="T6" s="302"/>
      <c r="U6" s="302"/>
      <c r="V6" s="302"/>
      <c r="W6" s="302"/>
      <c r="X6" s="302"/>
      <c r="Y6" s="302"/>
    </row>
    <row r="7" spans="1:25" s="145" customFormat="1" ht="72" customHeight="1" x14ac:dyDescent="0.25">
      <c r="B7" s="146"/>
      <c r="C7" s="171" t="s">
        <v>261</v>
      </c>
      <c r="D7" s="171" t="s">
        <v>262</v>
      </c>
      <c r="E7" s="171" t="s">
        <v>263</v>
      </c>
      <c r="F7" s="171" t="s">
        <v>264</v>
      </c>
      <c r="G7" s="171" t="s">
        <v>265</v>
      </c>
      <c r="H7" s="171" t="s">
        <v>266</v>
      </c>
      <c r="I7" s="172" t="str">
        <f>CONCATENATE("var. ",RIGHT(H7,2),"/",RIGHT(G7,2))</f>
        <v>var. 25/24</v>
      </c>
      <c r="J7" s="172" t="str">
        <f>CONCATENATE("var. ",RIGHT(H7,2),"/",RIGHT(D7,2))</f>
        <v>var. 25/21</v>
      </c>
      <c r="K7" s="171" t="str">
        <f>CONCATENATE("dif. ",RIGHT(H7,2),"/",RIGHT(G7,2))</f>
        <v>dif. 25/24</v>
      </c>
      <c r="L7" s="171" t="str">
        <f>CONCATENATE("dif. ",RIGHT(H7,2),"/",RIGHT(D7,2))</f>
        <v>dif. 25/21</v>
      </c>
      <c r="M7" s="172" t="str">
        <f>CONCATENATE("Cuota s/ total lugares de residencia ",RIGHT(H7,4))</f>
        <v>Cuota s/ total lugares de residencia 2025</v>
      </c>
      <c r="P7" s="146"/>
      <c r="Q7" s="171" t="s">
        <v>261</v>
      </c>
      <c r="R7" s="171" t="s">
        <v>262</v>
      </c>
      <c r="S7" s="171" t="s">
        <v>263</v>
      </c>
      <c r="T7" s="171" t="s">
        <v>264</v>
      </c>
      <c r="U7" s="171" t="s">
        <v>265</v>
      </c>
      <c r="V7" s="171" t="s">
        <v>266</v>
      </c>
      <c r="W7" s="172" t="str">
        <f>CONCATENATE("var. ",RIGHT(V7,2),"/",RIGHT(U7,2))</f>
        <v>var. 25/24</v>
      </c>
      <c r="X7" s="171" t="str">
        <f>CONCATENATE("dif. ",RIGHT(V7,2),"/",RIGHT(U7,2))</f>
        <v>dif. 25/24</v>
      </c>
      <c r="Y7" s="172" t="str">
        <f>CONCATENATE("Cuota s/ total lugares de residencia ",RIGHT(V7,4))</f>
        <v>Cuota s/ total lugares de residencia 2025</v>
      </c>
    </row>
    <row r="8" spans="1:25" x14ac:dyDescent="0.25">
      <c r="A8" s="1"/>
      <c r="B8" s="151" t="s">
        <v>43</v>
      </c>
      <c r="C8" s="152"/>
      <c r="D8" s="152"/>
      <c r="E8" s="152"/>
      <c r="F8" s="152"/>
      <c r="G8" s="152"/>
      <c r="H8" s="153"/>
      <c r="I8" s="153"/>
      <c r="J8" s="153"/>
      <c r="K8" s="153"/>
      <c r="L8" s="152"/>
      <c r="M8" s="152"/>
      <c r="P8" s="154" t="s">
        <v>44</v>
      </c>
      <c r="Q8" s="152"/>
      <c r="R8" s="152"/>
      <c r="S8" s="152"/>
      <c r="T8" s="152"/>
      <c r="U8" s="152"/>
      <c r="V8" s="153"/>
      <c r="W8" s="153"/>
      <c r="X8" s="153"/>
      <c r="Y8" s="152"/>
    </row>
    <row r="9" spans="1:25" x14ac:dyDescent="0.25">
      <c r="A9" s="1" t="s">
        <v>96</v>
      </c>
      <c r="B9" s="155" t="s">
        <v>68</v>
      </c>
      <c r="C9" s="175">
        <v>790860</v>
      </c>
      <c r="D9" s="175">
        <v>103153</v>
      </c>
      <c r="E9" s="175">
        <v>622796</v>
      </c>
      <c r="F9" s="175">
        <v>814759</v>
      </c>
      <c r="G9" s="175">
        <v>861072</v>
      </c>
      <c r="H9" s="175">
        <v>856219</v>
      </c>
      <c r="I9" s="176">
        <f>IFERROR(H9/G9-1,"-")</f>
        <v>-5.635997918873259E-3</v>
      </c>
      <c r="J9" s="176">
        <f>IFERROR(H9/D9-1,"-")</f>
        <v>7.3004759919730891</v>
      </c>
      <c r="K9" s="175">
        <f>H9-G9</f>
        <v>-4853</v>
      </c>
      <c r="L9" s="175">
        <f>H9-D9</f>
        <v>753066</v>
      </c>
      <c r="M9" s="176">
        <f t="shared" ref="M9:M21" si="0">H9/H$9</f>
        <v>1</v>
      </c>
      <c r="P9" s="155" t="s">
        <v>68</v>
      </c>
      <c r="Q9" s="175">
        <v>286450</v>
      </c>
      <c r="R9" s="175">
        <v>34529</v>
      </c>
      <c r="S9" s="175">
        <v>230846</v>
      </c>
      <c r="T9" s="175">
        <v>286632</v>
      </c>
      <c r="U9" s="175">
        <v>305512</v>
      </c>
      <c r="V9" s="175">
        <v>293941</v>
      </c>
      <c r="W9" s="176">
        <f>IFERROR(V9/U9-1,"-")</f>
        <v>-3.7874126057241608E-2</v>
      </c>
      <c r="X9" s="175">
        <f>V9-U9</f>
        <v>-11571</v>
      </c>
      <c r="Y9" s="176">
        <f t="shared" ref="Y9:Y21" si="1">V9/V$9</f>
        <v>1</v>
      </c>
    </row>
    <row r="10" spans="1:25" x14ac:dyDescent="0.25">
      <c r="A10" s="161" t="s">
        <v>103</v>
      </c>
      <c r="B10" s="158" t="s">
        <v>97</v>
      </c>
      <c r="C10" s="159">
        <v>117688</v>
      </c>
      <c r="D10" s="159">
        <v>46227</v>
      </c>
      <c r="E10" s="159">
        <v>98841</v>
      </c>
      <c r="F10" s="159">
        <v>116505</v>
      </c>
      <c r="G10" s="159">
        <v>110606</v>
      </c>
      <c r="H10" s="159">
        <v>109547</v>
      </c>
      <c r="I10" s="177">
        <f>IFERROR(H10/G10-1,"-")</f>
        <v>-9.5745257942606576E-3</v>
      </c>
      <c r="J10" s="160">
        <f t="shared" ref="J10:J21" si="2">IFERROR(H10/D10-1,"-")</f>
        <v>1.3697622601509942</v>
      </c>
      <c r="K10" s="159">
        <f t="shared" ref="K10:K20" si="3">H10-G10</f>
        <v>-1059</v>
      </c>
      <c r="L10" s="159">
        <f t="shared" ref="L10:L21" si="4">H10-D10</f>
        <v>63320</v>
      </c>
      <c r="M10" s="160">
        <f t="shared" si="0"/>
        <v>0.12794273427709499</v>
      </c>
      <c r="P10" s="158" t="s">
        <v>97</v>
      </c>
      <c r="Q10" s="159">
        <v>17157</v>
      </c>
      <c r="R10" s="159">
        <v>14284</v>
      </c>
      <c r="S10" s="159">
        <v>18574</v>
      </c>
      <c r="T10" s="159">
        <v>15183</v>
      </c>
      <c r="U10" s="159">
        <v>14733</v>
      </c>
      <c r="V10" s="159">
        <v>12508</v>
      </c>
      <c r="W10" s="177">
        <f>IFERROR(V10/U10-1,"-")</f>
        <v>-0.15102151632389871</v>
      </c>
      <c r="X10" s="158">
        <f t="shared" ref="X10:X20" si="5">V10-U10</f>
        <v>-2225</v>
      </c>
      <c r="Y10" s="160">
        <f t="shared" si="1"/>
        <v>4.2552757185965892E-2</v>
      </c>
    </row>
    <row r="11" spans="1:25" x14ac:dyDescent="0.25">
      <c r="A11" s="161" t="s">
        <v>100</v>
      </c>
      <c r="B11" s="162" t="s">
        <v>103</v>
      </c>
      <c r="C11" s="163">
        <v>42738</v>
      </c>
      <c r="D11" s="163">
        <v>33738</v>
      </c>
      <c r="E11" s="163">
        <v>41357</v>
      </c>
      <c r="F11" s="163">
        <v>45001</v>
      </c>
      <c r="G11" s="163">
        <v>39602</v>
      </c>
      <c r="H11" s="163">
        <v>36019</v>
      </c>
      <c r="I11" s="178">
        <f>IFERROR(H11/G11-1,"-")</f>
        <v>-9.0475228523811957E-2</v>
      </c>
      <c r="J11" s="164">
        <f t="shared" si="2"/>
        <v>6.7609224020392489E-2</v>
      </c>
      <c r="K11" s="163">
        <f t="shared" si="3"/>
        <v>-3583</v>
      </c>
      <c r="L11" s="163">
        <f t="shared" si="4"/>
        <v>2281</v>
      </c>
      <c r="M11" s="164">
        <f t="shared" si="0"/>
        <v>4.2067508429502264E-2</v>
      </c>
      <c r="P11" s="162" t="s">
        <v>103</v>
      </c>
      <c r="Q11" s="163">
        <v>7984</v>
      </c>
      <c r="R11" s="163">
        <v>10448</v>
      </c>
      <c r="S11" s="163">
        <v>8574</v>
      </c>
      <c r="T11" s="163">
        <v>6217</v>
      </c>
      <c r="U11" s="163">
        <v>4984</v>
      </c>
      <c r="V11" s="163">
        <v>4666</v>
      </c>
      <c r="W11" s="178">
        <f>IFERROR(V11/U11-1,"-")</f>
        <v>-6.3804173354735205E-2</v>
      </c>
      <c r="X11" s="162">
        <f t="shared" si="5"/>
        <v>-318</v>
      </c>
      <c r="Y11" s="164">
        <f>V11/V$9</f>
        <v>1.5873933884691147E-2</v>
      </c>
    </row>
    <row r="12" spans="1:25" x14ac:dyDescent="0.25">
      <c r="A12" s="1"/>
      <c r="B12" s="162" t="s">
        <v>100</v>
      </c>
      <c r="C12" s="163">
        <v>74950</v>
      </c>
      <c r="D12" s="163">
        <v>12489</v>
      </c>
      <c r="E12" s="163">
        <v>57484</v>
      </c>
      <c r="F12" s="163">
        <v>71504</v>
      </c>
      <c r="G12" s="163">
        <v>71004</v>
      </c>
      <c r="H12" s="163">
        <v>73528</v>
      </c>
      <c r="I12" s="178">
        <f>IFERROR(H12/G12-1,"-")</f>
        <v>3.5547293110247402E-2</v>
      </c>
      <c r="J12" s="164">
        <f t="shared" si="2"/>
        <v>4.8874209304187684</v>
      </c>
      <c r="K12" s="163">
        <f t="shared" si="3"/>
        <v>2524</v>
      </c>
      <c r="L12" s="163">
        <f t="shared" si="4"/>
        <v>61039</v>
      </c>
      <c r="M12" s="164">
        <f t="shared" si="0"/>
        <v>8.5875225847592732E-2</v>
      </c>
      <c r="P12" s="162" t="s">
        <v>100</v>
      </c>
      <c r="Q12" s="163">
        <v>9173</v>
      </c>
      <c r="R12" s="163">
        <v>3836</v>
      </c>
      <c r="S12" s="163">
        <v>10000</v>
      </c>
      <c r="T12" s="163">
        <v>8966</v>
      </c>
      <c r="U12" s="163">
        <v>9749</v>
      </c>
      <c r="V12" s="163">
        <v>7842</v>
      </c>
      <c r="W12" s="178">
        <f>IFERROR(V12/U12-1,"-")</f>
        <v>-0.1956098061339625</v>
      </c>
      <c r="X12" s="162">
        <f t="shared" si="5"/>
        <v>-1907</v>
      </c>
      <c r="Y12" s="164">
        <f t="shared" si="1"/>
        <v>2.6678823301274746E-2</v>
      </c>
    </row>
    <row r="13" spans="1:25" s="56" customFormat="1" x14ac:dyDescent="0.25">
      <c r="B13" s="158" t="s">
        <v>107</v>
      </c>
      <c r="C13" s="159">
        <v>673172</v>
      </c>
      <c r="D13" s="159">
        <v>56926</v>
      </c>
      <c r="E13" s="159">
        <v>523955</v>
      </c>
      <c r="F13" s="159">
        <v>698254</v>
      </c>
      <c r="G13" s="159">
        <v>750466</v>
      </c>
      <c r="H13" s="159">
        <v>746672</v>
      </c>
      <c r="I13" s="177">
        <f>IFERROR(H13/G13-1,"-")</f>
        <v>-5.0555255001558663E-3</v>
      </c>
      <c r="J13" s="160">
        <f t="shared" si="2"/>
        <v>12.116537258897516</v>
      </c>
      <c r="K13" s="159">
        <f t="shared" si="3"/>
        <v>-3794</v>
      </c>
      <c r="L13" s="159">
        <f t="shared" si="4"/>
        <v>689746</v>
      </c>
      <c r="M13" s="160">
        <f t="shared" si="0"/>
        <v>0.87205726572290498</v>
      </c>
      <c r="P13" s="158" t="s">
        <v>107</v>
      </c>
      <c r="Q13" s="159">
        <v>269293</v>
      </c>
      <c r="R13" s="159">
        <v>20245</v>
      </c>
      <c r="S13" s="159">
        <v>212272</v>
      </c>
      <c r="T13" s="159">
        <v>271449</v>
      </c>
      <c r="U13" s="159">
        <v>290779</v>
      </c>
      <c r="V13" s="159">
        <v>281433</v>
      </c>
      <c r="W13" s="177">
        <f>IFERROR(V13/U13-1,"-")</f>
        <v>-3.2141248164413549E-2</v>
      </c>
      <c r="X13" s="158">
        <f t="shared" si="5"/>
        <v>-9346</v>
      </c>
      <c r="Y13" s="160">
        <f t="shared" si="1"/>
        <v>0.95744724281403415</v>
      </c>
    </row>
    <row r="14" spans="1:25" s="56" customFormat="1" x14ac:dyDescent="0.25">
      <c r="B14" s="162" t="s">
        <v>110</v>
      </c>
      <c r="C14" s="163">
        <v>269757</v>
      </c>
      <c r="D14" s="163">
        <v>3519</v>
      </c>
      <c r="E14" s="163">
        <v>189556</v>
      </c>
      <c r="F14" s="163">
        <v>270401</v>
      </c>
      <c r="G14" s="163">
        <v>297934</v>
      </c>
      <c r="H14" s="163">
        <v>303485</v>
      </c>
      <c r="I14" s="178">
        <f t="shared" ref="I14:I21" si="6">IFERROR(H14/G14-1,"-")</f>
        <v>1.863164324984723E-2</v>
      </c>
      <c r="J14" s="164">
        <f t="shared" si="2"/>
        <v>85.24183006535948</v>
      </c>
      <c r="K14" s="163">
        <f t="shared" si="3"/>
        <v>5551</v>
      </c>
      <c r="L14" s="163">
        <f t="shared" si="4"/>
        <v>299966</v>
      </c>
      <c r="M14" s="164">
        <f t="shared" si="0"/>
        <v>0.3544478690615368</v>
      </c>
      <c r="P14" s="162" t="s">
        <v>110</v>
      </c>
      <c r="Q14" s="163">
        <v>122301</v>
      </c>
      <c r="R14" s="163">
        <v>1228</v>
      </c>
      <c r="S14" s="163">
        <v>90601</v>
      </c>
      <c r="T14" s="163">
        <v>121897</v>
      </c>
      <c r="U14" s="163">
        <v>133200</v>
      </c>
      <c r="V14" s="163">
        <v>134133</v>
      </c>
      <c r="W14" s="178">
        <f t="shared" ref="W14:W21" si="7">IFERROR(V14/U14-1,"-")</f>
        <v>7.0045045045044052E-3</v>
      </c>
      <c r="X14" s="162">
        <f t="shared" si="5"/>
        <v>933</v>
      </c>
      <c r="Y14" s="164">
        <f t="shared" si="1"/>
        <v>0.45632626955749622</v>
      </c>
    </row>
    <row r="15" spans="1:25" x14ac:dyDescent="0.25">
      <c r="A15" s="1"/>
      <c r="B15" s="162" t="s">
        <v>113</v>
      </c>
      <c r="C15" s="163">
        <v>81748</v>
      </c>
      <c r="D15" s="163">
        <v>8001</v>
      </c>
      <c r="E15" s="163">
        <v>54334</v>
      </c>
      <c r="F15" s="163">
        <v>77594</v>
      </c>
      <c r="G15" s="163">
        <v>84935</v>
      </c>
      <c r="H15" s="163">
        <v>80242</v>
      </c>
      <c r="I15" s="178">
        <f t="shared" si="6"/>
        <v>-5.5254017778301079E-2</v>
      </c>
      <c r="J15" s="164">
        <f t="shared" si="2"/>
        <v>9.0289963754530689</v>
      </c>
      <c r="K15" s="163">
        <f t="shared" si="3"/>
        <v>-4693</v>
      </c>
      <c r="L15" s="163">
        <f t="shared" si="4"/>
        <v>72241</v>
      </c>
      <c r="M15" s="164">
        <f t="shared" si="0"/>
        <v>9.3716677625700906E-2</v>
      </c>
      <c r="P15" s="162" t="s">
        <v>113</v>
      </c>
      <c r="Q15" s="163">
        <v>30813</v>
      </c>
      <c r="R15" s="163">
        <v>2910</v>
      </c>
      <c r="S15" s="163">
        <v>21180</v>
      </c>
      <c r="T15" s="163">
        <v>28248</v>
      </c>
      <c r="U15" s="163">
        <v>30168</v>
      </c>
      <c r="V15" s="163">
        <v>27562</v>
      </c>
      <c r="W15" s="178">
        <f t="shared" si="7"/>
        <v>-8.6382922301776688E-2</v>
      </c>
      <c r="X15" s="162">
        <f t="shared" si="5"/>
        <v>-2606</v>
      </c>
      <c r="Y15" s="164">
        <f t="shared" si="1"/>
        <v>9.376711653018803E-2</v>
      </c>
    </row>
    <row r="16" spans="1:25" x14ac:dyDescent="0.25">
      <c r="A16" s="1"/>
      <c r="B16" s="162" t="s">
        <v>116</v>
      </c>
      <c r="C16" s="163">
        <v>31767</v>
      </c>
      <c r="D16" s="163">
        <v>12412</v>
      </c>
      <c r="E16" s="163">
        <v>30355</v>
      </c>
      <c r="F16" s="163">
        <v>38844</v>
      </c>
      <c r="G16" s="163">
        <v>38804</v>
      </c>
      <c r="H16" s="163">
        <v>38424</v>
      </c>
      <c r="I16" s="178">
        <f t="shared" si="6"/>
        <v>-9.7928048654777333E-3</v>
      </c>
      <c r="J16" s="164">
        <f t="shared" si="2"/>
        <v>2.0957138253303254</v>
      </c>
      <c r="K16" s="163">
        <f t="shared" si="3"/>
        <v>-380</v>
      </c>
      <c r="L16" s="163">
        <f t="shared" si="4"/>
        <v>26012</v>
      </c>
      <c r="M16" s="164">
        <f t="shared" si="0"/>
        <v>4.4876369246653017E-2</v>
      </c>
      <c r="P16" s="162" t="s">
        <v>116</v>
      </c>
      <c r="Q16" s="163">
        <v>10819</v>
      </c>
      <c r="R16" s="163">
        <v>4797</v>
      </c>
      <c r="S16" s="163">
        <v>10098</v>
      </c>
      <c r="T16" s="163">
        <v>11440</v>
      </c>
      <c r="U16" s="163">
        <v>11744</v>
      </c>
      <c r="V16" s="163">
        <v>9745</v>
      </c>
      <c r="W16" s="178">
        <f t="shared" si="7"/>
        <v>-0.1702145776566758</v>
      </c>
      <c r="X16" s="162">
        <f t="shared" si="5"/>
        <v>-1999</v>
      </c>
      <c r="Y16" s="164">
        <f t="shared" si="1"/>
        <v>3.3152911638730222E-2</v>
      </c>
    </row>
    <row r="17" spans="1:25" x14ac:dyDescent="0.25">
      <c r="A17" s="1"/>
      <c r="B17" s="162" t="s">
        <v>123</v>
      </c>
      <c r="C17" s="163">
        <v>22766</v>
      </c>
      <c r="D17" s="163">
        <v>1026</v>
      </c>
      <c r="E17" s="163">
        <v>28670</v>
      </c>
      <c r="F17" s="163">
        <v>25658</v>
      </c>
      <c r="G17" s="163">
        <v>29143</v>
      </c>
      <c r="H17" s="163">
        <v>27793</v>
      </c>
      <c r="I17" s="178">
        <f t="shared" si="6"/>
        <v>-4.6323302336753303E-2</v>
      </c>
      <c r="J17" s="164">
        <f t="shared" si="2"/>
        <v>26.088693957115009</v>
      </c>
      <c r="K17" s="163">
        <f t="shared" si="3"/>
        <v>-1350</v>
      </c>
      <c r="L17" s="163">
        <f t="shared" si="4"/>
        <v>26767</v>
      </c>
      <c r="M17" s="164">
        <f t="shared" si="0"/>
        <v>3.2460153301900566E-2</v>
      </c>
      <c r="P17" s="162" t="s">
        <v>123</v>
      </c>
      <c r="Q17" s="163">
        <v>10228</v>
      </c>
      <c r="R17" s="163">
        <v>308</v>
      </c>
      <c r="S17" s="163">
        <v>12728</v>
      </c>
      <c r="T17" s="163">
        <v>10714</v>
      </c>
      <c r="U17" s="163">
        <v>11346</v>
      </c>
      <c r="V17" s="163">
        <v>10353</v>
      </c>
      <c r="W17" s="178">
        <f t="shared" si="7"/>
        <v>-8.751983077736647E-2</v>
      </c>
      <c r="X17" s="162">
        <f t="shared" si="5"/>
        <v>-993</v>
      </c>
      <c r="Y17" s="164">
        <f t="shared" si="1"/>
        <v>3.5221353945179473E-2</v>
      </c>
    </row>
    <row r="18" spans="1:25" x14ac:dyDescent="0.25">
      <c r="A18" s="1"/>
      <c r="B18" s="162" t="s">
        <v>119</v>
      </c>
      <c r="C18" s="163">
        <v>24677</v>
      </c>
      <c r="D18" s="163">
        <v>1862</v>
      </c>
      <c r="E18" s="163">
        <v>25252</v>
      </c>
      <c r="F18" s="163">
        <v>25732</v>
      </c>
      <c r="G18" s="163">
        <v>26910</v>
      </c>
      <c r="H18" s="163">
        <v>24356</v>
      </c>
      <c r="I18" s="178">
        <f t="shared" si="6"/>
        <v>-9.4908955778520987E-2</v>
      </c>
      <c r="J18" s="164">
        <f t="shared" si="2"/>
        <v>12.080558539205155</v>
      </c>
      <c r="K18" s="163">
        <f t="shared" si="3"/>
        <v>-2554</v>
      </c>
      <c r="L18" s="163">
        <f t="shared" si="4"/>
        <v>22494</v>
      </c>
      <c r="M18" s="164">
        <f t="shared" si="0"/>
        <v>2.8445993373190738E-2</v>
      </c>
      <c r="P18" s="162" t="s">
        <v>119</v>
      </c>
      <c r="Q18" s="163">
        <v>13381</v>
      </c>
      <c r="R18" s="163">
        <v>811</v>
      </c>
      <c r="S18" s="163">
        <v>15006</v>
      </c>
      <c r="T18" s="163">
        <v>13623</v>
      </c>
      <c r="U18" s="163">
        <v>13291</v>
      </c>
      <c r="V18" s="163">
        <v>12932</v>
      </c>
      <c r="W18" s="178">
        <f t="shared" si="7"/>
        <v>-2.7010759160334019E-2</v>
      </c>
      <c r="X18" s="162">
        <f t="shared" si="5"/>
        <v>-359</v>
      </c>
      <c r="Y18" s="164">
        <f t="shared" si="1"/>
        <v>4.3995223531252868E-2</v>
      </c>
    </row>
    <row r="19" spans="1:25" x14ac:dyDescent="0.25">
      <c r="A19" s="161" t="s">
        <v>144</v>
      </c>
      <c r="B19" s="162" t="s">
        <v>128</v>
      </c>
      <c r="C19" s="163">
        <v>23509</v>
      </c>
      <c r="D19" s="163">
        <v>237</v>
      </c>
      <c r="E19" s="163">
        <v>16894</v>
      </c>
      <c r="F19" s="163">
        <v>24736</v>
      </c>
      <c r="G19" s="163">
        <v>20551</v>
      </c>
      <c r="H19" s="163">
        <v>18705</v>
      </c>
      <c r="I19" s="178">
        <f t="shared" si="6"/>
        <v>-8.9825312636854671E-2</v>
      </c>
      <c r="J19" s="164">
        <f t="shared" si="2"/>
        <v>77.924050632911388</v>
      </c>
      <c r="K19" s="163">
        <f t="shared" si="3"/>
        <v>-1846</v>
      </c>
      <c r="L19" s="163">
        <f t="shared" si="4"/>
        <v>18468</v>
      </c>
      <c r="M19" s="164">
        <f t="shared" si="0"/>
        <v>2.1846046397008243E-2</v>
      </c>
      <c r="P19" s="162" t="s">
        <v>128</v>
      </c>
      <c r="Q19" s="163">
        <v>9559</v>
      </c>
      <c r="R19" s="163">
        <v>54</v>
      </c>
      <c r="S19" s="163">
        <v>5900</v>
      </c>
      <c r="T19" s="163">
        <v>8515</v>
      </c>
      <c r="U19" s="163">
        <v>7022</v>
      </c>
      <c r="V19" s="163">
        <v>6195</v>
      </c>
      <c r="W19" s="178">
        <f t="shared" si="7"/>
        <v>-0.11777271432640268</v>
      </c>
      <c r="X19" s="162">
        <f t="shared" si="5"/>
        <v>-827</v>
      </c>
      <c r="Y19" s="164">
        <f t="shared" si="1"/>
        <v>2.1075658040218957E-2</v>
      </c>
    </row>
    <row r="20" spans="1:25" x14ac:dyDescent="0.25">
      <c r="A20" s="166" t="s">
        <v>145</v>
      </c>
      <c r="B20" s="162" t="s">
        <v>131</v>
      </c>
      <c r="C20" s="163">
        <v>34375</v>
      </c>
      <c r="D20" s="163">
        <v>1305</v>
      </c>
      <c r="E20" s="163">
        <v>13548</v>
      </c>
      <c r="F20" s="163">
        <v>22419</v>
      </c>
      <c r="G20" s="163">
        <v>23719</v>
      </c>
      <c r="H20" s="163">
        <v>18680</v>
      </c>
      <c r="I20" s="178">
        <f t="shared" si="6"/>
        <v>-0.21244571862220163</v>
      </c>
      <c r="J20" s="164">
        <f t="shared" si="2"/>
        <v>13.314176245210728</v>
      </c>
      <c r="K20" s="163">
        <f t="shared" si="3"/>
        <v>-5039</v>
      </c>
      <c r="L20" s="163">
        <f t="shared" si="4"/>
        <v>17375</v>
      </c>
      <c r="M20" s="164">
        <f t="shared" si="0"/>
        <v>2.1816848259615822E-2</v>
      </c>
      <c r="P20" s="162" t="s">
        <v>131</v>
      </c>
      <c r="Q20" s="163">
        <v>11060</v>
      </c>
      <c r="R20" s="163">
        <v>146</v>
      </c>
      <c r="S20" s="163">
        <v>3622</v>
      </c>
      <c r="T20" s="163">
        <v>8102</v>
      </c>
      <c r="U20" s="163">
        <v>7639</v>
      </c>
      <c r="V20" s="163">
        <v>6250</v>
      </c>
      <c r="W20" s="178">
        <f t="shared" si="7"/>
        <v>-0.18183008247152765</v>
      </c>
      <c r="X20" s="162">
        <f t="shared" si="5"/>
        <v>-1389</v>
      </c>
      <c r="Y20" s="164">
        <f t="shared" si="1"/>
        <v>2.1262770419914201E-2</v>
      </c>
    </row>
    <row r="21" spans="1:25" x14ac:dyDescent="0.25">
      <c r="B21" s="167" t="s">
        <v>145</v>
      </c>
      <c r="C21" s="168">
        <f t="shared" ref="C21" si="8">C13-SUM(C14:C20)</f>
        <v>184573</v>
      </c>
      <c r="D21" s="168">
        <f t="shared" ref="D21:E21" si="9">D13-SUM(D14:D20)</f>
        <v>28564</v>
      </c>
      <c r="E21" s="168">
        <f t="shared" si="9"/>
        <v>165346</v>
      </c>
      <c r="F21" s="168">
        <f t="shared" ref="F21:H21" si="10">F13-SUM(F14:F20)</f>
        <v>212870</v>
      </c>
      <c r="G21" s="168">
        <f t="shared" si="10"/>
        <v>228470</v>
      </c>
      <c r="H21" s="168">
        <f t="shared" si="10"/>
        <v>234987</v>
      </c>
      <c r="I21" s="179">
        <f t="shared" si="6"/>
        <v>2.852453276141298E-2</v>
      </c>
      <c r="J21" s="169">
        <f t="shared" si="2"/>
        <v>7.2266839378238341</v>
      </c>
      <c r="K21" s="168">
        <f>H21-G21</f>
        <v>6517</v>
      </c>
      <c r="L21" s="168">
        <f t="shared" si="4"/>
        <v>206423</v>
      </c>
      <c r="M21" s="169">
        <f t="shared" si="0"/>
        <v>0.27444730845729887</v>
      </c>
      <c r="P21" s="167" t="s">
        <v>145</v>
      </c>
      <c r="Q21" s="168">
        <f t="shared" ref="Q21:V21" si="11">Q13-SUM(Q14:Q20)</f>
        <v>61132</v>
      </c>
      <c r="R21" s="168">
        <f t="shared" si="11"/>
        <v>9991</v>
      </c>
      <c r="S21" s="168">
        <f t="shared" si="11"/>
        <v>53137</v>
      </c>
      <c r="T21" s="168">
        <f t="shared" si="11"/>
        <v>68910</v>
      </c>
      <c r="U21" s="168">
        <f t="shared" si="11"/>
        <v>76369</v>
      </c>
      <c r="V21" s="168">
        <f t="shared" si="11"/>
        <v>74263</v>
      </c>
      <c r="W21" s="179">
        <f t="shared" si="7"/>
        <v>-2.7576634498291175E-2</v>
      </c>
      <c r="X21" s="167">
        <f>V21-U21</f>
        <v>-2106</v>
      </c>
      <c r="Y21" s="169">
        <f t="shared" si="1"/>
        <v>0.2526459391510541</v>
      </c>
    </row>
    <row r="22" spans="1:25" x14ac:dyDescent="0.25">
      <c r="B22" s="154" t="s">
        <v>44</v>
      </c>
      <c r="C22" s="152"/>
      <c r="D22" s="152"/>
      <c r="E22" s="152"/>
      <c r="F22" s="152"/>
      <c r="G22" s="152"/>
      <c r="H22" s="152"/>
      <c r="I22" s="153"/>
      <c r="J22" s="153"/>
      <c r="K22" s="153"/>
      <c r="L22" s="152"/>
      <c r="M22" s="152"/>
    </row>
    <row r="23" spans="1:25" x14ac:dyDescent="0.25">
      <c r="B23" s="155" t="s">
        <v>68</v>
      </c>
      <c r="C23" s="175">
        <v>286450</v>
      </c>
      <c r="D23" s="175">
        <v>34529</v>
      </c>
      <c r="E23" s="175">
        <v>230846</v>
      </c>
      <c r="F23" s="175">
        <v>286632</v>
      </c>
      <c r="G23" s="175">
        <v>305512</v>
      </c>
      <c r="H23" s="175">
        <v>293941</v>
      </c>
      <c r="I23" s="176">
        <f>IFERROR(H23/G23-1,"-")</f>
        <v>-3.7874126057241608E-2</v>
      </c>
      <c r="J23" s="176">
        <f>IFERROR(H23/D23-1,"-")</f>
        <v>7.5128732369891971</v>
      </c>
      <c r="K23" s="175">
        <f>H23-G23</f>
        <v>-11571</v>
      </c>
      <c r="L23" s="175">
        <f>H23-D23</f>
        <v>259412</v>
      </c>
      <c r="M23" s="176">
        <f t="shared" ref="M23:M35" si="12">H23/H$9</f>
        <v>0.34330118813060678</v>
      </c>
    </row>
    <row r="24" spans="1:25" x14ac:dyDescent="0.25">
      <c r="B24" s="158" t="s">
        <v>97</v>
      </c>
      <c r="C24" s="159">
        <v>17157</v>
      </c>
      <c r="D24" s="159">
        <v>14284</v>
      </c>
      <c r="E24" s="159">
        <v>18574</v>
      </c>
      <c r="F24" s="159">
        <v>15183</v>
      </c>
      <c r="G24" s="159">
        <v>14733</v>
      </c>
      <c r="H24" s="159">
        <v>12508</v>
      </c>
      <c r="I24" s="177">
        <f>IFERROR(H24/G24-1,"-")</f>
        <v>-0.15102151632389871</v>
      </c>
      <c r="J24" s="160">
        <f t="shared" ref="J24:J35" si="13">IFERROR(H24/D24-1,"-")</f>
        <v>-0.1243349201904228</v>
      </c>
      <c r="K24" s="159">
        <f t="shared" ref="K24:K34" si="14">H24-G24</f>
        <v>-2225</v>
      </c>
      <c r="L24" s="159">
        <f t="shared" ref="L24:L35" si="15">H24-D24</f>
        <v>-1776</v>
      </c>
      <c r="M24" s="160">
        <f t="shared" si="12"/>
        <v>1.4608412100175305E-2</v>
      </c>
    </row>
    <row r="25" spans="1:25" x14ac:dyDescent="0.25">
      <c r="B25" s="162" t="s">
        <v>103</v>
      </c>
      <c r="C25" s="163">
        <v>7984</v>
      </c>
      <c r="D25" s="163">
        <v>10448</v>
      </c>
      <c r="E25" s="163">
        <v>8574</v>
      </c>
      <c r="F25" s="163">
        <v>6217</v>
      </c>
      <c r="G25" s="163">
        <v>4984</v>
      </c>
      <c r="H25" s="163">
        <v>4666</v>
      </c>
      <c r="I25" s="178">
        <f>IFERROR(H25/G25-1,"-")</f>
        <v>-6.3804173354735205E-2</v>
      </c>
      <c r="J25" s="164">
        <f t="shared" si="13"/>
        <v>-0.55340735068912705</v>
      </c>
      <c r="K25" s="163">
        <f t="shared" si="14"/>
        <v>-318</v>
      </c>
      <c r="L25" s="163">
        <f t="shared" si="15"/>
        <v>-5782</v>
      </c>
      <c r="M25" s="164">
        <f t="shared" si="12"/>
        <v>5.4495403629211689E-3</v>
      </c>
    </row>
    <row r="26" spans="1:25" x14ac:dyDescent="0.25">
      <c r="B26" s="162" t="s">
        <v>100</v>
      </c>
      <c r="C26" s="163">
        <v>9173</v>
      </c>
      <c r="D26" s="163">
        <v>3836</v>
      </c>
      <c r="E26" s="163">
        <v>10000</v>
      </c>
      <c r="F26" s="163">
        <v>8966</v>
      </c>
      <c r="G26" s="163">
        <v>9749</v>
      </c>
      <c r="H26" s="163">
        <v>7842</v>
      </c>
      <c r="I26" s="178">
        <f>IFERROR(H26/G26-1,"-")</f>
        <v>-0.1956098061339625</v>
      </c>
      <c r="J26" s="164">
        <f t="shared" si="13"/>
        <v>1.0443169968717414</v>
      </c>
      <c r="K26" s="163">
        <f t="shared" si="14"/>
        <v>-1907</v>
      </c>
      <c r="L26" s="163">
        <f t="shared" si="15"/>
        <v>4006</v>
      </c>
      <c r="M26" s="164">
        <f t="shared" si="12"/>
        <v>9.1588717372541369E-3</v>
      </c>
    </row>
    <row r="27" spans="1:25" x14ac:dyDescent="0.25">
      <c r="B27" s="158" t="s">
        <v>107</v>
      </c>
      <c r="C27" s="159">
        <v>269293</v>
      </c>
      <c r="D27" s="159">
        <v>20245</v>
      </c>
      <c r="E27" s="159">
        <v>212272</v>
      </c>
      <c r="F27" s="159">
        <v>271449</v>
      </c>
      <c r="G27" s="159">
        <v>290779</v>
      </c>
      <c r="H27" s="159">
        <v>281433</v>
      </c>
      <c r="I27" s="177">
        <f>IFERROR(H27/G27-1,"-")</f>
        <v>-3.2141248164413549E-2</v>
      </c>
      <c r="J27" s="160">
        <f t="shared" si="13"/>
        <v>12.901358360088912</v>
      </c>
      <c r="K27" s="159">
        <f t="shared" si="14"/>
        <v>-9346</v>
      </c>
      <c r="L27" s="159">
        <f t="shared" si="15"/>
        <v>261188</v>
      </c>
      <c r="M27" s="160">
        <f t="shared" si="12"/>
        <v>0.32869277603043145</v>
      </c>
    </row>
    <row r="28" spans="1:25" x14ac:dyDescent="0.25">
      <c r="B28" s="162" t="s">
        <v>110</v>
      </c>
      <c r="C28" s="163">
        <v>122301</v>
      </c>
      <c r="D28" s="163">
        <v>1228</v>
      </c>
      <c r="E28" s="163">
        <v>90601</v>
      </c>
      <c r="F28" s="163">
        <v>121897</v>
      </c>
      <c r="G28" s="163">
        <v>133200</v>
      </c>
      <c r="H28" s="163">
        <v>134133</v>
      </c>
      <c r="I28" s="178">
        <f t="shared" ref="I28:I35" si="16">IFERROR(H28/G28-1,"-")</f>
        <v>7.0045045045044052E-3</v>
      </c>
      <c r="J28" s="164">
        <f t="shared" si="13"/>
        <v>108.22882736156352</v>
      </c>
      <c r="K28" s="163">
        <f t="shared" si="14"/>
        <v>933</v>
      </c>
      <c r="L28" s="163">
        <f t="shared" si="15"/>
        <v>132905</v>
      </c>
      <c r="M28" s="164">
        <f t="shared" si="12"/>
        <v>0.156657350514296</v>
      </c>
    </row>
    <row r="29" spans="1:25" x14ac:dyDescent="0.25">
      <c r="B29" s="162" t="s">
        <v>113</v>
      </c>
      <c r="C29" s="163">
        <v>30813</v>
      </c>
      <c r="D29" s="163">
        <v>2910</v>
      </c>
      <c r="E29" s="163">
        <v>21180</v>
      </c>
      <c r="F29" s="163">
        <v>28248</v>
      </c>
      <c r="G29" s="163">
        <v>30168</v>
      </c>
      <c r="H29" s="163">
        <v>27562</v>
      </c>
      <c r="I29" s="178">
        <f t="shared" si="16"/>
        <v>-8.6382922301776688E-2</v>
      </c>
      <c r="J29" s="164">
        <f t="shared" si="13"/>
        <v>8.4714776632302407</v>
      </c>
      <c r="K29" s="163">
        <f t="shared" si="14"/>
        <v>-2606</v>
      </c>
      <c r="L29" s="163">
        <f t="shared" si="15"/>
        <v>24652</v>
      </c>
      <c r="M29" s="164">
        <f t="shared" si="12"/>
        <v>3.2190362512394606E-2</v>
      </c>
    </row>
    <row r="30" spans="1:25" x14ac:dyDescent="0.25">
      <c r="B30" s="162" t="s">
        <v>116</v>
      </c>
      <c r="C30" s="163">
        <v>10819</v>
      </c>
      <c r="D30" s="163">
        <v>4797</v>
      </c>
      <c r="E30" s="163">
        <v>10098</v>
      </c>
      <c r="F30" s="163">
        <v>11440</v>
      </c>
      <c r="G30" s="163">
        <v>11744</v>
      </c>
      <c r="H30" s="163">
        <v>9745</v>
      </c>
      <c r="I30" s="178">
        <f t="shared" si="16"/>
        <v>-0.1702145776566758</v>
      </c>
      <c r="J30" s="164">
        <f t="shared" si="13"/>
        <v>1.0314780070877632</v>
      </c>
      <c r="K30" s="163">
        <f t="shared" si="14"/>
        <v>-1999</v>
      </c>
      <c r="L30" s="163">
        <f t="shared" si="15"/>
        <v>4948</v>
      </c>
      <c r="M30" s="164">
        <f t="shared" si="12"/>
        <v>1.1381433955565106E-2</v>
      </c>
    </row>
    <row r="31" spans="1:25" x14ac:dyDescent="0.25">
      <c r="B31" s="162" t="s">
        <v>123</v>
      </c>
      <c r="C31" s="163">
        <v>10228</v>
      </c>
      <c r="D31" s="163">
        <v>308</v>
      </c>
      <c r="E31" s="163">
        <v>12728</v>
      </c>
      <c r="F31" s="163">
        <v>10714</v>
      </c>
      <c r="G31" s="163">
        <v>11346</v>
      </c>
      <c r="H31" s="163">
        <v>10353</v>
      </c>
      <c r="I31" s="178">
        <f t="shared" si="16"/>
        <v>-8.751983077736647E-2</v>
      </c>
      <c r="J31" s="164">
        <f t="shared" si="13"/>
        <v>32.613636363636367</v>
      </c>
      <c r="K31" s="163">
        <f t="shared" si="14"/>
        <v>-993</v>
      </c>
      <c r="L31" s="163">
        <f t="shared" si="15"/>
        <v>10045</v>
      </c>
      <c r="M31" s="164">
        <f t="shared" si="12"/>
        <v>1.2091532656948747E-2</v>
      </c>
    </row>
    <row r="32" spans="1:25" x14ac:dyDescent="0.25">
      <c r="B32" s="162" t="s">
        <v>119</v>
      </c>
      <c r="C32" s="163">
        <v>13381</v>
      </c>
      <c r="D32" s="163">
        <v>811</v>
      </c>
      <c r="E32" s="163">
        <v>15006</v>
      </c>
      <c r="F32" s="163">
        <v>13623</v>
      </c>
      <c r="G32" s="163">
        <v>13291</v>
      </c>
      <c r="H32" s="163">
        <v>12932</v>
      </c>
      <c r="I32" s="178">
        <f t="shared" si="16"/>
        <v>-2.7010759160334019E-2</v>
      </c>
      <c r="J32" s="164">
        <f t="shared" si="13"/>
        <v>14.945745992601726</v>
      </c>
      <c r="K32" s="163">
        <f t="shared" si="14"/>
        <v>-359</v>
      </c>
      <c r="L32" s="163">
        <f t="shared" si="15"/>
        <v>12121</v>
      </c>
      <c r="M32" s="164">
        <f t="shared" si="12"/>
        <v>1.510361251035074E-2</v>
      </c>
    </row>
    <row r="33" spans="2:13" x14ac:dyDescent="0.25">
      <c r="B33" s="162" t="s">
        <v>128</v>
      </c>
      <c r="C33" s="163">
        <v>9559</v>
      </c>
      <c r="D33" s="163">
        <v>54</v>
      </c>
      <c r="E33" s="163">
        <v>5900</v>
      </c>
      <c r="F33" s="163">
        <v>8515</v>
      </c>
      <c r="G33" s="163">
        <v>7022</v>
      </c>
      <c r="H33" s="163">
        <v>6195</v>
      </c>
      <c r="I33" s="178">
        <f t="shared" si="16"/>
        <v>-0.11777271432640268</v>
      </c>
      <c r="J33" s="164">
        <f t="shared" si="13"/>
        <v>113.72222222222223</v>
      </c>
      <c r="K33" s="163">
        <f t="shared" si="14"/>
        <v>-827</v>
      </c>
      <c r="L33" s="163">
        <f t="shared" si="15"/>
        <v>6141</v>
      </c>
      <c r="M33" s="164">
        <f t="shared" si="12"/>
        <v>7.2352984458415428E-3</v>
      </c>
    </row>
    <row r="34" spans="2:13" x14ac:dyDescent="0.25">
      <c r="B34" s="162" t="s">
        <v>131</v>
      </c>
      <c r="C34" s="163">
        <v>11060</v>
      </c>
      <c r="D34" s="163">
        <v>146</v>
      </c>
      <c r="E34" s="163">
        <v>3622</v>
      </c>
      <c r="F34" s="163">
        <v>8102</v>
      </c>
      <c r="G34" s="163">
        <v>7639</v>
      </c>
      <c r="H34" s="163">
        <v>6250</v>
      </c>
      <c r="I34" s="178">
        <f t="shared" si="16"/>
        <v>-0.18183008247152765</v>
      </c>
      <c r="J34" s="164">
        <f t="shared" si="13"/>
        <v>41.80821917808219</v>
      </c>
      <c r="K34" s="163">
        <f t="shared" si="14"/>
        <v>-1389</v>
      </c>
      <c r="L34" s="163">
        <f t="shared" si="15"/>
        <v>6104</v>
      </c>
      <c r="M34" s="164">
        <f t="shared" si="12"/>
        <v>7.299534348104866E-3</v>
      </c>
    </row>
    <row r="35" spans="2:13" x14ac:dyDescent="0.25">
      <c r="B35" s="167" t="s">
        <v>145</v>
      </c>
      <c r="C35" s="168">
        <f t="shared" ref="C35" si="17">C27-SUM(C28:C34)</f>
        <v>61132</v>
      </c>
      <c r="D35" s="168">
        <f t="shared" ref="D35:E35" si="18">D27-SUM(D28:D34)</f>
        <v>9991</v>
      </c>
      <c r="E35" s="168">
        <f t="shared" si="18"/>
        <v>53137</v>
      </c>
      <c r="F35" s="168">
        <f t="shared" ref="F35:H35" si="19">F27-SUM(F28:F34)</f>
        <v>68910</v>
      </c>
      <c r="G35" s="168">
        <f t="shared" si="19"/>
        <v>76369</v>
      </c>
      <c r="H35" s="168">
        <f t="shared" si="19"/>
        <v>74263</v>
      </c>
      <c r="I35" s="179">
        <f t="shared" si="16"/>
        <v>-2.7576634498291175E-2</v>
      </c>
      <c r="J35" s="169">
        <f t="shared" si="13"/>
        <v>6.4329896907216497</v>
      </c>
      <c r="K35" s="168">
        <f>H35-G35</f>
        <v>-2106</v>
      </c>
      <c r="L35" s="168">
        <f t="shared" si="15"/>
        <v>64272</v>
      </c>
      <c r="M35" s="169">
        <f t="shared" si="12"/>
        <v>8.6733651086929861E-2</v>
      </c>
    </row>
    <row r="36" spans="2:13" x14ac:dyDescent="0.25">
      <c r="B36" s="154" t="s">
        <v>45</v>
      </c>
      <c r="C36" s="152"/>
      <c r="D36" s="152"/>
      <c r="E36" s="152"/>
      <c r="F36" s="152"/>
      <c r="G36" s="152"/>
      <c r="H36" s="152"/>
      <c r="I36" s="153"/>
      <c r="J36" s="153"/>
      <c r="K36" s="153"/>
      <c r="L36" s="152"/>
      <c r="M36" s="152"/>
    </row>
    <row r="37" spans="2:13" x14ac:dyDescent="0.25">
      <c r="B37" s="155" t="s">
        <v>68</v>
      </c>
      <c r="C37" s="175">
        <v>208077</v>
      </c>
      <c r="D37" s="175">
        <v>18141</v>
      </c>
      <c r="E37" s="175">
        <v>161096</v>
      </c>
      <c r="F37" s="175">
        <v>204300</v>
      </c>
      <c r="G37" s="175">
        <v>214407</v>
      </c>
      <c r="H37" s="175">
        <v>223777</v>
      </c>
      <c r="I37" s="176">
        <f>IFERROR(H37/G37-1,"-")</f>
        <v>4.3701931373509195E-2</v>
      </c>
      <c r="J37" s="176">
        <f>IFERROR(H37/D37-1,"-")</f>
        <v>11.335428035940687</v>
      </c>
      <c r="K37" s="175">
        <f>H37-G37</f>
        <v>9370</v>
      </c>
      <c r="L37" s="175">
        <f>H37-D37</f>
        <v>205636</v>
      </c>
      <c r="M37" s="176">
        <f t="shared" ref="M37:M49" si="20">H37/H$9</f>
        <v>0.26135486365053801</v>
      </c>
    </row>
    <row r="38" spans="2:13" x14ac:dyDescent="0.25">
      <c r="B38" s="158" t="s">
        <v>97</v>
      </c>
      <c r="C38" s="159">
        <v>11817</v>
      </c>
      <c r="D38" s="159">
        <v>4876</v>
      </c>
      <c r="E38" s="159">
        <v>10089</v>
      </c>
      <c r="F38" s="159">
        <v>9914</v>
      </c>
      <c r="G38" s="159">
        <v>9334</v>
      </c>
      <c r="H38" s="159">
        <v>11165</v>
      </c>
      <c r="I38" s="177">
        <f>IFERROR(H38/G38-1,"-")</f>
        <v>0.1961645596743089</v>
      </c>
      <c r="J38" s="160">
        <f t="shared" ref="J38:J49" si="21">IFERROR(H38/D38-1,"-")</f>
        <v>1.2897867104183756</v>
      </c>
      <c r="K38" s="159">
        <f t="shared" ref="K38:K48" si="22">H38-G38</f>
        <v>1831</v>
      </c>
      <c r="L38" s="159">
        <f t="shared" ref="L38:L49" si="23">H38-D38</f>
        <v>6289</v>
      </c>
      <c r="M38" s="160">
        <f t="shared" si="20"/>
        <v>1.3039888159454532E-2</v>
      </c>
    </row>
    <row r="39" spans="2:13" x14ac:dyDescent="0.25">
      <c r="B39" s="162" t="s">
        <v>103</v>
      </c>
      <c r="C39" s="163">
        <v>4215</v>
      </c>
      <c r="D39" s="163">
        <v>3859</v>
      </c>
      <c r="E39" s="163">
        <v>4037</v>
      </c>
      <c r="F39" s="163">
        <v>2819</v>
      </c>
      <c r="G39" s="163">
        <v>2939</v>
      </c>
      <c r="H39" s="163">
        <v>3858</v>
      </c>
      <c r="I39" s="178">
        <f>IFERROR(H39/G39-1,"-")</f>
        <v>0.31269139162980597</v>
      </c>
      <c r="J39" s="164">
        <f t="shared" si="21"/>
        <v>-2.5913449080072759E-4</v>
      </c>
      <c r="K39" s="163">
        <f t="shared" si="22"/>
        <v>919</v>
      </c>
      <c r="L39" s="163">
        <f t="shared" si="23"/>
        <v>-1</v>
      </c>
      <c r="M39" s="164">
        <f t="shared" si="20"/>
        <v>4.5058565623981714E-3</v>
      </c>
    </row>
    <row r="40" spans="2:13" x14ac:dyDescent="0.25">
      <c r="B40" s="162" t="s">
        <v>100</v>
      </c>
      <c r="C40" s="163">
        <v>7602</v>
      </c>
      <c r="D40" s="163">
        <v>1017</v>
      </c>
      <c r="E40" s="163">
        <v>6052</v>
      </c>
      <c r="F40" s="163">
        <v>7095</v>
      </c>
      <c r="G40" s="163">
        <v>6395</v>
      </c>
      <c r="H40" s="163">
        <v>7307</v>
      </c>
      <c r="I40" s="178">
        <f>IFERROR(H40/G40-1,"-")</f>
        <v>0.14261141516810016</v>
      </c>
      <c r="J40" s="164">
        <f t="shared" si="21"/>
        <v>6.184857423795477</v>
      </c>
      <c r="K40" s="163">
        <f t="shared" si="22"/>
        <v>912</v>
      </c>
      <c r="L40" s="163">
        <f t="shared" si="23"/>
        <v>6290</v>
      </c>
      <c r="M40" s="164">
        <f t="shared" si="20"/>
        <v>8.5340315970563602E-3</v>
      </c>
    </row>
    <row r="41" spans="2:13" x14ac:dyDescent="0.25">
      <c r="B41" s="158" t="s">
        <v>107</v>
      </c>
      <c r="C41" s="159">
        <v>196260</v>
      </c>
      <c r="D41" s="159">
        <v>13265</v>
      </c>
      <c r="E41" s="159">
        <v>151007</v>
      </c>
      <c r="F41" s="159">
        <v>194386</v>
      </c>
      <c r="G41" s="159">
        <v>205073</v>
      </c>
      <c r="H41" s="159">
        <v>212612</v>
      </c>
      <c r="I41" s="177">
        <f>IFERROR(H41/G41-1,"-")</f>
        <v>3.6762518712848635E-2</v>
      </c>
      <c r="J41" s="160">
        <f t="shared" si="21"/>
        <v>15.02804372408594</v>
      </c>
      <c r="K41" s="159">
        <f t="shared" si="22"/>
        <v>7539</v>
      </c>
      <c r="L41" s="159">
        <f t="shared" si="23"/>
        <v>199347</v>
      </c>
      <c r="M41" s="160">
        <f t="shared" si="20"/>
        <v>0.24831497549108347</v>
      </c>
    </row>
    <row r="42" spans="2:13" x14ac:dyDescent="0.25">
      <c r="B42" s="162" t="s">
        <v>110</v>
      </c>
      <c r="C42" s="163">
        <v>87078</v>
      </c>
      <c r="D42" s="163">
        <v>741</v>
      </c>
      <c r="E42" s="163">
        <v>56455</v>
      </c>
      <c r="F42" s="163">
        <v>79784</v>
      </c>
      <c r="G42" s="163">
        <v>87867</v>
      </c>
      <c r="H42" s="163">
        <v>92833</v>
      </c>
      <c r="I42" s="178">
        <f t="shared" ref="I42:I49" si="24">IFERROR(H42/G42-1,"-")</f>
        <v>5.6517236277555893E-2</v>
      </c>
      <c r="J42" s="164">
        <f t="shared" si="21"/>
        <v>124.28070175438596</v>
      </c>
      <c r="K42" s="163">
        <f t="shared" si="22"/>
        <v>4966</v>
      </c>
      <c r="L42" s="163">
        <f t="shared" si="23"/>
        <v>92092</v>
      </c>
      <c r="M42" s="164">
        <f t="shared" si="20"/>
        <v>0.10842202754201904</v>
      </c>
    </row>
    <row r="43" spans="2:13" x14ac:dyDescent="0.25">
      <c r="B43" s="162" t="s">
        <v>113</v>
      </c>
      <c r="C43" s="163">
        <v>9334</v>
      </c>
      <c r="D43" s="163">
        <v>1123</v>
      </c>
      <c r="E43" s="163">
        <v>6264</v>
      </c>
      <c r="F43" s="163">
        <v>8938</v>
      </c>
      <c r="G43" s="163">
        <v>8894</v>
      </c>
      <c r="H43" s="163">
        <v>8687</v>
      </c>
      <c r="I43" s="178">
        <f t="shared" si="24"/>
        <v>-2.3274117382505066E-2</v>
      </c>
      <c r="J43" s="164">
        <f t="shared" si="21"/>
        <v>6.7355298308103295</v>
      </c>
      <c r="K43" s="163">
        <f t="shared" si="22"/>
        <v>-207</v>
      </c>
      <c r="L43" s="163">
        <f t="shared" si="23"/>
        <v>7564</v>
      </c>
      <c r="M43" s="164">
        <f t="shared" si="20"/>
        <v>1.0145768781117915E-2</v>
      </c>
    </row>
    <row r="44" spans="2:13" x14ac:dyDescent="0.25">
      <c r="B44" s="162" t="s">
        <v>116</v>
      </c>
      <c r="C44" s="163">
        <v>5055</v>
      </c>
      <c r="D44" s="163">
        <v>2127</v>
      </c>
      <c r="E44" s="163">
        <v>4461</v>
      </c>
      <c r="F44" s="163">
        <v>5055</v>
      </c>
      <c r="G44" s="163">
        <v>5063</v>
      </c>
      <c r="H44" s="163">
        <v>5640</v>
      </c>
      <c r="I44" s="178">
        <f t="shared" si="24"/>
        <v>0.11396405293304368</v>
      </c>
      <c r="J44" s="164">
        <f t="shared" si="21"/>
        <v>1.6516220028208743</v>
      </c>
      <c r="K44" s="163">
        <f t="shared" si="22"/>
        <v>577</v>
      </c>
      <c r="L44" s="163">
        <f t="shared" si="23"/>
        <v>3513</v>
      </c>
      <c r="M44" s="164">
        <f t="shared" si="20"/>
        <v>6.5870997957298309E-3</v>
      </c>
    </row>
    <row r="45" spans="2:13" x14ac:dyDescent="0.25">
      <c r="B45" s="162" t="s">
        <v>123</v>
      </c>
      <c r="C45" s="163">
        <v>8767</v>
      </c>
      <c r="D45" s="163">
        <v>345</v>
      </c>
      <c r="E45" s="163">
        <v>8653</v>
      </c>
      <c r="F45" s="163">
        <v>8751</v>
      </c>
      <c r="G45" s="163">
        <v>9171</v>
      </c>
      <c r="H45" s="163">
        <v>8618</v>
      </c>
      <c r="I45" s="178">
        <f t="shared" si="24"/>
        <v>-6.0298767855195723E-2</v>
      </c>
      <c r="J45" s="164">
        <f t="shared" si="21"/>
        <v>23.979710144927537</v>
      </c>
      <c r="K45" s="163">
        <f t="shared" si="22"/>
        <v>-553</v>
      </c>
      <c r="L45" s="163">
        <f t="shared" si="23"/>
        <v>8273</v>
      </c>
      <c r="M45" s="164">
        <f t="shared" si="20"/>
        <v>1.0065181921914837E-2</v>
      </c>
    </row>
    <row r="46" spans="2:13" x14ac:dyDescent="0.25">
      <c r="B46" s="162" t="s">
        <v>119</v>
      </c>
      <c r="C46" s="163">
        <v>7683</v>
      </c>
      <c r="D46" s="163">
        <v>343</v>
      </c>
      <c r="E46" s="163">
        <v>5798</v>
      </c>
      <c r="F46" s="163">
        <v>7277</v>
      </c>
      <c r="G46" s="163">
        <v>8085</v>
      </c>
      <c r="H46" s="163">
        <v>6107</v>
      </c>
      <c r="I46" s="178">
        <f t="shared" si="24"/>
        <v>-0.24465058750773039</v>
      </c>
      <c r="J46" s="164">
        <f t="shared" si="21"/>
        <v>16.804664723032069</v>
      </c>
      <c r="K46" s="163">
        <f t="shared" si="22"/>
        <v>-1978</v>
      </c>
      <c r="L46" s="163">
        <f t="shared" si="23"/>
        <v>5764</v>
      </c>
      <c r="M46" s="164">
        <f t="shared" si="20"/>
        <v>7.1325210022202268E-3</v>
      </c>
    </row>
    <row r="47" spans="2:13" x14ac:dyDescent="0.25">
      <c r="B47" s="162" t="s">
        <v>128</v>
      </c>
      <c r="C47" s="163">
        <v>7906</v>
      </c>
      <c r="D47" s="163">
        <v>106</v>
      </c>
      <c r="E47" s="163">
        <v>6783</v>
      </c>
      <c r="F47" s="163">
        <v>8031</v>
      </c>
      <c r="G47" s="163">
        <v>7200</v>
      </c>
      <c r="H47" s="163">
        <v>6722</v>
      </c>
      <c r="I47" s="178">
        <f t="shared" si="24"/>
        <v>-6.6388888888888942E-2</v>
      </c>
      <c r="J47" s="164">
        <f t="shared" si="21"/>
        <v>62.415094339622641</v>
      </c>
      <c r="K47" s="163">
        <f t="shared" si="22"/>
        <v>-478</v>
      </c>
      <c r="L47" s="163">
        <f t="shared" si="23"/>
        <v>6616</v>
      </c>
      <c r="M47" s="164">
        <f t="shared" si="20"/>
        <v>7.8507951820737457E-3</v>
      </c>
    </row>
    <row r="48" spans="2:13" x14ac:dyDescent="0.25">
      <c r="B48" s="162" t="s">
        <v>131</v>
      </c>
      <c r="C48" s="163">
        <v>13085</v>
      </c>
      <c r="D48" s="163">
        <v>919</v>
      </c>
      <c r="E48" s="163">
        <v>6380</v>
      </c>
      <c r="F48" s="163">
        <v>8235</v>
      </c>
      <c r="G48" s="163">
        <v>8955</v>
      </c>
      <c r="H48" s="163">
        <v>6774</v>
      </c>
      <c r="I48" s="178">
        <f t="shared" si="24"/>
        <v>-0.24355108877721943</v>
      </c>
      <c r="J48" s="164">
        <f t="shared" si="21"/>
        <v>6.3710554951033735</v>
      </c>
      <c r="K48" s="163">
        <f t="shared" si="22"/>
        <v>-2181</v>
      </c>
      <c r="L48" s="163">
        <f t="shared" si="23"/>
        <v>5855</v>
      </c>
      <c r="M48" s="164">
        <f t="shared" si="20"/>
        <v>7.9115273078499779E-3</v>
      </c>
    </row>
    <row r="49" spans="2:13" x14ac:dyDescent="0.25">
      <c r="B49" s="167" t="s">
        <v>145</v>
      </c>
      <c r="C49" s="168">
        <f t="shared" ref="C49" si="25">C41-SUM(C42:C48)</f>
        <v>57352</v>
      </c>
      <c r="D49" s="168">
        <f t="shared" ref="D49:E49" si="26">D41-SUM(D42:D48)</f>
        <v>7561</v>
      </c>
      <c r="E49" s="168">
        <f t="shared" si="26"/>
        <v>56213</v>
      </c>
      <c r="F49" s="168">
        <f t="shared" ref="F49:H49" si="27">F41-SUM(F42:F48)</f>
        <v>68315</v>
      </c>
      <c r="G49" s="168">
        <f t="shared" si="27"/>
        <v>69838</v>
      </c>
      <c r="H49" s="168">
        <f t="shared" si="27"/>
        <v>77231</v>
      </c>
      <c r="I49" s="179">
        <f t="shared" si="24"/>
        <v>0.10585927432057041</v>
      </c>
      <c r="J49" s="169">
        <f t="shared" si="21"/>
        <v>9.2143896310011897</v>
      </c>
      <c r="K49" s="168">
        <f>H49-G49</f>
        <v>7393</v>
      </c>
      <c r="L49" s="168">
        <f t="shared" si="23"/>
        <v>69670</v>
      </c>
      <c r="M49" s="169">
        <f t="shared" si="20"/>
        <v>9.0200053958157903E-2</v>
      </c>
    </row>
    <row r="50" spans="2:13" x14ac:dyDescent="0.25">
      <c r="B50" s="154" t="s">
        <v>46</v>
      </c>
      <c r="C50" s="152"/>
      <c r="D50" s="152"/>
      <c r="E50" s="152"/>
      <c r="F50" s="152"/>
      <c r="G50" s="152"/>
      <c r="H50" s="152"/>
      <c r="I50" s="153"/>
      <c r="J50" s="153"/>
      <c r="K50" s="153"/>
      <c r="L50" s="152"/>
      <c r="M50" s="152"/>
    </row>
    <row r="51" spans="2:13" x14ac:dyDescent="0.25">
      <c r="B51" s="155" t="s">
        <v>68</v>
      </c>
      <c r="C51" s="175">
        <v>8406</v>
      </c>
      <c r="D51" s="175">
        <v>931</v>
      </c>
      <c r="E51" s="175">
        <v>5352</v>
      </c>
      <c r="F51" s="175">
        <v>11430</v>
      </c>
      <c r="G51" s="175">
        <v>9247</v>
      </c>
      <c r="H51" s="175">
        <v>8589</v>
      </c>
      <c r="I51" s="176">
        <f>IFERROR(H51/G51-1,"-")</f>
        <v>-7.1158213474640464E-2</v>
      </c>
      <c r="J51" s="176">
        <f>IFERROR(H51/D51-1,"-")</f>
        <v>8.2255639097744364</v>
      </c>
      <c r="K51" s="175">
        <f>H51-G51</f>
        <v>-658</v>
      </c>
      <c r="L51" s="175">
        <f>H51-D51</f>
        <v>7658</v>
      </c>
      <c r="M51" s="176">
        <f t="shared" ref="M51:M63" si="28">H51/H$9</f>
        <v>1.003131208253963E-2</v>
      </c>
    </row>
    <row r="52" spans="2:13" x14ac:dyDescent="0.25">
      <c r="B52" s="158" t="s">
        <v>97</v>
      </c>
      <c r="C52" s="159">
        <v>883</v>
      </c>
      <c r="D52" s="159">
        <v>142</v>
      </c>
      <c r="E52" s="159">
        <v>280</v>
      </c>
      <c r="F52" s="159">
        <v>5084</v>
      </c>
      <c r="G52" s="159">
        <v>1520</v>
      </c>
      <c r="H52" s="159">
        <v>1473</v>
      </c>
      <c r="I52" s="177">
        <f>IFERROR(H52/G52-1,"-")</f>
        <v>-3.092105263157896E-2</v>
      </c>
      <c r="J52" s="160">
        <f t="shared" ref="J52:J63" si="29">IFERROR(H52/D52-1,"-")</f>
        <v>9.373239436619718</v>
      </c>
      <c r="K52" s="159">
        <f t="shared" ref="K52:K62" si="30">H52-G52</f>
        <v>-47</v>
      </c>
      <c r="L52" s="159">
        <f t="shared" ref="L52:L63" si="31">H52-D52</f>
        <v>1331</v>
      </c>
      <c r="M52" s="160">
        <f t="shared" si="28"/>
        <v>1.7203542551613548E-3</v>
      </c>
    </row>
    <row r="53" spans="2:13" x14ac:dyDescent="0.25">
      <c r="B53" s="162" t="s">
        <v>103</v>
      </c>
      <c r="C53" s="163">
        <v>404</v>
      </c>
      <c r="D53" s="163">
        <v>68</v>
      </c>
      <c r="E53" s="163">
        <v>64</v>
      </c>
      <c r="F53" s="163">
        <v>3888</v>
      </c>
      <c r="G53" s="163">
        <v>649</v>
      </c>
      <c r="H53" s="163">
        <v>758</v>
      </c>
      <c r="I53" s="178">
        <f>IFERROR(H53/G53-1,"-")</f>
        <v>0.16795069337442214</v>
      </c>
      <c r="J53" s="164">
        <f t="shared" si="29"/>
        <v>10.147058823529411</v>
      </c>
      <c r="K53" s="163">
        <f t="shared" si="30"/>
        <v>109</v>
      </c>
      <c r="L53" s="163">
        <f t="shared" si="31"/>
        <v>690</v>
      </c>
      <c r="M53" s="164">
        <f t="shared" si="28"/>
        <v>8.852875257381581E-4</v>
      </c>
    </row>
    <row r="54" spans="2:13" x14ac:dyDescent="0.25">
      <c r="B54" s="162" t="s">
        <v>100</v>
      </c>
      <c r="C54" s="163">
        <v>479</v>
      </c>
      <c r="D54" s="163">
        <v>74</v>
      </c>
      <c r="E54" s="163">
        <v>216</v>
      </c>
      <c r="F54" s="163">
        <v>1196</v>
      </c>
      <c r="G54" s="163">
        <v>871</v>
      </c>
      <c r="H54" s="163">
        <v>715</v>
      </c>
      <c r="I54" s="178">
        <f>IFERROR(H54/G54-1,"-")</f>
        <v>-0.17910447761194026</v>
      </c>
      <c r="J54" s="164">
        <f t="shared" si="29"/>
        <v>8.6621621621621614</v>
      </c>
      <c r="K54" s="163">
        <f t="shared" si="30"/>
        <v>-156</v>
      </c>
      <c r="L54" s="163">
        <f t="shared" si="31"/>
        <v>641</v>
      </c>
      <c r="M54" s="164">
        <f t="shared" si="28"/>
        <v>8.3506672942319663E-4</v>
      </c>
    </row>
    <row r="55" spans="2:13" x14ac:dyDescent="0.25">
      <c r="B55" s="158" t="s">
        <v>107</v>
      </c>
      <c r="C55" s="159">
        <v>7523</v>
      </c>
      <c r="D55" s="159">
        <v>789</v>
      </c>
      <c r="E55" s="159">
        <v>5072</v>
      </c>
      <c r="F55" s="159">
        <v>6346</v>
      </c>
      <c r="G55" s="159">
        <v>7727</v>
      </c>
      <c r="H55" s="159">
        <v>7116</v>
      </c>
      <c r="I55" s="177">
        <f>IFERROR(H55/G55-1,"-")</f>
        <v>-7.9073379060437432E-2</v>
      </c>
      <c r="J55" s="160">
        <f t="shared" si="29"/>
        <v>8.0190114068441058</v>
      </c>
      <c r="K55" s="159">
        <f t="shared" si="30"/>
        <v>-611</v>
      </c>
      <c r="L55" s="159">
        <f t="shared" si="31"/>
        <v>6327</v>
      </c>
      <c r="M55" s="160">
        <f t="shared" si="28"/>
        <v>8.310957827378276E-3</v>
      </c>
    </row>
    <row r="56" spans="2:13" x14ac:dyDescent="0.25">
      <c r="B56" s="162" t="s">
        <v>110</v>
      </c>
      <c r="C56" s="163">
        <v>2052</v>
      </c>
      <c r="D56" s="163">
        <v>22</v>
      </c>
      <c r="E56" s="163">
        <v>1594</v>
      </c>
      <c r="F56" s="163">
        <v>1766</v>
      </c>
      <c r="G56" s="163">
        <v>1959</v>
      </c>
      <c r="H56" s="163">
        <v>2285</v>
      </c>
      <c r="I56" s="178">
        <f t="shared" ref="I56:I63" si="32">IFERROR(H56/G56-1,"-")</f>
        <v>0.16641143440530892</v>
      </c>
      <c r="J56" s="164">
        <f t="shared" si="29"/>
        <v>102.86363636363636</v>
      </c>
      <c r="K56" s="163">
        <f t="shared" si="30"/>
        <v>326</v>
      </c>
      <c r="L56" s="163">
        <f t="shared" si="31"/>
        <v>2263</v>
      </c>
      <c r="M56" s="164">
        <f t="shared" si="28"/>
        <v>2.6687097576671391E-3</v>
      </c>
    </row>
    <row r="57" spans="2:13" x14ac:dyDescent="0.25">
      <c r="B57" s="162" t="s">
        <v>113</v>
      </c>
      <c r="C57" s="163">
        <v>2058</v>
      </c>
      <c r="D57" s="163">
        <v>342</v>
      </c>
      <c r="E57" s="163">
        <v>1373</v>
      </c>
      <c r="F57" s="163">
        <v>1128</v>
      </c>
      <c r="G57" s="163">
        <v>1824</v>
      </c>
      <c r="H57" s="163">
        <v>1601</v>
      </c>
      <c r="I57" s="178">
        <f t="shared" si="32"/>
        <v>-0.12225877192982459</v>
      </c>
      <c r="J57" s="164">
        <f t="shared" si="29"/>
        <v>3.6812865497076022</v>
      </c>
      <c r="K57" s="163">
        <f t="shared" si="30"/>
        <v>-223</v>
      </c>
      <c r="L57" s="163">
        <f t="shared" si="31"/>
        <v>1259</v>
      </c>
      <c r="M57" s="164">
        <f t="shared" si="28"/>
        <v>1.8698487186105423E-3</v>
      </c>
    </row>
    <row r="58" spans="2:13" x14ac:dyDescent="0.25">
      <c r="B58" s="162" t="s">
        <v>116</v>
      </c>
      <c r="C58" s="163">
        <v>419</v>
      </c>
      <c r="D58" s="163">
        <v>71</v>
      </c>
      <c r="E58" s="163">
        <v>250</v>
      </c>
      <c r="F58" s="163">
        <v>636</v>
      </c>
      <c r="G58" s="163">
        <v>572</v>
      </c>
      <c r="H58" s="163">
        <v>395</v>
      </c>
      <c r="I58" s="178">
        <f t="shared" si="32"/>
        <v>-0.30944055944055948</v>
      </c>
      <c r="J58" s="164">
        <f t="shared" si="29"/>
        <v>4.563380281690141</v>
      </c>
      <c r="K58" s="163">
        <f t="shared" si="30"/>
        <v>-177</v>
      </c>
      <c r="L58" s="163">
        <f t="shared" si="31"/>
        <v>324</v>
      </c>
      <c r="M58" s="164">
        <f t="shared" si="28"/>
        <v>4.6133057080022753E-4</v>
      </c>
    </row>
    <row r="59" spans="2:13" x14ac:dyDescent="0.25">
      <c r="B59" s="162" t="s">
        <v>123</v>
      </c>
      <c r="C59" s="163">
        <v>213</v>
      </c>
      <c r="D59" s="163">
        <v>17</v>
      </c>
      <c r="E59" s="163">
        <v>207</v>
      </c>
      <c r="F59" s="163">
        <v>155</v>
      </c>
      <c r="G59" s="163">
        <v>288</v>
      </c>
      <c r="H59" s="163">
        <v>240</v>
      </c>
      <c r="I59" s="178">
        <f t="shared" si="32"/>
        <v>-0.16666666666666663</v>
      </c>
      <c r="J59" s="164">
        <f t="shared" si="29"/>
        <v>13.117647058823529</v>
      </c>
      <c r="K59" s="163">
        <f t="shared" si="30"/>
        <v>-48</v>
      </c>
      <c r="L59" s="163">
        <f t="shared" si="31"/>
        <v>223</v>
      </c>
      <c r="M59" s="164">
        <f t="shared" si="28"/>
        <v>2.8030211896722682E-4</v>
      </c>
    </row>
    <row r="60" spans="2:13" x14ac:dyDescent="0.25">
      <c r="B60" s="162" t="s">
        <v>119</v>
      </c>
      <c r="C60" s="163">
        <v>174</v>
      </c>
      <c r="D60" s="163">
        <v>21</v>
      </c>
      <c r="E60" s="163">
        <v>195</v>
      </c>
      <c r="F60" s="163">
        <v>142</v>
      </c>
      <c r="G60" s="163">
        <v>253</v>
      </c>
      <c r="H60" s="163">
        <v>233</v>
      </c>
      <c r="I60" s="178">
        <f t="shared" si="32"/>
        <v>-7.9051383399209474E-2</v>
      </c>
      <c r="J60" s="164">
        <f t="shared" si="29"/>
        <v>10.095238095238095</v>
      </c>
      <c r="K60" s="163">
        <f t="shared" si="30"/>
        <v>-20</v>
      </c>
      <c r="L60" s="163">
        <f t="shared" si="31"/>
        <v>212</v>
      </c>
      <c r="M60" s="164">
        <f t="shared" si="28"/>
        <v>2.7212664049734942E-4</v>
      </c>
    </row>
    <row r="61" spans="2:13" x14ac:dyDescent="0.25">
      <c r="B61" s="162" t="s">
        <v>128</v>
      </c>
      <c r="C61" s="163">
        <v>113</v>
      </c>
      <c r="D61" s="163">
        <v>3</v>
      </c>
      <c r="E61" s="163">
        <v>24</v>
      </c>
      <c r="F61" s="163">
        <v>99</v>
      </c>
      <c r="G61" s="163">
        <v>57</v>
      </c>
      <c r="H61" s="163">
        <v>114</v>
      </c>
      <c r="I61" s="178">
        <f t="shared" si="32"/>
        <v>1</v>
      </c>
      <c r="J61" s="164">
        <f t="shared" si="29"/>
        <v>37</v>
      </c>
      <c r="K61" s="163">
        <f t="shared" si="30"/>
        <v>57</v>
      </c>
      <c r="L61" s="163">
        <f t="shared" si="31"/>
        <v>111</v>
      </c>
      <c r="M61" s="164">
        <f t="shared" si="28"/>
        <v>1.3314350650943274E-4</v>
      </c>
    </row>
    <row r="62" spans="2:13" x14ac:dyDescent="0.25">
      <c r="B62" s="162" t="s">
        <v>131</v>
      </c>
      <c r="C62" s="163">
        <v>186</v>
      </c>
      <c r="D62" s="163">
        <v>2</v>
      </c>
      <c r="E62" s="163">
        <v>68</v>
      </c>
      <c r="F62" s="163">
        <v>95</v>
      </c>
      <c r="G62" s="163">
        <v>61</v>
      </c>
      <c r="H62" s="163">
        <v>74</v>
      </c>
      <c r="I62" s="178">
        <f t="shared" si="32"/>
        <v>0.21311475409836067</v>
      </c>
      <c r="J62" s="164">
        <f t="shared" si="29"/>
        <v>36</v>
      </c>
      <c r="K62" s="163">
        <f t="shared" si="30"/>
        <v>13</v>
      </c>
      <c r="L62" s="163">
        <f t="shared" si="31"/>
        <v>72</v>
      </c>
      <c r="M62" s="164">
        <f t="shared" si="28"/>
        <v>8.6426486681561603E-5</v>
      </c>
    </row>
    <row r="63" spans="2:13" x14ac:dyDescent="0.25">
      <c r="B63" s="167" t="s">
        <v>145</v>
      </c>
      <c r="C63" s="168">
        <f t="shared" ref="C63" si="33">C55-SUM(C56:C62)</f>
        <v>2308</v>
      </c>
      <c r="D63" s="168">
        <f t="shared" ref="D63:E63" si="34">D55-SUM(D56:D62)</f>
        <v>311</v>
      </c>
      <c r="E63" s="168">
        <f t="shared" si="34"/>
        <v>1361</v>
      </c>
      <c r="F63" s="168">
        <f t="shared" ref="F63:H63" si="35">F55-SUM(F56:F62)</f>
        <v>2325</v>
      </c>
      <c r="G63" s="168">
        <f t="shared" si="35"/>
        <v>2713</v>
      </c>
      <c r="H63" s="168">
        <f t="shared" si="35"/>
        <v>2174</v>
      </c>
      <c r="I63" s="179">
        <f t="shared" si="32"/>
        <v>-0.19867305565794324</v>
      </c>
      <c r="J63" s="169">
        <f t="shared" si="29"/>
        <v>5.990353697749196</v>
      </c>
      <c r="K63" s="168">
        <f>H63-G63</f>
        <v>-539</v>
      </c>
      <c r="L63" s="168">
        <f t="shared" si="31"/>
        <v>1863</v>
      </c>
      <c r="M63" s="169">
        <f t="shared" si="28"/>
        <v>2.5390700276447967E-3</v>
      </c>
    </row>
    <row r="64" spans="2:13" x14ac:dyDescent="0.25">
      <c r="B64" s="154" t="s">
        <v>47</v>
      </c>
      <c r="C64" s="152"/>
      <c r="D64" s="152"/>
      <c r="E64" s="152"/>
      <c r="F64" s="152"/>
      <c r="G64" s="152"/>
      <c r="H64" s="152"/>
      <c r="I64" s="153"/>
      <c r="J64" s="153"/>
      <c r="K64" s="153"/>
      <c r="L64" s="152"/>
      <c r="M64" s="152"/>
    </row>
    <row r="65" spans="2:13" x14ac:dyDescent="0.25">
      <c r="B65" s="155" t="s">
        <v>68</v>
      </c>
      <c r="C65" s="175">
        <v>21496</v>
      </c>
      <c r="D65" s="175">
        <v>2751</v>
      </c>
      <c r="E65" s="175">
        <v>20293</v>
      </c>
      <c r="F65" s="175">
        <v>36336</v>
      </c>
      <c r="G65" s="175">
        <v>40248</v>
      </c>
      <c r="H65" s="175">
        <v>30561</v>
      </c>
      <c r="I65" s="176">
        <f>IFERROR(H65/G65-1,"-")</f>
        <v>-0.24068276684555756</v>
      </c>
      <c r="J65" s="176">
        <f>IFERROR(H65/D65-1,"-")</f>
        <v>10.109051254089422</v>
      </c>
      <c r="K65" s="175">
        <f>H65-G65</f>
        <v>-9687</v>
      </c>
      <c r="L65" s="175">
        <f>H65-D65</f>
        <v>27810</v>
      </c>
      <c r="M65" s="176">
        <f t="shared" ref="M65:M77" si="36">H65/H$9</f>
        <v>3.5692971073989249E-2</v>
      </c>
    </row>
    <row r="66" spans="2:13" x14ac:dyDescent="0.25">
      <c r="B66" s="158" t="s">
        <v>97</v>
      </c>
      <c r="C66" s="159">
        <v>5321</v>
      </c>
      <c r="D66" s="159">
        <v>1365</v>
      </c>
      <c r="E66" s="159">
        <v>4452</v>
      </c>
      <c r="F66" s="159">
        <v>5075</v>
      </c>
      <c r="G66" s="159">
        <v>6440</v>
      </c>
      <c r="H66" s="159">
        <v>4045</v>
      </c>
      <c r="I66" s="177">
        <f>IFERROR(H66/G66-1,"-")</f>
        <v>-0.37189440993788825</v>
      </c>
      <c r="J66" s="160">
        <f t="shared" ref="J66:J77" si="37">IFERROR(H66/D66-1,"-")</f>
        <v>1.9633699633699635</v>
      </c>
      <c r="K66" s="159">
        <f t="shared" ref="K66:K76" si="38">H66-G66</f>
        <v>-2395</v>
      </c>
      <c r="L66" s="159">
        <f t="shared" ref="L66:L77" si="39">H66-D66</f>
        <v>2680</v>
      </c>
      <c r="M66" s="160">
        <f t="shared" si="36"/>
        <v>4.724258630093469E-3</v>
      </c>
    </row>
    <row r="67" spans="2:13" x14ac:dyDescent="0.25">
      <c r="B67" s="162" t="s">
        <v>103</v>
      </c>
      <c r="C67" s="163">
        <v>2181</v>
      </c>
      <c r="D67" s="163">
        <v>1339</v>
      </c>
      <c r="E67" s="163">
        <v>2774</v>
      </c>
      <c r="F67" s="163">
        <v>4203</v>
      </c>
      <c r="G67" s="163">
        <v>3970</v>
      </c>
      <c r="H67" s="163">
        <v>1108</v>
      </c>
      <c r="I67" s="178">
        <f>IFERROR(H67/G67-1,"-")</f>
        <v>-0.72090680100755666</v>
      </c>
      <c r="J67" s="164">
        <f t="shared" si="37"/>
        <v>-0.17251680358476473</v>
      </c>
      <c r="K67" s="163">
        <f t="shared" si="38"/>
        <v>-2862</v>
      </c>
      <c r="L67" s="163">
        <f t="shared" si="39"/>
        <v>-231</v>
      </c>
      <c r="M67" s="164">
        <f t="shared" si="36"/>
        <v>1.2940614492320307E-3</v>
      </c>
    </row>
    <row r="68" spans="2:13" x14ac:dyDescent="0.25">
      <c r="B68" s="162" t="s">
        <v>100</v>
      </c>
      <c r="C68" s="163">
        <v>3140</v>
      </c>
      <c r="D68" s="163">
        <v>26</v>
      </c>
      <c r="E68" s="163">
        <v>1678</v>
      </c>
      <c r="F68" s="163">
        <v>872</v>
      </c>
      <c r="G68" s="163">
        <v>2470</v>
      </c>
      <c r="H68" s="163">
        <v>2937</v>
      </c>
      <c r="I68" s="178">
        <f>IFERROR(H68/G68-1,"-")</f>
        <v>0.18906882591093122</v>
      </c>
      <c r="J68" s="164">
        <f t="shared" si="37"/>
        <v>111.96153846153847</v>
      </c>
      <c r="K68" s="163">
        <f t="shared" si="38"/>
        <v>467</v>
      </c>
      <c r="L68" s="163">
        <f t="shared" si="39"/>
        <v>2911</v>
      </c>
      <c r="M68" s="164">
        <f t="shared" si="36"/>
        <v>3.4301971808614385E-3</v>
      </c>
    </row>
    <row r="69" spans="2:13" x14ac:dyDescent="0.25">
      <c r="B69" s="158" t="s">
        <v>107</v>
      </c>
      <c r="C69" s="159">
        <v>16175</v>
      </c>
      <c r="D69" s="159">
        <v>1386</v>
      </c>
      <c r="E69" s="159">
        <v>15841</v>
      </c>
      <c r="F69" s="159">
        <v>31261</v>
      </c>
      <c r="G69" s="159">
        <v>33808</v>
      </c>
      <c r="H69" s="159">
        <v>26516</v>
      </c>
      <c r="I69" s="177">
        <f>IFERROR(H69/G69-1,"-")</f>
        <v>-0.21568859441552291</v>
      </c>
      <c r="J69" s="160">
        <f t="shared" si="37"/>
        <v>18.131313131313131</v>
      </c>
      <c r="K69" s="159">
        <f t="shared" si="38"/>
        <v>-7292</v>
      </c>
      <c r="L69" s="159">
        <f t="shared" si="39"/>
        <v>25130</v>
      </c>
      <c r="M69" s="160">
        <f t="shared" si="36"/>
        <v>3.096871244389578E-2</v>
      </c>
    </row>
    <row r="70" spans="2:13" x14ac:dyDescent="0.25">
      <c r="B70" s="162" t="s">
        <v>110</v>
      </c>
      <c r="C70" s="163">
        <v>6284</v>
      </c>
      <c r="D70" s="163">
        <v>5</v>
      </c>
      <c r="E70" s="163">
        <v>4660</v>
      </c>
      <c r="F70" s="163">
        <v>10164</v>
      </c>
      <c r="G70" s="163">
        <v>13116</v>
      </c>
      <c r="H70" s="163">
        <v>11728</v>
      </c>
      <c r="I70" s="178">
        <f t="shared" ref="I70:I77" si="40">IFERROR(H70/G70-1,"-")</f>
        <v>-0.10582494663007014</v>
      </c>
      <c r="J70" s="164">
        <f t="shared" si="37"/>
        <v>2344.6</v>
      </c>
      <c r="K70" s="163">
        <f t="shared" si="38"/>
        <v>-1388</v>
      </c>
      <c r="L70" s="163">
        <f t="shared" si="39"/>
        <v>11723</v>
      </c>
      <c r="M70" s="164">
        <f t="shared" si="36"/>
        <v>1.3697430213531819E-2</v>
      </c>
    </row>
    <row r="71" spans="2:13" x14ac:dyDescent="0.25">
      <c r="B71" s="162" t="s">
        <v>113</v>
      </c>
      <c r="C71" s="163">
        <v>1707</v>
      </c>
      <c r="D71" s="163">
        <v>302</v>
      </c>
      <c r="E71" s="163">
        <v>1496</v>
      </c>
      <c r="F71" s="163">
        <v>1728</v>
      </c>
      <c r="G71" s="163">
        <v>2395</v>
      </c>
      <c r="H71" s="163">
        <v>2061</v>
      </c>
      <c r="I71" s="178">
        <f t="shared" si="40"/>
        <v>-0.1394572025052192</v>
      </c>
      <c r="J71" s="164">
        <f t="shared" si="37"/>
        <v>5.8245033112582778</v>
      </c>
      <c r="K71" s="163">
        <f t="shared" si="38"/>
        <v>-334</v>
      </c>
      <c r="L71" s="163">
        <f t="shared" si="39"/>
        <v>1759</v>
      </c>
      <c r="M71" s="164">
        <f t="shared" si="36"/>
        <v>2.4070944466310605E-3</v>
      </c>
    </row>
    <row r="72" spans="2:13" x14ac:dyDescent="0.25">
      <c r="B72" s="162" t="s">
        <v>116</v>
      </c>
      <c r="C72" s="163">
        <v>2301</v>
      </c>
      <c r="D72" s="163">
        <v>208</v>
      </c>
      <c r="E72" s="163">
        <v>1894</v>
      </c>
      <c r="F72" s="163">
        <v>4601</v>
      </c>
      <c r="G72" s="163">
        <v>3097</v>
      </c>
      <c r="H72" s="163">
        <v>1575</v>
      </c>
      <c r="I72" s="178">
        <f t="shared" si="40"/>
        <v>-0.49144333225702297</v>
      </c>
      <c r="J72" s="164">
        <f t="shared" si="37"/>
        <v>6.572115384615385</v>
      </c>
      <c r="K72" s="163">
        <f t="shared" si="38"/>
        <v>-1522</v>
      </c>
      <c r="L72" s="163">
        <f t="shared" si="39"/>
        <v>1367</v>
      </c>
      <c r="M72" s="164">
        <f t="shared" si="36"/>
        <v>1.8394826557224261E-3</v>
      </c>
    </row>
    <row r="73" spans="2:13" x14ac:dyDescent="0.25">
      <c r="B73" s="162" t="s">
        <v>123</v>
      </c>
      <c r="C73" s="163">
        <v>177</v>
      </c>
      <c r="D73" s="163">
        <v>2</v>
      </c>
      <c r="E73" s="163">
        <v>1047</v>
      </c>
      <c r="F73" s="163">
        <v>742</v>
      </c>
      <c r="G73" s="163">
        <v>1511</v>
      </c>
      <c r="H73" s="163">
        <v>1104</v>
      </c>
      <c r="I73" s="178">
        <f t="shared" si="40"/>
        <v>-0.26935804103242889</v>
      </c>
      <c r="J73" s="164">
        <f t="shared" si="37"/>
        <v>551</v>
      </c>
      <c r="K73" s="163">
        <f t="shared" si="38"/>
        <v>-407</v>
      </c>
      <c r="L73" s="163">
        <f t="shared" si="39"/>
        <v>1102</v>
      </c>
      <c r="M73" s="164">
        <f t="shared" si="36"/>
        <v>1.2893897472492435E-3</v>
      </c>
    </row>
    <row r="74" spans="2:13" x14ac:dyDescent="0.25">
      <c r="B74" s="162" t="s">
        <v>119</v>
      </c>
      <c r="C74" s="163">
        <v>379</v>
      </c>
      <c r="D74" s="163">
        <v>151</v>
      </c>
      <c r="E74" s="163">
        <v>421</v>
      </c>
      <c r="F74" s="163">
        <v>633</v>
      </c>
      <c r="G74" s="163">
        <v>753</v>
      </c>
      <c r="H74" s="163">
        <v>588</v>
      </c>
      <c r="I74" s="178">
        <f t="shared" si="40"/>
        <v>-0.21912350597609564</v>
      </c>
      <c r="J74" s="164">
        <f t="shared" si="37"/>
        <v>2.8940397350993377</v>
      </c>
      <c r="K74" s="163">
        <f t="shared" si="38"/>
        <v>-165</v>
      </c>
      <c r="L74" s="163">
        <f t="shared" si="39"/>
        <v>437</v>
      </c>
      <c r="M74" s="164">
        <f t="shared" si="36"/>
        <v>6.8674019146970579E-4</v>
      </c>
    </row>
    <row r="75" spans="2:13" x14ac:dyDescent="0.25">
      <c r="B75" s="162" t="s">
        <v>128</v>
      </c>
      <c r="C75" s="163">
        <v>624</v>
      </c>
      <c r="D75" s="163">
        <v>0</v>
      </c>
      <c r="E75" s="163">
        <v>696</v>
      </c>
      <c r="F75" s="163">
        <v>2353</v>
      </c>
      <c r="G75" s="163">
        <v>1065</v>
      </c>
      <c r="H75" s="163">
        <v>839</v>
      </c>
      <c r="I75" s="178">
        <f t="shared" si="40"/>
        <v>-0.21220657276995303</v>
      </c>
      <c r="J75" s="164" t="str">
        <f t="shared" si="37"/>
        <v>-</v>
      </c>
      <c r="K75" s="163">
        <f t="shared" si="38"/>
        <v>-226</v>
      </c>
      <c r="L75" s="163">
        <f t="shared" si="39"/>
        <v>839</v>
      </c>
      <c r="M75" s="164">
        <f t="shared" si="36"/>
        <v>9.7988949088959726E-4</v>
      </c>
    </row>
    <row r="76" spans="2:13" x14ac:dyDescent="0.25">
      <c r="B76" s="162" t="s">
        <v>131</v>
      </c>
      <c r="C76" s="163">
        <v>675</v>
      </c>
      <c r="D76" s="163">
        <v>0</v>
      </c>
      <c r="E76" s="163">
        <v>313</v>
      </c>
      <c r="F76" s="163">
        <v>528</v>
      </c>
      <c r="G76" s="163">
        <v>882</v>
      </c>
      <c r="H76" s="163">
        <v>1100</v>
      </c>
      <c r="I76" s="178">
        <f t="shared" si="40"/>
        <v>0.24716553287981857</v>
      </c>
      <c r="J76" s="164" t="str">
        <f t="shared" si="37"/>
        <v>-</v>
      </c>
      <c r="K76" s="163">
        <f t="shared" si="38"/>
        <v>218</v>
      </c>
      <c r="L76" s="163">
        <f t="shared" si="39"/>
        <v>1100</v>
      </c>
      <c r="M76" s="164">
        <f t="shared" si="36"/>
        <v>1.2847180452664564E-3</v>
      </c>
    </row>
    <row r="77" spans="2:13" x14ac:dyDescent="0.25">
      <c r="B77" s="167" t="s">
        <v>145</v>
      </c>
      <c r="C77" s="168">
        <f t="shared" ref="C77" si="41">C69-SUM(C70:C76)</f>
        <v>4028</v>
      </c>
      <c r="D77" s="168">
        <f t="shared" ref="D77:E77" si="42">D69-SUM(D70:D76)</f>
        <v>718</v>
      </c>
      <c r="E77" s="168">
        <f t="shared" si="42"/>
        <v>5314</v>
      </c>
      <c r="F77" s="168">
        <f t="shared" ref="F77:H77" si="43">F69-SUM(F70:F76)</f>
        <v>10512</v>
      </c>
      <c r="G77" s="168">
        <f t="shared" si="43"/>
        <v>10989</v>
      </c>
      <c r="H77" s="168">
        <f t="shared" si="43"/>
        <v>7521</v>
      </c>
      <c r="I77" s="179">
        <f t="shared" si="40"/>
        <v>-0.31558831558831557</v>
      </c>
      <c r="J77" s="169">
        <f t="shared" si="37"/>
        <v>9.4749303621169911</v>
      </c>
      <c r="K77" s="168">
        <f>H77-G77</f>
        <v>-3468</v>
      </c>
      <c r="L77" s="168">
        <f t="shared" si="39"/>
        <v>6803</v>
      </c>
      <c r="M77" s="169">
        <f t="shared" si="36"/>
        <v>8.7839676531354712E-3</v>
      </c>
    </row>
    <row r="78" spans="2:13" x14ac:dyDescent="0.25">
      <c r="B78" s="154" t="s">
        <v>48</v>
      </c>
      <c r="C78" s="152"/>
      <c r="D78" s="152"/>
      <c r="E78" s="152"/>
      <c r="F78" s="152"/>
      <c r="G78" s="152"/>
      <c r="H78" s="152"/>
      <c r="I78" s="153"/>
      <c r="J78" s="153"/>
      <c r="K78" s="153"/>
      <c r="L78" s="152"/>
      <c r="M78" s="152"/>
    </row>
    <row r="79" spans="2:13" x14ac:dyDescent="0.25">
      <c r="B79" s="155" t="s">
        <v>68</v>
      </c>
      <c r="C79" s="175">
        <v>118954</v>
      </c>
      <c r="D79" s="175">
        <v>10786</v>
      </c>
      <c r="E79" s="175">
        <v>86564</v>
      </c>
      <c r="F79" s="175">
        <v>117917</v>
      </c>
      <c r="G79" s="175">
        <v>131350</v>
      </c>
      <c r="H79" s="175">
        <v>134095</v>
      </c>
      <c r="I79" s="176">
        <f>IFERROR(H79/G79-1,"-")</f>
        <v>2.0898363151884203E-2</v>
      </c>
      <c r="J79" s="176">
        <f>IFERROR(H79/D79-1,"-")</f>
        <v>11.43231967365103</v>
      </c>
      <c r="K79" s="175">
        <f>H79-G79</f>
        <v>2745</v>
      </c>
      <c r="L79" s="175">
        <f>H79-D79</f>
        <v>123309</v>
      </c>
      <c r="M79" s="176">
        <f t="shared" ref="M79:M91" si="44">H79/H$9</f>
        <v>0.15661296934545951</v>
      </c>
    </row>
    <row r="80" spans="2:13" x14ac:dyDescent="0.25">
      <c r="B80" s="158" t="s">
        <v>97</v>
      </c>
      <c r="C80" s="159">
        <v>39500</v>
      </c>
      <c r="D80" s="159">
        <v>5100</v>
      </c>
      <c r="E80" s="159">
        <v>32279</v>
      </c>
      <c r="F80" s="159">
        <v>36926</v>
      </c>
      <c r="G80" s="159">
        <v>35870</v>
      </c>
      <c r="H80" s="159">
        <v>37661</v>
      </c>
      <c r="I80" s="177">
        <f>IFERROR(H80/G80-1,"-")</f>
        <v>4.9930303875104443E-2</v>
      </c>
      <c r="J80" s="160">
        <f t="shared" ref="J80:J91" si="45">IFERROR(H80/D80-1,"-")</f>
        <v>6.3845098039215689</v>
      </c>
      <c r="K80" s="159">
        <f t="shared" ref="K80:K90" si="46">H80-G80</f>
        <v>1791</v>
      </c>
      <c r="L80" s="159">
        <f t="shared" ref="L80:L91" si="47">H80-D80</f>
        <v>32561</v>
      </c>
      <c r="M80" s="160">
        <f t="shared" si="44"/>
        <v>4.3985242093436377E-2</v>
      </c>
    </row>
    <row r="81" spans="2:13" x14ac:dyDescent="0.25">
      <c r="B81" s="162" t="s">
        <v>103</v>
      </c>
      <c r="C81" s="163">
        <v>7532</v>
      </c>
      <c r="D81" s="163">
        <v>2942</v>
      </c>
      <c r="E81" s="163">
        <v>9040</v>
      </c>
      <c r="F81" s="163">
        <v>6654</v>
      </c>
      <c r="G81" s="163">
        <v>6836</v>
      </c>
      <c r="H81" s="163">
        <v>7271</v>
      </c>
      <c r="I81" s="178">
        <f>IFERROR(H81/G81-1,"-")</f>
        <v>6.3633703920421336E-2</v>
      </c>
      <c r="J81" s="164">
        <f t="shared" si="45"/>
        <v>1.4714479945615229</v>
      </c>
      <c r="K81" s="163">
        <f t="shared" si="46"/>
        <v>435</v>
      </c>
      <c r="L81" s="163">
        <f t="shared" si="47"/>
        <v>4329</v>
      </c>
      <c r="M81" s="164">
        <f t="shared" si="44"/>
        <v>8.4919862792112773E-3</v>
      </c>
    </row>
    <row r="82" spans="2:13" x14ac:dyDescent="0.25">
      <c r="B82" s="162" t="s">
        <v>100</v>
      </c>
      <c r="C82" s="163">
        <v>31968</v>
      </c>
      <c r="D82" s="163">
        <v>2158</v>
      </c>
      <c r="E82" s="163">
        <v>23239</v>
      </c>
      <c r="F82" s="163">
        <v>30272</v>
      </c>
      <c r="G82" s="163">
        <v>29034</v>
      </c>
      <c r="H82" s="163">
        <v>30390</v>
      </c>
      <c r="I82" s="178">
        <f>IFERROR(H82/G82-1,"-")</f>
        <v>4.6703864434800568E-2</v>
      </c>
      <c r="J82" s="164">
        <f t="shared" si="45"/>
        <v>13.082483781278961</v>
      </c>
      <c r="K82" s="163">
        <f t="shared" si="46"/>
        <v>1356</v>
      </c>
      <c r="L82" s="163">
        <f t="shared" si="47"/>
        <v>28232</v>
      </c>
      <c r="M82" s="164">
        <f t="shared" si="44"/>
        <v>3.5493255814225098E-2</v>
      </c>
    </row>
    <row r="83" spans="2:13" x14ac:dyDescent="0.25">
      <c r="B83" s="158" t="s">
        <v>107</v>
      </c>
      <c r="C83" s="159">
        <v>79454</v>
      </c>
      <c r="D83" s="159">
        <v>5686</v>
      </c>
      <c r="E83" s="159">
        <v>54285</v>
      </c>
      <c r="F83" s="159">
        <v>80991</v>
      </c>
      <c r="G83" s="159">
        <v>95480</v>
      </c>
      <c r="H83" s="159">
        <v>96434</v>
      </c>
      <c r="I83" s="177">
        <f>IFERROR(H83/G83-1,"-")</f>
        <v>9.9916212819437522E-3</v>
      </c>
      <c r="J83" s="160">
        <f t="shared" si="45"/>
        <v>15.959901512486809</v>
      </c>
      <c r="K83" s="159">
        <f t="shared" si="46"/>
        <v>954</v>
      </c>
      <c r="L83" s="159">
        <f t="shared" si="47"/>
        <v>90748</v>
      </c>
      <c r="M83" s="160">
        <f t="shared" si="44"/>
        <v>0.11262772725202314</v>
      </c>
    </row>
    <row r="84" spans="2:13" x14ac:dyDescent="0.25">
      <c r="B84" s="162" t="s">
        <v>110</v>
      </c>
      <c r="C84" s="163">
        <v>13850</v>
      </c>
      <c r="D84" s="163">
        <v>414</v>
      </c>
      <c r="E84" s="163">
        <v>7896</v>
      </c>
      <c r="F84" s="163">
        <v>14626</v>
      </c>
      <c r="G84" s="163">
        <v>18537</v>
      </c>
      <c r="H84" s="163">
        <v>18677</v>
      </c>
      <c r="I84" s="178">
        <f t="shared" ref="I84:I91" si="48">IFERROR(H84/G84-1,"-")</f>
        <v>7.5524626422829311E-3</v>
      </c>
      <c r="J84" s="164">
        <f t="shared" si="45"/>
        <v>44.113526570048307</v>
      </c>
      <c r="K84" s="163">
        <f t="shared" si="46"/>
        <v>140</v>
      </c>
      <c r="L84" s="163">
        <f t="shared" si="47"/>
        <v>18263</v>
      </c>
      <c r="M84" s="164">
        <f t="shared" si="44"/>
        <v>2.1813344483128733E-2</v>
      </c>
    </row>
    <row r="85" spans="2:13" x14ac:dyDescent="0.25">
      <c r="B85" s="162" t="s">
        <v>113</v>
      </c>
      <c r="C85" s="163">
        <v>27065</v>
      </c>
      <c r="D85" s="163">
        <v>1214</v>
      </c>
      <c r="E85" s="163">
        <v>15850</v>
      </c>
      <c r="F85" s="163">
        <v>24885</v>
      </c>
      <c r="G85" s="163">
        <v>28577</v>
      </c>
      <c r="H85" s="163">
        <v>27322</v>
      </c>
      <c r="I85" s="178">
        <f t="shared" si="48"/>
        <v>-4.3916436294922478E-2</v>
      </c>
      <c r="J85" s="164">
        <f t="shared" si="45"/>
        <v>21.505766062602966</v>
      </c>
      <c r="K85" s="163">
        <f t="shared" si="46"/>
        <v>-1255</v>
      </c>
      <c r="L85" s="163">
        <f t="shared" si="47"/>
        <v>26108</v>
      </c>
      <c r="M85" s="164">
        <f t="shared" si="44"/>
        <v>3.1910060393427385E-2</v>
      </c>
    </row>
    <row r="86" spans="2:13" x14ac:dyDescent="0.25">
      <c r="B86" s="162" t="s">
        <v>116</v>
      </c>
      <c r="C86" s="163">
        <v>5058</v>
      </c>
      <c r="D86" s="163">
        <v>1255</v>
      </c>
      <c r="E86" s="163">
        <v>4749</v>
      </c>
      <c r="F86" s="163">
        <v>6356</v>
      </c>
      <c r="G86" s="163">
        <v>8467</v>
      </c>
      <c r="H86" s="163">
        <v>8844</v>
      </c>
      <c r="I86" s="178">
        <f t="shared" si="48"/>
        <v>4.4525806070627061E-2</v>
      </c>
      <c r="J86" s="164">
        <f t="shared" si="45"/>
        <v>6.0470119521912347</v>
      </c>
      <c r="K86" s="163">
        <f t="shared" si="46"/>
        <v>377</v>
      </c>
      <c r="L86" s="163">
        <f t="shared" si="47"/>
        <v>7589</v>
      </c>
      <c r="M86" s="164">
        <f t="shared" si="44"/>
        <v>1.0329133083942309E-2</v>
      </c>
    </row>
    <row r="87" spans="2:13" x14ac:dyDescent="0.25">
      <c r="B87" s="162" t="s">
        <v>123</v>
      </c>
      <c r="C87" s="163">
        <v>1208</v>
      </c>
      <c r="D87" s="163">
        <v>84</v>
      </c>
      <c r="E87" s="163">
        <v>1955</v>
      </c>
      <c r="F87" s="163">
        <v>1622</v>
      </c>
      <c r="G87" s="163">
        <v>2461</v>
      </c>
      <c r="H87" s="163">
        <v>3081</v>
      </c>
      <c r="I87" s="178">
        <f t="shared" si="48"/>
        <v>0.25193010971149943</v>
      </c>
      <c r="J87" s="164">
        <f t="shared" si="45"/>
        <v>35.678571428571431</v>
      </c>
      <c r="K87" s="163">
        <f t="shared" si="46"/>
        <v>620</v>
      </c>
      <c r="L87" s="163">
        <f t="shared" si="47"/>
        <v>2997</v>
      </c>
      <c r="M87" s="164">
        <f t="shared" si="44"/>
        <v>3.5983784522417746E-3</v>
      </c>
    </row>
    <row r="88" spans="2:13" x14ac:dyDescent="0.25">
      <c r="B88" s="162" t="s">
        <v>119</v>
      </c>
      <c r="C88" s="163">
        <v>832</v>
      </c>
      <c r="D88" s="163">
        <v>132</v>
      </c>
      <c r="E88" s="163">
        <v>1167</v>
      </c>
      <c r="F88" s="163">
        <v>1041</v>
      </c>
      <c r="G88" s="163">
        <v>1205</v>
      </c>
      <c r="H88" s="163">
        <v>1514</v>
      </c>
      <c r="I88" s="178">
        <f t="shared" si="48"/>
        <v>0.25643153526970952</v>
      </c>
      <c r="J88" s="164">
        <f t="shared" si="45"/>
        <v>10.469696969696969</v>
      </c>
      <c r="K88" s="163">
        <f t="shared" si="46"/>
        <v>309</v>
      </c>
      <c r="L88" s="163">
        <f t="shared" si="47"/>
        <v>1382</v>
      </c>
      <c r="M88" s="164">
        <f t="shared" si="44"/>
        <v>1.7682392004849227E-3</v>
      </c>
    </row>
    <row r="89" spans="2:13" x14ac:dyDescent="0.25">
      <c r="B89" s="162" t="s">
        <v>128</v>
      </c>
      <c r="C89" s="163">
        <v>2431</v>
      </c>
      <c r="D89" s="163">
        <v>30</v>
      </c>
      <c r="E89" s="163">
        <v>1777</v>
      </c>
      <c r="F89" s="163">
        <v>3149</v>
      </c>
      <c r="G89" s="163">
        <v>2613</v>
      </c>
      <c r="H89" s="163">
        <v>2416</v>
      </c>
      <c r="I89" s="178">
        <f t="shared" si="48"/>
        <v>-7.5392269422120184E-2</v>
      </c>
      <c r="J89" s="164">
        <f t="shared" si="45"/>
        <v>79.533333333333331</v>
      </c>
      <c r="K89" s="163">
        <f t="shared" si="46"/>
        <v>-197</v>
      </c>
      <c r="L89" s="163">
        <f t="shared" si="47"/>
        <v>2386</v>
      </c>
      <c r="M89" s="164">
        <f t="shared" si="44"/>
        <v>2.8217079976034171E-3</v>
      </c>
    </row>
    <row r="90" spans="2:13" x14ac:dyDescent="0.25">
      <c r="B90" s="162" t="s">
        <v>131</v>
      </c>
      <c r="C90" s="163">
        <v>3928</v>
      </c>
      <c r="D90" s="163">
        <v>162</v>
      </c>
      <c r="E90" s="163">
        <v>1621</v>
      </c>
      <c r="F90" s="163">
        <v>2995</v>
      </c>
      <c r="G90" s="163">
        <v>3378</v>
      </c>
      <c r="H90" s="163">
        <v>2313</v>
      </c>
      <c r="I90" s="178">
        <f t="shared" si="48"/>
        <v>-0.31527531083481353</v>
      </c>
      <c r="J90" s="164">
        <f t="shared" si="45"/>
        <v>13.277777777777779</v>
      </c>
      <c r="K90" s="163">
        <f t="shared" si="46"/>
        <v>-1065</v>
      </c>
      <c r="L90" s="163">
        <f t="shared" si="47"/>
        <v>2151</v>
      </c>
      <c r="M90" s="164">
        <f t="shared" si="44"/>
        <v>2.7014116715466485E-3</v>
      </c>
    </row>
    <row r="91" spans="2:13" x14ac:dyDescent="0.25">
      <c r="B91" s="167" t="s">
        <v>145</v>
      </c>
      <c r="C91" s="168">
        <f t="shared" ref="C91" si="49">C83-SUM(C84:C90)</f>
        <v>25082</v>
      </c>
      <c r="D91" s="168">
        <f t="shared" ref="D91:E91" si="50">D83-SUM(D84:D90)</f>
        <v>2395</v>
      </c>
      <c r="E91" s="168">
        <f t="shared" si="50"/>
        <v>19270</v>
      </c>
      <c r="F91" s="168">
        <f t="shared" ref="F91:H91" si="51">F83-SUM(F84:F90)</f>
        <v>26317</v>
      </c>
      <c r="G91" s="168">
        <f t="shared" si="51"/>
        <v>30242</v>
      </c>
      <c r="H91" s="168">
        <f t="shared" si="51"/>
        <v>32267</v>
      </c>
      <c r="I91" s="179">
        <f t="shared" si="48"/>
        <v>6.695985715230468E-2</v>
      </c>
      <c r="J91" s="169">
        <f t="shared" si="45"/>
        <v>12.472651356993737</v>
      </c>
      <c r="K91" s="168">
        <f>H91-G91</f>
        <v>2025</v>
      </c>
      <c r="L91" s="168">
        <f t="shared" si="47"/>
        <v>29872</v>
      </c>
      <c r="M91" s="169">
        <f t="shared" si="44"/>
        <v>3.7685451969647954E-2</v>
      </c>
    </row>
    <row r="92" spans="2:13" x14ac:dyDescent="0.25">
      <c r="B92" s="154" t="s">
        <v>49</v>
      </c>
      <c r="C92" s="152"/>
      <c r="D92" s="152"/>
      <c r="E92" s="152"/>
      <c r="F92" s="152"/>
      <c r="G92" s="152"/>
      <c r="H92" s="152"/>
      <c r="I92" s="153"/>
      <c r="J92" s="153"/>
      <c r="K92" s="153"/>
      <c r="L92" s="152"/>
      <c r="M92" s="152"/>
    </row>
    <row r="93" spans="2:13" x14ac:dyDescent="0.25">
      <c r="B93" s="155" t="s">
        <v>68</v>
      </c>
      <c r="C93" s="175">
        <v>10556</v>
      </c>
      <c r="D93" s="175">
        <v>2531</v>
      </c>
      <c r="E93" s="175">
        <v>7704</v>
      </c>
      <c r="F93" s="175">
        <v>10660</v>
      </c>
      <c r="G93" s="175">
        <v>10020</v>
      </c>
      <c r="H93" s="175">
        <v>9505</v>
      </c>
      <c r="I93" s="176">
        <f>IFERROR(H93/G93-1,"-")</f>
        <v>-5.1397205588822326E-2</v>
      </c>
      <c r="J93" s="176">
        <f>IFERROR(H93/D93-1,"-")</f>
        <v>2.7554326353220073</v>
      </c>
      <c r="K93" s="175">
        <f>H93-G93</f>
        <v>-515</v>
      </c>
      <c r="L93" s="175">
        <f>H93-D93</f>
        <v>6974</v>
      </c>
      <c r="M93" s="176">
        <f t="shared" ref="M93:M105" si="52">H93/H$9</f>
        <v>1.110113183659788E-2</v>
      </c>
    </row>
    <row r="94" spans="2:13" x14ac:dyDescent="0.25">
      <c r="B94" s="158" t="s">
        <v>97</v>
      </c>
      <c r="C94" s="159">
        <v>6120</v>
      </c>
      <c r="D94" s="159">
        <v>1381</v>
      </c>
      <c r="E94" s="159">
        <v>4026</v>
      </c>
      <c r="F94" s="159">
        <v>6143</v>
      </c>
      <c r="G94" s="159">
        <v>4344</v>
      </c>
      <c r="H94" s="159">
        <v>4412</v>
      </c>
      <c r="I94" s="177">
        <f>IFERROR(H94/G94-1,"-")</f>
        <v>1.5653775322283625E-2</v>
      </c>
      <c r="J94" s="160">
        <f t="shared" ref="J94:J105" si="53">IFERROR(H94/D94-1,"-")</f>
        <v>2.1947863866763213</v>
      </c>
      <c r="K94" s="159">
        <f t="shared" ref="K94:K104" si="54">H94-G94</f>
        <v>68</v>
      </c>
      <c r="L94" s="159">
        <f t="shared" ref="L94:L105" si="55">H94-D94</f>
        <v>3031</v>
      </c>
      <c r="M94" s="160">
        <f t="shared" si="52"/>
        <v>5.1528872870141868E-3</v>
      </c>
    </row>
    <row r="95" spans="2:13" x14ac:dyDescent="0.25">
      <c r="B95" s="162" t="s">
        <v>103</v>
      </c>
      <c r="C95" s="163">
        <v>3525</v>
      </c>
      <c r="D95" s="163">
        <v>740</v>
      </c>
      <c r="E95" s="163">
        <v>1856</v>
      </c>
      <c r="F95" s="163">
        <v>1974</v>
      </c>
      <c r="G95" s="163">
        <v>1047</v>
      </c>
      <c r="H95" s="163">
        <v>1289</v>
      </c>
      <c r="I95" s="178">
        <f>IFERROR(H95/G95-1,"-")</f>
        <v>0.23113658070678134</v>
      </c>
      <c r="J95" s="164">
        <f t="shared" si="53"/>
        <v>0.74189189189189197</v>
      </c>
      <c r="K95" s="163">
        <f t="shared" si="54"/>
        <v>242</v>
      </c>
      <c r="L95" s="163">
        <f t="shared" si="55"/>
        <v>549</v>
      </c>
      <c r="M95" s="164">
        <f t="shared" si="52"/>
        <v>1.5054559639531475E-3</v>
      </c>
    </row>
    <row r="96" spans="2:13" x14ac:dyDescent="0.25">
      <c r="B96" s="162" t="s">
        <v>100</v>
      </c>
      <c r="C96" s="163">
        <v>2595</v>
      </c>
      <c r="D96" s="163">
        <v>641</v>
      </c>
      <c r="E96" s="163">
        <v>2170</v>
      </c>
      <c r="F96" s="163">
        <v>4169</v>
      </c>
      <c r="G96" s="163">
        <v>3297</v>
      </c>
      <c r="H96" s="163">
        <v>3123</v>
      </c>
      <c r="I96" s="178">
        <f>IFERROR(H96/G96-1,"-")</f>
        <v>-5.2775250227479531E-2</v>
      </c>
      <c r="J96" s="164">
        <f t="shared" si="53"/>
        <v>3.87207488299532</v>
      </c>
      <c r="K96" s="163">
        <f t="shared" si="54"/>
        <v>-174</v>
      </c>
      <c r="L96" s="163">
        <f t="shared" si="55"/>
        <v>2482</v>
      </c>
      <c r="M96" s="164">
        <f t="shared" si="52"/>
        <v>3.6474313230610393E-3</v>
      </c>
    </row>
    <row r="97" spans="2:13" x14ac:dyDescent="0.25">
      <c r="B97" s="158" t="s">
        <v>107</v>
      </c>
      <c r="C97" s="159">
        <v>4436</v>
      </c>
      <c r="D97" s="159">
        <v>1150</v>
      </c>
      <c r="E97" s="159">
        <v>3678</v>
      </c>
      <c r="F97" s="159">
        <v>4517</v>
      </c>
      <c r="G97" s="159">
        <v>5676</v>
      </c>
      <c r="H97" s="159">
        <v>5093</v>
      </c>
      <c r="I97" s="177">
        <f>IFERROR(H97/G97-1,"-")</f>
        <v>-0.1027131782945736</v>
      </c>
      <c r="J97" s="160">
        <f t="shared" si="53"/>
        <v>3.4286956521739134</v>
      </c>
      <c r="K97" s="159">
        <f t="shared" si="54"/>
        <v>-583</v>
      </c>
      <c r="L97" s="159">
        <f t="shared" si="55"/>
        <v>3943</v>
      </c>
      <c r="M97" s="160">
        <f t="shared" si="52"/>
        <v>5.9482445495836929E-3</v>
      </c>
    </row>
    <row r="98" spans="2:13" x14ac:dyDescent="0.25">
      <c r="B98" s="162" t="s">
        <v>110</v>
      </c>
      <c r="C98" s="163">
        <v>882</v>
      </c>
      <c r="D98" s="163">
        <v>49</v>
      </c>
      <c r="E98" s="163">
        <v>607</v>
      </c>
      <c r="F98" s="163">
        <v>789</v>
      </c>
      <c r="G98" s="163">
        <v>919</v>
      </c>
      <c r="H98" s="163">
        <v>871</v>
      </c>
      <c r="I98" s="178">
        <f t="shared" ref="I98:I105" si="56">IFERROR(H98/G98-1,"-")</f>
        <v>-5.2230685527747567E-2</v>
      </c>
      <c r="J98" s="164">
        <f t="shared" si="53"/>
        <v>16.775510204081634</v>
      </c>
      <c r="K98" s="163">
        <f t="shared" si="54"/>
        <v>-48</v>
      </c>
      <c r="L98" s="163">
        <f t="shared" si="55"/>
        <v>822</v>
      </c>
      <c r="M98" s="164">
        <f t="shared" si="52"/>
        <v>1.017263106751894E-3</v>
      </c>
    </row>
    <row r="99" spans="2:13" x14ac:dyDescent="0.25">
      <c r="B99" s="162" t="s">
        <v>113</v>
      </c>
      <c r="C99" s="163">
        <v>885</v>
      </c>
      <c r="D99" s="163">
        <v>181</v>
      </c>
      <c r="E99" s="163">
        <v>699</v>
      </c>
      <c r="F99" s="163">
        <v>900</v>
      </c>
      <c r="G99" s="163">
        <v>1180</v>
      </c>
      <c r="H99" s="163">
        <v>1031</v>
      </c>
      <c r="I99" s="178">
        <f t="shared" si="56"/>
        <v>-0.12627118644067792</v>
      </c>
      <c r="J99" s="164">
        <f t="shared" si="53"/>
        <v>4.6961325966850831</v>
      </c>
      <c r="K99" s="163">
        <f t="shared" si="54"/>
        <v>-149</v>
      </c>
      <c r="L99" s="163">
        <f t="shared" si="55"/>
        <v>850</v>
      </c>
      <c r="M99" s="164">
        <f t="shared" si="52"/>
        <v>1.2041311860633787E-3</v>
      </c>
    </row>
    <row r="100" spans="2:13" x14ac:dyDescent="0.25">
      <c r="B100" s="162" t="s">
        <v>116</v>
      </c>
      <c r="C100" s="163">
        <v>905</v>
      </c>
      <c r="D100" s="163">
        <v>484</v>
      </c>
      <c r="E100" s="163">
        <v>713</v>
      </c>
      <c r="F100" s="163">
        <v>890</v>
      </c>
      <c r="G100" s="163">
        <v>841</v>
      </c>
      <c r="H100" s="163">
        <v>810</v>
      </c>
      <c r="I100" s="178">
        <f t="shared" si="56"/>
        <v>-3.6860879904875188E-2</v>
      </c>
      <c r="J100" s="164">
        <f t="shared" si="53"/>
        <v>0.67355371900826455</v>
      </c>
      <c r="K100" s="163">
        <f t="shared" si="54"/>
        <v>-31</v>
      </c>
      <c r="L100" s="163">
        <f t="shared" si="55"/>
        <v>326</v>
      </c>
      <c r="M100" s="164">
        <f t="shared" si="52"/>
        <v>9.460196515143906E-4</v>
      </c>
    </row>
    <row r="101" spans="2:13" x14ac:dyDescent="0.25">
      <c r="B101" s="162" t="s">
        <v>123</v>
      </c>
      <c r="C101" s="163">
        <v>242</v>
      </c>
      <c r="D101" s="163">
        <v>15</v>
      </c>
      <c r="E101" s="163">
        <v>246</v>
      </c>
      <c r="F101" s="163">
        <v>225</v>
      </c>
      <c r="G101" s="163">
        <v>300</v>
      </c>
      <c r="H101" s="163">
        <v>316</v>
      </c>
      <c r="I101" s="178">
        <f t="shared" si="56"/>
        <v>5.3333333333333233E-2</v>
      </c>
      <c r="J101" s="164">
        <f t="shared" si="53"/>
        <v>20.066666666666666</v>
      </c>
      <c r="K101" s="163">
        <f t="shared" si="54"/>
        <v>16</v>
      </c>
      <c r="L101" s="163">
        <f t="shared" si="55"/>
        <v>301</v>
      </c>
      <c r="M101" s="164">
        <f t="shared" si="52"/>
        <v>3.69064456640182E-4</v>
      </c>
    </row>
    <row r="102" spans="2:13" x14ac:dyDescent="0.25">
      <c r="B102" s="162" t="s">
        <v>119</v>
      </c>
      <c r="C102" s="163">
        <v>100</v>
      </c>
      <c r="D102" s="163">
        <v>38</v>
      </c>
      <c r="E102" s="163">
        <v>170</v>
      </c>
      <c r="F102" s="163">
        <v>114</v>
      </c>
      <c r="G102" s="163">
        <v>266</v>
      </c>
      <c r="H102" s="163">
        <v>222</v>
      </c>
      <c r="I102" s="178">
        <f t="shared" si="56"/>
        <v>-0.16541353383458646</v>
      </c>
      <c r="J102" s="164">
        <f t="shared" si="53"/>
        <v>4.8421052631578947</v>
      </c>
      <c r="K102" s="163">
        <f t="shared" si="54"/>
        <v>-44</v>
      </c>
      <c r="L102" s="163">
        <f t="shared" si="55"/>
        <v>184</v>
      </c>
      <c r="M102" s="164">
        <f t="shared" si="52"/>
        <v>2.5927946004468481E-4</v>
      </c>
    </row>
    <row r="103" spans="2:13" x14ac:dyDescent="0.25">
      <c r="B103" s="162" t="s">
        <v>128</v>
      </c>
      <c r="C103" s="163">
        <v>104</v>
      </c>
      <c r="D103" s="163">
        <v>9</v>
      </c>
      <c r="E103" s="163">
        <v>115</v>
      </c>
      <c r="F103" s="163">
        <v>53</v>
      </c>
      <c r="G103" s="163">
        <v>91</v>
      </c>
      <c r="H103" s="163">
        <v>100</v>
      </c>
      <c r="I103" s="178">
        <f t="shared" si="56"/>
        <v>9.8901098901098994E-2</v>
      </c>
      <c r="J103" s="164">
        <f t="shared" si="53"/>
        <v>10.111111111111111</v>
      </c>
      <c r="K103" s="163">
        <f t="shared" si="54"/>
        <v>9</v>
      </c>
      <c r="L103" s="163">
        <f t="shared" si="55"/>
        <v>91</v>
      </c>
      <c r="M103" s="164">
        <f t="shared" si="52"/>
        <v>1.1679254956967785E-4</v>
      </c>
    </row>
    <row r="104" spans="2:13" x14ac:dyDescent="0.25">
      <c r="B104" s="162" t="s">
        <v>131</v>
      </c>
      <c r="C104" s="163">
        <v>56</v>
      </c>
      <c r="D104" s="163">
        <v>9</v>
      </c>
      <c r="E104" s="163">
        <v>47</v>
      </c>
      <c r="F104" s="163">
        <v>80</v>
      </c>
      <c r="G104" s="163">
        <v>206</v>
      </c>
      <c r="H104" s="163">
        <v>94</v>
      </c>
      <c r="I104" s="178">
        <f t="shared" si="56"/>
        <v>-0.5436893203883495</v>
      </c>
      <c r="J104" s="164">
        <f t="shared" si="53"/>
        <v>9.4444444444444446</v>
      </c>
      <c r="K104" s="163">
        <f t="shared" si="54"/>
        <v>-112</v>
      </c>
      <c r="L104" s="163">
        <f t="shared" si="55"/>
        <v>85</v>
      </c>
      <c r="M104" s="164">
        <f t="shared" si="52"/>
        <v>1.0978499659549719E-4</v>
      </c>
    </row>
    <row r="105" spans="2:13" x14ac:dyDescent="0.25">
      <c r="B105" s="167" t="s">
        <v>145</v>
      </c>
      <c r="C105" s="168">
        <f t="shared" ref="C105" si="57">C97-SUM(C98:C104)</f>
        <v>1262</v>
      </c>
      <c r="D105" s="168">
        <f t="shared" ref="D105:E105" si="58">D97-SUM(D98:D104)</f>
        <v>365</v>
      </c>
      <c r="E105" s="168">
        <f t="shared" si="58"/>
        <v>1081</v>
      </c>
      <c r="F105" s="168">
        <f t="shared" ref="F105:H105" si="59">F97-SUM(F98:F104)</f>
        <v>1466</v>
      </c>
      <c r="G105" s="168">
        <f t="shared" si="59"/>
        <v>1873</v>
      </c>
      <c r="H105" s="168">
        <f t="shared" si="59"/>
        <v>1649</v>
      </c>
      <c r="I105" s="179">
        <f t="shared" si="56"/>
        <v>-0.11959423384943946</v>
      </c>
      <c r="J105" s="169">
        <f t="shared" si="53"/>
        <v>3.5178082191780824</v>
      </c>
      <c r="K105" s="168">
        <f>H105-G105</f>
        <v>-224</v>
      </c>
      <c r="L105" s="168">
        <f t="shared" si="55"/>
        <v>1284</v>
      </c>
      <c r="M105" s="169">
        <f t="shared" si="52"/>
        <v>1.9259091424039879E-3</v>
      </c>
    </row>
    <row r="106" spans="2:13" x14ac:dyDescent="0.25">
      <c r="B106" s="154" t="s">
        <v>50</v>
      </c>
      <c r="C106" s="152"/>
      <c r="D106" s="152"/>
      <c r="E106" s="152"/>
      <c r="F106" s="152"/>
      <c r="G106" s="152"/>
      <c r="H106" s="152"/>
      <c r="I106" s="153"/>
      <c r="J106" s="153"/>
      <c r="K106" s="153"/>
      <c r="L106" s="152"/>
      <c r="M106" s="152"/>
    </row>
    <row r="107" spans="2:13" x14ac:dyDescent="0.25">
      <c r="B107" s="155" t="s">
        <v>68</v>
      </c>
      <c r="C107" s="175">
        <v>30079</v>
      </c>
      <c r="D107" s="175">
        <v>4401</v>
      </c>
      <c r="E107" s="175">
        <v>26255</v>
      </c>
      <c r="F107" s="175">
        <v>36146</v>
      </c>
      <c r="G107" s="175">
        <v>35192</v>
      </c>
      <c r="H107" s="175">
        <v>39857</v>
      </c>
      <c r="I107" s="176">
        <f>IFERROR(H107/G107-1,"-")</f>
        <v>0.13255853603091605</v>
      </c>
      <c r="J107" s="176">
        <f>IFERROR(H107/D107-1,"-")</f>
        <v>8.0563508293569637</v>
      </c>
      <c r="K107" s="175">
        <f>H107-G107</f>
        <v>4665</v>
      </c>
      <c r="L107" s="175">
        <f>H107-D107</f>
        <v>35456</v>
      </c>
      <c r="M107" s="176">
        <f t="shared" ref="M107:M119" si="60">H107/H$9</f>
        <v>4.6550006481986504E-2</v>
      </c>
    </row>
    <row r="108" spans="2:13" x14ac:dyDescent="0.25">
      <c r="B108" s="158" t="s">
        <v>97</v>
      </c>
      <c r="C108" s="159">
        <v>6212</v>
      </c>
      <c r="D108" s="159">
        <v>1921</v>
      </c>
      <c r="E108" s="159">
        <v>4147</v>
      </c>
      <c r="F108" s="159">
        <v>5039</v>
      </c>
      <c r="G108" s="159">
        <v>4298</v>
      </c>
      <c r="H108" s="159">
        <v>5051</v>
      </c>
      <c r="I108" s="177">
        <f>IFERROR(H108/G108-1,"-")</f>
        <v>0.17519776640297824</v>
      </c>
      <c r="J108" s="160">
        <f t="shared" ref="J108:J119" si="61">IFERROR(H108/D108-1,"-")</f>
        <v>1.6293597084851639</v>
      </c>
      <c r="K108" s="159">
        <f t="shared" ref="K108:K118" si="62">H108-G108</f>
        <v>753</v>
      </c>
      <c r="L108" s="159">
        <f t="shared" ref="L108:L119" si="63">H108-D108</f>
        <v>3130</v>
      </c>
      <c r="M108" s="160">
        <f t="shared" si="60"/>
        <v>5.8991916787644282E-3</v>
      </c>
    </row>
    <row r="109" spans="2:13" x14ac:dyDescent="0.25">
      <c r="B109" s="162" t="s">
        <v>103</v>
      </c>
      <c r="C109" s="163">
        <v>1123</v>
      </c>
      <c r="D109" s="163">
        <v>1834</v>
      </c>
      <c r="E109" s="163">
        <v>1813</v>
      </c>
      <c r="F109" s="163">
        <v>1418</v>
      </c>
      <c r="G109" s="163">
        <v>1212</v>
      </c>
      <c r="H109" s="163">
        <v>1268</v>
      </c>
      <c r="I109" s="178">
        <f>IFERROR(H109/G109-1,"-")</f>
        <v>4.6204620462046098E-2</v>
      </c>
      <c r="J109" s="164">
        <f t="shared" si="61"/>
        <v>-0.30861504907306436</v>
      </c>
      <c r="K109" s="163">
        <f t="shared" si="62"/>
        <v>56</v>
      </c>
      <c r="L109" s="163">
        <f t="shared" si="63"/>
        <v>-566</v>
      </c>
      <c r="M109" s="164">
        <f t="shared" si="60"/>
        <v>1.4809295285435151E-3</v>
      </c>
    </row>
    <row r="110" spans="2:13" x14ac:dyDescent="0.25">
      <c r="B110" s="162" t="s">
        <v>100</v>
      </c>
      <c r="C110" s="163">
        <v>5089</v>
      </c>
      <c r="D110" s="163">
        <v>87</v>
      </c>
      <c r="E110" s="163">
        <v>2334</v>
      </c>
      <c r="F110" s="163">
        <v>3621</v>
      </c>
      <c r="G110" s="163">
        <v>3086</v>
      </c>
      <c r="H110" s="163">
        <v>3783</v>
      </c>
      <c r="I110" s="178">
        <f>IFERROR(H110/G110-1,"-")</f>
        <v>0.22585871678548286</v>
      </c>
      <c r="J110" s="164">
        <f t="shared" si="61"/>
        <v>42.482758620689658</v>
      </c>
      <c r="K110" s="163">
        <f t="shared" si="62"/>
        <v>697</v>
      </c>
      <c r="L110" s="163">
        <f t="shared" si="63"/>
        <v>3696</v>
      </c>
      <c r="M110" s="164">
        <f t="shared" si="60"/>
        <v>4.418262150220913E-3</v>
      </c>
    </row>
    <row r="111" spans="2:13" x14ac:dyDescent="0.25">
      <c r="B111" s="158" t="s">
        <v>107</v>
      </c>
      <c r="C111" s="159">
        <v>23867</v>
      </c>
      <c r="D111" s="159">
        <v>2480</v>
      </c>
      <c r="E111" s="159">
        <v>22108</v>
      </c>
      <c r="F111" s="159">
        <v>31107</v>
      </c>
      <c r="G111" s="159">
        <v>30894</v>
      </c>
      <c r="H111" s="159">
        <v>34806</v>
      </c>
      <c r="I111" s="177">
        <f>IFERROR(H111/G111-1,"-")</f>
        <v>0.12662652942318897</v>
      </c>
      <c r="J111" s="160">
        <f t="shared" si="61"/>
        <v>13.034677419354839</v>
      </c>
      <c r="K111" s="159">
        <f t="shared" si="62"/>
        <v>3912</v>
      </c>
      <c r="L111" s="159">
        <f t="shared" si="63"/>
        <v>32326</v>
      </c>
      <c r="M111" s="160">
        <f t="shared" si="60"/>
        <v>4.0650814803222073E-2</v>
      </c>
    </row>
    <row r="112" spans="2:13" x14ac:dyDescent="0.25">
      <c r="B112" s="162" t="s">
        <v>110</v>
      </c>
      <c r="C112" s="163">
        <v>13200</v>
      </c>
      <c r="D112" s="163">
        <v>672</v>
      </c>
      <c r="E112" s="163">
        <v>11191</v>
      </c>
      <c r="F112" s="163">
        <v>18808</v>
      </c>
      <c r="G112" s="163">
        <v>17296</v>
      </c>
      <c r="H112" s="163">
        <v>18823</v>
      </c>
      <c r="I112" s="178">
        <f t="shared" ref="I112:I119" si="64">IFERROR(H112/G112-1,"-")</f>
        <v>8.8286308973172911E-2</v>
      </c>
      <c r="J112" s="164">
        <f t="shared" si="61"/>
        <v>27.010416666666668</v>
      </c>
      <c r="K112" s="163">
        <f t="shared" si="62"/>
        <v>1527</v>
      </c>
      <c r="L112" s="163">
        <f t="shared" si="63"/>
        <v>18151</v>
      </c>
      <c r="M112" s="164">
        <f t="shared" si="60"/>
        <v>2.1983861605500463E-2</v>
      </c>
    </row>
    <row r="113" spans="2:13" x14ac:dyDescent="0.25">
      <c r="B113" s="162" t="s">
        <v>113</v>
      </c>
      <c r="C113" s="163">
        <v>1345</v>
      </c>
      <c r="D113" s="163">
        <v>591</v>
      </c>
      <c r="E113" s="163">
        <v>1174</v>
      </c>
      <c r="F113" s="163">
        <v>1769</v>
      </c>
      <c r="G113" s="163">
        <v>1699</v>
      </c>
      <c r="H113" s="163">
        <v>1605</v>
      </c>
      <c r="I113" s="178">
        <f t="shared" si="64"/>
        <v>-5.5326662742789856E-2</v>
      </c>
      <c r="J113" s="164">
        <f t="shared" si="61"/>
        <v>1.7157360406091371</v>
      </c>
      <c r="K113" s="163">
        <f t="shared" si="62"/>
        <v>-94</v>
      </c>
      <c r="L113" s="163">
        <f t="shared" si="63"/>
        <v>1014</v>
      </c>
      <c r="M113" s="164">
        <f t="shared" si="60"/>
        <v>1.8745204205933294E-3</v>
      </c>
    </row>
    <row r="114" spans="2:13" x14ac:dyDescent="0.25">
      <c r="B114" s="162" t="s">
        <v>116</v>
      </c>
      <c r="C114" s="163">
        <v>1177</v>
      </c>
      <c r="D114" s="163">
        <v>568</v>
      </c>
      <c r="E114" s="163">
        <v>1440</v>
      </c>
      <c r="F114" s="163">
        <v>2652</v>
      </c>
      <c r="G114" s="163">
        <v>1964</v>
      </c>
      <c r="H114" s="163">
        <v>2696</v>
      </c>
      <c r="I114" s="178">
        <f t="shared" si="64"/>
        <v>0.37270875763747457</v>
      </c>
      <c r="J114" s="164">
        <f t="shared" si="61"/>
        <v>3.746478873239437</v>
      </c>
      <c r="K114" s="163">
        <f t="shared" si="62"/>
        <v>732</v>
      </c>
      <c r="L114" s="163">
        <f t="shared" si="63"/>
        <v>2128</v>
      </c>
      <c r="M114" s="164">
        <f t="shared" si="60"/>
        <v>3.1487271363985149E-3</v>
      </c>
    </row>
    <row r="115" spans="2:13" x14ac:dyDescent="0.25">
      <c r="B115" s="162" t="s">
        <v>123</v>
      </c>
      <c r="C115" s="163">
        <v>475</v>
      </c>
      <c r="D115" s="163">
        <v>36</v>
      </c>
      <c r="E115" s="163">
        <v>1274</v>
      </c>
      <c r="F115" s="163">
        <v>1043</v>
      </c>
      <c r="G115" s="163">
        <v>1580</v>
      </c>
      <c r="H115" s="163">
        <v>1519</v>
      </c>
      <c r="I115" s="178">
        <f t="shared" si="64"/>
        <v>-3.8607594936708844E-2</v>
      </c>
      <c r="J115" s="164">
        <f t="shared" si="61"/>
        <v>41.194444444444443</v>
      </c>
      <c r="K115" s="163">
        <f t="shared" si="62"/>
        <v>-61</v>
      </c>
      <c r="L115" s="163">
        <f t="shared" si="63"/>
        <v>1483</v>
      </c>
      <c r="M115" s="164">
        <f t="shared" si="60"/>
        <v>1.7740788279634065E-3</v>
      </c>
    </row>
    <row r="116" spans="2:13" x14ac:dyDescent="0.25">
      <c r="B116" s="162" t="s">
        <v>119</v>
      </c>
      <c r="C116" s="163">
        <v>708</v>
      </c>
      <c r="D116" s="163">
        <v>30</v>
      </c>
      <c r="E116" s="163">
        <v>929</v>
      </c>
      <c r="F116" s="163">
        <v>1073</v>
      </c>
      <c r="G116" s="163">
        <v>1157</v>
      </c>
      <c r="H116" s="163">
        <v>876</v>
      </c>
      <c r="I116" s="178">
        <f t="shared" si="64"/>
        <v>-0.24286949006050129</v>
      </c>
      <c r="J116" s="164">
        <f t="shared" si="61"/>
        <v>28.2</v>
      </c>
      <c r="K116" s="163">
        <f t="shared" si="62"/>
        <v>-281</v>
      </c>
      <c r="L116" s="163">
        <f t="shared" si="63"/>
        <v>846</v>
      </c>
      <c r="M116" s="164">
        <f t="shared" si="60"/>
        <v>1.023102734230378E-3</v>
      </c>
    </row>
    <row r="117" spans="2:13" x14ac:dyDescent="0.25">
      <c r="B117" s="162" t="s">
        <v>128</v>
      </c>
      <c r="C117" s="163">
        <v>296</v>
      </c>
      <c r="D117" s="163">
        <v>0</v>
      </c>
      <c r="E117" s="163">
        <v>257</v>
      </c>
      <c r="F117" s="163">
        <v>410</v>
      </c>
      <c r="G117" s="163">
        <v>551</v>
      </c>
      <c r="H117" s="163">
        <v>492</v>
      </c>
      <c r="I117" s="178">
        <f t="shared" si="64"/>
        <v>-0.10707803992740472</v>
      </c>
      <c r="J117" s="164" t="str">
        <f t="shared" si="61"/>
        <v>-</v>
      </c>
      <c r="K117" s="163">
        <f t="shared" si="62"/>
        <v>-59</v>
      </c>
      <c r="L117" s="163">
        <f t="shared" si="63"/>
        <v>492</v>
      </c>
      <c r="M117" s="164">
        <f t="shared" si="60"/>
        <v>5.7461934388281497E-4</v>
      </c>
    </row>
    <row r="118" spans="2:13" x14ac:dyDescent="0.25">
      <c r="B118" s="162" t="s">
        <v>131</v>
      </c>
      <c r="C118" s="163">
        <v>775</v>
      </c>
      <c r="D118" s="163">
        <v>0</v>
      </c>
      <c r="E118" s="163">
        <v>356</v>
      </c>
      <c r="F118" s="163">
        <v>313</v>
      </c>
      <c r="G118" s="163">
        <v>688</v>
      </c>
      <c r="H118" s="163">
        <v>420</v>
      </c>
      <c r="I118" s="178">
        <f t="shared" si="64"/>
        <v>-0.38953488372093026</v>
      </c>
      <c r="J118" s="164" t="str">
        <f t="shared" si="61"/>
        <v>-</v>
      </c>
      <c r="K118" s="163">
        <f t="shared" si="62"/>
        <v>-268</v>
      </c>
      <c r="L118" s="163">
        <f t="shared" si="63"/>
        <v>420</v>
      </c>
      <c r="M118" s="164">
        <f t="shared" si="60"/>
        <v>4.9052870819264694E-4</v>
      </c>
    </row>
    <row r="119" spans="2:13" x14ac:dyDescent="0.25">
      <c r="B119" s="167" t="s">
        <v>145</v>
      </c>
      <c r="C119" s="168">
        <f t="shared" ref="C119" si="65">C111-SUM(C112:C118)</f>
        <v>5891</v>
      </c>
      <c r="D119" s="168">
        <f t="shared" ref="D119:E119" si="66">D111-SUM(D112:D118)</f>
        <v>583</v>
      </c>
      <c r="E119" s="168">
        <f t="shared" si="66"/>
        <v>5487</v>
      </c>
      <c r="F119" s="168">
        <f t="shared" ref="F119:H119" si="67">F111-SUM(F112:F118)</f>
        <v>5039</v>
      </c>
      <c r="G119" s="168">
        <f t="shared" si="67"/>
        <v>5959</v>
      </c>
      <c r="H119" s="168">
        <f t="shared" si="67"/>
        <v>8375</v>
      </c>
      <c r="I119" s="179">
        <f t="shared" si="64"/>
        <v>0.40543715388488</v>
      </c>
      <c r="J119" s="169">
        <f t="shared" si="61"/>
        <v>13.365351629502573</v>
      </c>
      <c r="K119" s="168">
        <f>H119-G119</f>
        <v>2416</v>
      </c>
      <c r="L119" s="168">
        <f t="shared" si="63"/>
        <v>7792</v>
      </c>
      <c r="M119" s="169">
        <f t="shared" si="60"/>
        <v>9.7813760264605209E-3</v>
      </c>
    </row>
    <row r="120" spans="2:13" x14ac:dyDescent="0.25">
      <c r="B120" s="154" t="s">
        <v>51</v>
      </c>
      <c r="C120" s="152"/>
      <c r="D120" s="152"/>
      <c r="E120" s="152"/>
      <c r="F120" s="152"/>
      <c r="G120" s="152"/>
      <c r="H120" s="152"/>
      <c r="I120" s="153"/>
      <c r="J120" s="153"/>
      <c r="K120" s="153"/>
      <c r="L120" s="152"/>
      <c r="M120" s="152"/>
    </row>
    <row r="121" spans="2:13" x14ac:dyDescent="0.25">
      <c r="B121" s="155" t="s">
        <v>68</v>
      </c>
      <c r="C121" s="175">
        <v>43917</v>
      </c>
      <c r="D121" s="175">
        <v>12808</v>
      </c>
      <c r="E121" s="175">
        <v>31205</v>
      </c>
      <c r="F121" s="175">
        <v>46384</v>
      </c>
      <c r="G121" s="175">
        <v>46492</v>
      </c>
      <c r="H121" s="175">
        <v>49528</v>
      </c>
      <c r="I121" s="176">
        <f>IFERROR(H121/G121-1,"-")</f>
        <v>6.5301557257162468E-2</v>
      </c>
      <c r="J121" s="176">
        <f>IFERROR(H121/D121-1,"-")</f>
        <v>2.866958151155528</v>
      </c>
      <c r="K121" s="175">
        <f>H121-G121</f>
        <v>3036</v>
      </c>
      <c r="L121" s="175">
        <f>H121-D121</f>
        <v>36720</v>
      </c>
      <c r="M121" s="176">
        <f t="shared" ref="M121:M133" si="68">H121/H$9</f>
        <v>5.7845013950870043E-2</v>
      </c>
    </row>
    <row r="122" spans="2:13" x14ac:dyDescent="0.25">
      <c r="B122" s="158" t="s">
        <v>97</v>
      </c>
      <c r="C122" s="159">
        <v>22001</v>
      </c>
      <c r="D122" s="159">
        <v>7667</v>
      </c>
      <c r="E122" s="159">
        <v>15568</v>
      </c>
      <c r="F122" s="159">
        <v>22535</v>
      </c>
      <c r="G122" s="159">
        <v>23780</v>
      </c>
      <c r="H122" s="159">
        <v>25380</v>
      </c>
      <c r="I122" s="177">
        <f>IFERROR(H122/G122-1,"-")</f>
        <v>6.728343145500415E-2</v>
      </c>
      <c r="J122" s="160">
        <f t="shared" ref="J122:J133" si="69">IFERROR(H122/D122-1,"-")</f>
        <v>2.3102908569192642</v>
      </c>
      <c r="K122" s="159">
        <f t="shared" ref="K122:K132" si="70">H122-G122</f>
        <v>1600</v>
      </c>
      <c r="L122" s="159">
        <f t="shared" ref="L122:L133" si="71">H122-D122</f>
        <v>17713</v>
      </c>
      <c r="M122" s="160">
        <f t="shared" si="68"/>
        <v>2.9641949080784238E-2</v>
      </c>
    </row>
    <row r="123" spans="2:13" x14ac:dyDescent="0.25">
      <c r="B123" s="162" t="s">
        <v>103</v>
      </c>
      <c r="C123" s="163">
        <v>11303</v>
      </c>
      <c r="D123" s="163">
        <v>4062</v>
      </c>
      <c r="E123" s="163">
        <v>6663</v>
      </c>
      <c r="F123" s="163">
        <v>10640</v>
      </c>
      <c r="G123" s="163">
        <v>10408</v>
      </c>
      <c r="H123" s="163">
        <v>10988</v>
      </c>
      <c r="I123" s="178">
        <f>IFERROR(H123/G123-1,"-")</f>
        <v>5.5726364335126899E-2</v>
      </c>
      <c r="J123" s="164">
        <f t="shared" si="69"/>
        <v>1.7050713934022648</v>
      </c>
      <c r="K123" s="163">
        <f t="shared" si="70"/>
        <v>580</v>
      </c>
      <c r="L123" s="163">
        <f t="shared" si="71"/>
        <v>6926</v>
      </c>
      <c r="M123" s="164">
        <f t="shared" si="68"/>
        <v>1.2833165346716201E-2</v>
      </c>
    </row>
    <row r="124" spans="2:13" x14ac:dyDescent="0.25">
      <c r="B124" s="162" t="s">
        <v>100</v>
      </c>
      <c r="C124" s="163">
        <v>10698</v>
      </c>
      <c r="D124" s="163">
        <v>3605</v>
      </c>
      <c r="E124" s="163">
        <v>8905</v>
      </c>
      <c r="F124" s="163">
        <v>11895</v>
      </c>
      <c r="G124" s="163">
        <v>13372</v>
      </c>
      <c r="H124" s="163">
        <v>14392</v>
      </c>
      <c r="I124" s="178">
        <f>IFERROR(H124/G124-1,"-")</f>
        <v>7.6278791504636567E-2</v>
      </c>
      <c r="J124" s="164">
        <f t="shared" si="69"/>
        <v>2.992233009708738</v>
      </c>
      <c r="K124" s="163">
        <f t="shared" si="70"/>
        <v>1020</v>
      </c>
      <c r="L124" s="163">
        <f t="shared" si="71"/>
        <v>10787</v>
      </c>
      <c r="M124" s="164">
        <f t="shared" si="68"/>
        <v>1.6808783734068036E-2</v>
      </c>
    </row>
    <row r="125" spans="2:13" x14ac:dyDescent="0.25">
      <c r="B125" s="158" t="s">
        <v>107</v>
      </c>
      <c r="C125" s="159">
        <v>21916</v>
      </c>
      <c r="D125" s="159">
        <v>5141</v>
      </c>
      <c r="E125" s="159">
        <v>15637</v>
      </c>
      <c r="F125" s="159">
        <v>23849</v>
      </c>
      <c r="G125" s="159">
        <v>22712</v>
      </c>
      <c r="H125" s="159">
        <v>24148</v>
      </c>
      <c r="I125" s="177">
        <f>IFERROR(H125/G125-1,"-")</f>
        <v>6.3226488200070374E-2</v>
      </c>
      <c r="J125" s="160">
        <f t="shared" si="69"/>
        <v>3.6971406341178756</v>
      </c>
      <c r="K125" s="159">
        <f t="shared" si="70"/>
        <v>1436</v>
      </c>
      <c r="L125" s="159">
        <f t="shared" si="71"/>
        <v>19007</v>
      </c>
      <c r="M125" s="160">
        <f t="shared" si="68"/>
        <v>2.8203064870085809E-2</v>
      </c>
    </row>
    <row r="126" spans="2:13" x14ac:dyDescent="0.25">
      <c r="B126" s="162" t="s">
        <v>110</v>
      </c>
      <c r="C126" s="163">
        <v>2440</v>
      </c>
      <c r="D126" s="163">
        <v>123</v>
      </c>
      <c r="E126" s="163">
        <v>1662</v>
      </c>
      <c r="F126" s="163">
        <v>2937</v>
      </c>
      <c r="G126" s="163">
        <v>3140</v>
      </c>
      <c r="H126" s="163">
        <v>2870</v>
      </c>
      <c r="I126" s="178">
        <f t="shared" ref="I126:I133" si="72">IFERROR(H126/G126-1,"-")</f>
        <v>-8.5987261146496796E-2</v>
      </c>
      <c r="J126" s="164">
        <f t="shared" si="69"/>
        <v>22.333333333333332</v>
      </c>
      <c r="K126" s="163">
        <f t="shared" si="70"/>
        <v>-270</v>
      </c>
      <c r="L126" s="163">
        <f t="shared" si="71"/>
        <v>2747</v>
      </c>
      <c r="M126" s="164">
        <f t="shared" si="68"/>
        <v>3.3519461726497545E-3</v>
      </c>
    </row>
    <row r="127" spans="2:13" x14ac:dyDescent="0.25">
      <c r="B127" s="162" t="s">
        <v>113</v>
      </c>
      <c r="C127" s="163">
        <v>2422</v>
      </c>
      <c r="D127" s="163">
        <v>570</v>
      </c>
      <c r="E127" s="163">
        <v>1889</v>
      </c>
      <c r="F127" s="163">
        <v>3755</v>
      </c>
      <c r="G127" s="163">
        <v>3585</v>
      </c>
      <c r="H127" s="163">
        <v>4148</v>
      </c>
      <c r="I127" s="178">
        <f t="shared" si="72"/>
        <v>0.15704323570432366</v>
      </c>
      <c r="J127" s="164">
        <f t="shared" si="69"/>
        <v>6.2771929824561408</v>
      </c>
      <c r="K127" s="163">
        <f t="shared" si="70"/>
        <v>563</v>
      </c>
      <c r="L127" s="163">
        <f t="shared" si="71"/>
        <v>3578</v>
      </c>
      <c r="M127" s="164">
        <f t="shared" si="68"/>
        <v>4.8445549561502372E-3</v>
      </c>
    </row>
    <row r="128" spans="2:13" x14ac:dyDescent="0.25">
      <c r="B128" s="162" t="s">
        <v>116</v>
      </c>
      <c r="C128" s="163">
        <v>1561</v>
      </c>
      <c r="D128" s="163">
        <v>603</v>
      </c>
      <c r="E128" s="163">
        <v>1543</v>
      </c>
      <c r="F128" s="163">
        <v>1879</v>
      </c>
      <c r="G128" s="163">
        <v>1627</v>
      </c>
      <c r="H128" s="163">
        <v>1926</v>
      </c>
      <c r="I128" s="178">
        <f t="shared" si="72"/>
        <v>0.1837738168408114</v>
      </c>
      <c r="J128" s="164">
        <f t="shared" si="69"/>
        <v>2.1940298507462686</v>
      </c>
      <c r="K128" s="163">
        <f t="shared" si="70"/>
        <v>299</v>
      </c>
      <c r="L128" s="163">
        <f t="shared" si="71"/>
        <v>1323</v>
      </c>
      <c r="M128" s="164">
        <f t="shared" si="68"/>
        <v>2.2494245047119956E-3</v>
      </c>
    </row>
    <row r="129" spans="2:13" x14ac:dyDescent="0.25">
      <c r="B129" s="162" t="s">
        <v>123</v>
      </c>
      <c r="C129" s="163">
        <v>446</v>
      </c>
      <c r="D129" s="163">
        <v>82</v>
      </c>
      <c r="E129" s="163">
        <v>540</v>
      </c>
      <c r="F129" s="163">
        <v>560</v>
      </c>
      <c r="G129" s="163">
        <v>599</v>
      </c>
      <c r="H129" s="163">
        <v>680</v>
      </c>
      <c r="I129" s="178">
        <f t="shared" si="72"/>
        <v>0.13522537562604331</v>
      </c>
      <c r="J129" s="164">
        <f t="shared" si="69"/>
        <v>7.2926829268292686</v>
      </c>
      <c r="K129" s="163">
        <f t="shared" si="70"/>
        <v>81</v>
      </c>
      <c r="L129" s="163">
        <f t="shared" si="71"/>
        <v>598</v>
      </c>
      <c r="M129" s="164">
        <f t="shared" si="68"/>
        <v>7.9418933707380934E-4</v>
      </c>
    </row>
    <row r="130" spans="2:13" x14ac:dyDescent="0.25">
      <c r="B130" s="162" t="s">
        <v>119</v>
      </c>
      <c r="C130" s="163">
        <v>370</v>
      </c>
      <c r="D130" s="163">
        <v>80</v>
      </c>
      <c r="E130" s="163">
        <v>349</v>
      </c>
      <c r="F130" s="163">
        <v>439</v>
      </c>
      <c r="G130" s="163">
        <v>475</v>
      </c>
      <c r="H130" s="163">
        <v>545</v>
      </c>
      <c r="I130" s="178">
        <f t="shared" si="72"/>
        <v>0.14736842105263159</v>
      </c>
      <c r="J130" s="164">
        <f t="shared" si="69"/>
        <v>5.8125</v>
      </c>
      <c r="K130" s="163">
        <f t="shared" si="70"/>
        <v>70</v>
      </c>
      <c r="L130" s="163">
        <f t="shared" si="71"/>
        <v>465</v>
      </c>
      <c r="M130" s="164">
        <f t="shared" si="68"/>
        <v>6.3651939515474432E-4</v>
      </c>
    </row>
    <row r="131" spans="2:13" x14ac:dyDescent="0.25">
      <c r="B131" s="162" t="s">
        <v>128</v>
      </c>
      <c r="C131" s="163">
        <v>515</v>
      </c>
      <c r="D131" s="163">
        <v>4</v>
      </c>
      <c r="E131" s="163">
        <v>278</v>
      </c>
      <c r="F131" s="163">
        <v>343</v>
      </c>
      <c r="G131" s="163">
        <v>503</v>
      </c>
      <c r="H131" s="163">
        <v>402</v>
      </c>
      <c r="I131" s="178">
        <f t="shared" si="72"/>
        <v>-0.20079522862823063</v>
      </c>
      <c r="J131" s="164">
        <f t="shared" si="69"/>
        <v>99.5</v>
      </c>
      <c r="K131" s="163">
        <f t="shared" si="70"/>
        <v>-101</v>
      </c>
      <c r="L131" s="163">
        <f t="shared" si="71"/>
        <v>398</v>
      </c>
      <c r="M131" s="164">
        <f t="shared" si="68"/>
        <v>4.6950604927010494E-4</v>
      </c>
    </row>
    <row r="132" spans="2:13" x14ac:dyDescent="0.25">
      <c r="B132" s="162" t="s">
        <v>131</v>
      </c>
      <c r="C132" s="163">
        <v>794</v>
      </c>
      <c r="D132" s="163">
        <v>30</v>
      </c>
      <c r="E132" s="163">
        <v>520</v>
      </c>
      <c r="F132" s="163">
        <v>766</v>
      </c>
      <c r="G132" s="163">
        <v>717</v>
      </c>
      <c r="H132" s="163">
        <v>818</v>
      </c>
      <c r="I132" s="178">
        <f t="shared" si="72"/>
        <v>0.14086471408647139</v>
      </c>
      <c r="J132" s="164">
        <f t="shared" si="69"/>
        <v>26.266666666666666</v>
      </c>
      <c r="K132" s="163">
        <f t="shared" si="70"/>
        <v>101</v>
      </c>
      <c r="L132" s="163">
        <f t="shared" si="71"/>
        <v>788</v>
      </c>
      <c r="M132" s="164">
        <f t="shared" si="68"/>
        <v>9.5536305547996479E-4</v>
      </c>
    </row>
    <row r="133" spans="2:13" x14ac:dyDescent="0.25">
      <c r="B133" s="167" t="s">
        <v>145</v>
      </c>
      <c r="C133" s="168">
        <f t="shared" ref="C133" si="73">C125-SUM(C126:C132)</f>
        <v>13368</v>
      </c>
      <c r="D133" s="168">
        <f t="shared" ref="D133:E133" si="74">D125-SUM(D126:D132)</f>
        <v>3649</v>
      </c>
      <c r="E133" s="168">
        <f t="shared" si="74"/>
        <v>8856</v>
      </c>
      <c r="F133" s="168">
        <f t="shared" ref="F133:H133" si="75">F125-SUM(F126:F132)</f>
        <v>13170</v>
      </c>
      <c r="G133" s="168">
        <f t="shared" si="75"/>
        <v>12066</v>
      </c>
      <c r="H133" s="168">
        <f t="shared" si="75"/>
        <v>12759</v>
      </c>
      <c r="I133" s="179">
        <f t="shared" si="72"/>
        <v>5.7434112381899549E-2</v>
      </c>
      <c r="J133" s="169">
        <f t="shared" si="69"/>
        <v>2.4965744039462865</v>
      </c>
      <c r="K133" s="168">
        <f>H133-G133</f>
        <v>693</v>
      </c>
      <c r="L133" s="168">
        <f t="shared" si="71"/>
        <v>9110</v>
      </c>
      <c r="M133" s="169">
        <f t="shared" si="68"/>
        <v>1.4901561399595198E-2</v>
      </c>
    </row>
    <row r="134" spans="2:13" x14ac:dyDescent="0.25">
      <c r="B134" s="154" t="s">
        <v>52</v>
      </c>
      <c r="C134" s="152"/>
      <c r="D134" s="152"/>
      <c r="E134" s="152"/>
      <c r="F134" s="152"/>
      <c r="G134" s="152"/>
      <c r="H134" s="152"/>
      <c r="I134" s="153"/>
      <c r="J134" s="153"/>
      <c r="K134" s="153"/>
      <c r="L134" s="152"/>
      <c r="M134" s="152"/>
    </row>
    <row r="135" spans="2:13" x14ac:dyDescent="0.25">
      <c r="B135" s="155" t="s">
        <v>68</v>
      </c>
      <c r="C135" s="175">
        <v>43434</v>
      </c>
      <c r="D135" s="175">
        <v>11358</v>
      </c>
      <c r="E135" s="175">
        <v>37264</v>
      </c>
      <c r="F135" s="175">
        <v>45576</v>
      </c>
      <c r="G135" s="175">
        <v>46571</v>
      </c>
      <c r="H135" s="175">
        <v>45813</v>
      </c>
      <c r="I135" s="176">
        <f>IFERROR(H135/G135-1,"-")</f>
        <v>-1.6276223400828793E-2</v>
      </c>
      <c r="J135" s="176">
        <f>IFERROR(H135/D135-1,"-")</f>
        <v>3.0335446381405173</v>
      </c>
      <c r="K135" s="175">
        <f>H135-G135</f>
        <v>-758</v>
      </c>
      <c r="L135" s="175">
        <f>H135-D135</f>
        <v>34455</v>
      </c>
      <c r="M135" s="176">
        <f t="shared" ref="M135:M147" si="76">H135/H$9</f>
        <v>5.3506170734356512E-2</v>
      </c>
    </row>
    <row r="136" spans="2:13" x14ac:dyDescent="0.25">
      <c r="B136" s="158" t="s">
        <v>97</v>
      </c>
      <c r="C136" s="159">
        <v>2143</v>
      </c>
      <c r="D136" s="159">
        <v>6173</v>
      </c>
      <c r="E136" s="159">
        <v>2130</v>
      </c>
      <c r="F136" s="159">
        <v>2795</v>
      </c>
      <c r="G136" s="159">
        <v>2375</v>
      </c>
      <c r="H136" s="159">
        <v>1521</v>
      </c>
      <c r="I136" s="177">
        <f>IFERROR(H136/G136-1,"-")</f>
        <v>-0.359578947368421</v>
      </c>
      <c r="J136" s="160">
        <f t="shared" ref="J136:J147" si="77">IFERROR(H136/D136-1,"-")</f>
        <v>-0.75360440628543657</v>
      </c>
      <c r="K136" s="159">
        <f t="shared" ref="K136:K146" si="78">H136-G136</f>
        <v>-854</v>
      </c>
      <c r="L136" s="159">
        <f t="shared" ref="L136:L147" si="79">H136-D136</f>
        <v>-4652</v>
      </c>
      <c r="M136" s="160">
        <f t="shared" si="76"/>
        <v>1.7764146789548002E-3</v>
      </c>
    </row>
    <row r="137" spans="2:13" x14ac:dyDescent="0.25">
      <c r="B137" s="162" t="s">
        <v>103</v>
      </c>
      <c r="C137" s="163">
        <v>1412</v>
      </c>
      <c r="D137" s="163">
        <v>5470</v>
      </c>
      <c r="E137" s="163">
        <v>1100</v>
      </c>
      <c r="F137" s="163">
        <v>1564</v>
      </c>
      <c r="G137" s="163">
        <v>1441</v>
      </c>
      <c r="H137" s="163">
        <v>518</v>
      </c>
      <c r="I137" s="178">
        <f>IFERROR(H137/G137-1,"-")</f>
        <v>-0.64052741151977788</v>
      </c>
      <c r="J137" s="164">
        <f t="shared" si="77"/>
        <v>-0.90530164533820845</v>
      </c>
      <c r="K137" s="163">
        <f t="shared" si="78"/>
        <v>-923</v>
      </c>
      <c r="L137" s="163">
        <f t="shared" si="79"/>
        <v>-4952</v>
      </c>
      <c r="M137" s="164">
        <f t="shared" si="76"/>
        <v>6.0498540677093122E-4</v>
      </c>
    </row>
    <row r="138" spans="2:13" x14ac:dyDescent="0.25">
      <c r="B138" s="162" t="s">
        <v>100</v>
      </c>
      <c r="C138" s="163">
        <v>731</v>
      </c>
      <c r="D138" s="163">
        <v>703</v>
      </c>
      <c r="E138" s="163">
        <v>1030</v>
      </c>
      <c r="F138" s="163">
        <v>1231</v>
      </c>
      <c r="G138" s="163">
        <v>934</v>
      </c>
      <c r="H138" s="163">
        <v>1003</v>
      </c>
      <c r="I138" s="178">
        <f>IFERROR(H138/G138-1,"-")</f>
        <v>7.3875802997858564E-2</v>
      </c>
      <c r="J138" s="164">
        <f t="shared" si="77"/>
        <v>0.4267425320056899</v>
      </c>
      <c r="K138" s="163">
        <f t="shared" si="78"/>
        <v>69</v>
      </c>
      <c r="L138" s="163">
        <f t="shared" si="79"/>
        <v>300</v>
      </c>
      <c r="M138" s="164">
        <f t="shared" si="76"/>
        <v>1.1714292721838688E-3</v>
      </c>
    </row>
    <row r="139" spans="2:13" x14ac:dyDescent="0.25">
      <c r="B139" s="158" t="s">
        <v>107</v>
      </c>
      <c r="C139" s="159">
        <v>41291</v>
      </c>
      <c r="D139" s="159">
        <v>5185</v>
      </c>
      <c r="E139" s="159">
        <v>35134</v>
      </c>
      <c r="F139" s="159">
        <v>42781</v>
      </c>
      <c r="G139" s="159">
        <v>44196</v>
      </c>
      <c r="H139" s="159">
        <v>44292</v>
      </c>
      <c r="I139" s="177">
        <f>IFERROR(H139/G139-1,"-")</f>
        <v>2.1721422753189223E-3</v>
      </c>
      <c r="J139" s="160">
        <f t="shared" si="77"/>
        <v>7.542333654773385</v>
      </c>
      <c r="K139" s="159">
        <f t="shared" si="78"/>
        <v>96</v>
      </c>
      <c r="L139" s="159">
        <f t="shared" si="79"/>
        <v>39107</v>
      </c>
      <c r="M139" s="160">
        <f t="shared" si="76"/>
        <v>5.1729756055401713E-2</v>
      </c>
    </row>
    <row r="140" spans="2:13" x14ac:dyDescent="0.25">
      <c r="B140" s="162" t="s">
        <v>110</v>
      </c>
      <c r="C140" s="163">
        <v>17517</v>
      </c>
      <c r="D140" s="163">
        <v>204</v>
      </c>
      <c r="E140" s="163">
        <v>12022</v>
      </c>
      <c r="F140" s="163">
        <v>16324</v>
      </c>
      <c r="G140" s="163">
        <v>17882</v>
      </c>
      <c r="H140" s="163">
        <v>18318</v>
      </c>
      <c r="I140" s="178">
        <f t="shared" ref="I140:I147" si="80">IFERROR(H140/G140-1,"-")</f>
        <v>2.4382060172240205E-2</v>
      </c>
      <c r="J140" s="164">
        <f t="shared" si="77"/>
        <v>88.794117647058826</v>
      </c>
      <c r="K140" s="163">
        <f t="shared" si="78"/>
        <v>436</v>
      </c>
      <c r="L140" s="163">
        <f t="shared" si="79"/>
        <v>18114</v>
      </c>
      <c r="M140" s="164">
        <f t="shared" si="76"/>
        <v>2.1394059230173589E-2</v>
      </c>
    </row>
    <row r="141" spans="2:13" x14ac:dyDescent="0.25">
      <c r="B141" s="162" t="s">
        <v>113</v>
      </c>
      <c r="C141" s="163">
        <v>2719</v>
      </c>
      <c r="D141" s="163">
        <v>431</v>
      </c>
      <c r="E141" s="163">
        <v>2369</v>
      </c>
      <c r="F141" s="163">
        <v>3525</v>
      </c>
      <c r="G141" s="163">
        <v>3633</v>
      </c>
      <c r="H141" s="163">
        <v>3498</v>
      </c>
      <c r="I141" s="178">
        <f t="shared" si="80"/>
        <v>-3.7159372419488079E-2</v>
      </c>
      <c r="J141" s="164">
        <f t="shared" si="77"/>
        <v>7.1160092807424586</v>
      </c>
      <c r="K141" s="163">
        <f t="shared" si="78"/>
        <v>-135</v>
      </c>
      <c r="L141" s="163">
        <f t="shared" si="79"/>
        <v>3067</v>
      </c>
      <c r="M141" s="164">
        <f t="shared" si="76"/>
        <v>4.085403383947331E-3</v>
      </c>
    </row>
    <row r="142" spans="2:13" x14ac:dyDescent="0.25">
      <c r="B142" s="162" t="s">
        <v>116</v>
      </c>
      <c r="C142" s="163">
        <v>2971</v>
      </c>
      <c r="D142" s="163">
        <v>1980</v>
      </c>
      <c r="E142" s="163">
        <v>4257</v>
      </c>
      <c r="F142" s="163">
        <v>3849</v>
      </c>
      <c r="G142" s="163">
        <v>3527</v>
      </c>
      <c r="H142" s="163">
        <v>3909</v>
      </c>
      <c r="I142" s="178">
        <f t="shared" si="80"/>
        <v>0.10830734335129</v>
      </c>
      <c r="J142" s="164">
        <f t="shared" si="77"/>
        <v>0.97424242424242413</v>
      </c>
      <c r="K142" s="163">
        <f t="shared" si="78"/>
        <v>382</v>
      </c>
      <c r="L142" s="163">
        <f t="shared" si="79"/>
        <v>1929</v>
      </c>
      <c r="M142" s="164">
        <f t="shared" si="76"/>
        <v>4.5654207626787072E-3</v>
      </c>
    </row>
    <row r="143" spans="2:13" x14ac:dyDescent="0.25">
      <c r="B143" s="162" t="s">
        <v>123</v>
      </c>
      <c r="C143" s="163">
        <v>611</v>
      </c>
      <c r="D143" s="163">
        <v>75</v>
      </c>
      <c r="E143" s="163">
        <v>1698</v>
      </c>
      <c r="F143" s="163">
        <v>1427</v>
      </c>
      <c r="G143" s="163">
        <v>1223</v>
      </c>
      <c r="H143" s="163">
        <v>1190</v>
      </c>
      <c r="I143" s="178">
        <f t="shared" si="80"/>
        <v>-2.698282910874894E-2</v>
      </c>
      <c r="J143" s="164">
        <f t="shared" si="77"/>
        <v>14.866666666666667</v>
      </c>
      <c r="K143" s="163">
        <f t="shared" si="78"/>
        <v>-33</v>
      </c>
      <c r="L143" s="163">
        <f t="shared" si="79"/>
        <v>1115</v>
      </c>
      <c r="M143" s="164">
        <f t="shared" si="76"/>
        <v>1.3898313398791665E-3</v>
      </c>
    </row>
    <row r="144" spans="2:13" x14ac:dyDescent="0.25">
      <c r="B144" s="162" t="s">
        <v>119</v>
      </c>
      <c r="C144" s="163">
        <v>634</v>
      </c>
      <c r="D144" s="163">
        <v>193</v>
      </c>
      <c r="E144" s="163">
        <v>807</v>
      </c>
      <c r="F144" s="163">
        <v>808</v>
      </c>
      <c r="G144" s="163">
        <v>835</v>
      </c>
      <c r="H144" s="163">
        <v>677</v>
      </c>
      <c r="I144" s="178">
        <f t="shared" si="80"/>
        <v>-0.18922155688622755</v>
      </c>
      <c r="J144" s="164">
        <f t="shared" si="77"/>
        <v>2.5077720207253886</v>
      </c>
      <c r="K144" s="163">
        <f t="shared" si="78"/>
        <v>-158</v>
      </c>
      <c r="L144" s="163">
        <f t="shared" si="79"/>
        <v>484</v>
      </c>
      <c r="M144" s="164">
        <f t="shared" si="76"/>
        <v>7.9068556058671904E-4</v>
      </c>
    </row>
    <row r="145" spans="2:13" x14ac:dyDescent="0.25">
      <c r="B145" s="162" t="s">
        <v>128</v>
      </c>
      <c r="C145" s="163">
        <v>1679</v>
      </c>
      <c r="D145" s="163">
        <v>21</v>
      </c>
      <c r="E145" s="163">
        <v>902</v>
      </c>
      <c r="F145" s="163">
        <v>1570</v>
      </c>
      <c r="G145" s="163">
        <v>1254</v>
      </c>
      <c r="H145" s="163">
        <v>1246</v>
      </c>
      <c r="I145" s="178">
        <f t="shared" si="80"/>
        <v>-6.3795853269537073E-3</v>
      </c>
      <c r="J145" s="164">
        <f t="shared" si="77"/>
        <v>58.333333333333336</v>
      </c>
      <c r="K145" s="163">
        <f t="shared" si="78"/>
        <v>-8</v>
      </c>
      <c r="L145" s="163">
        <f t="shared" si="79"/>
        <v>1225</v>
      </c>
      <c r="M145" s="164">
        <f t="shared" si="76"/>
        <v>1.4552351676381859E-3</v>
      </c>
    </row>
    <row r="146" spans="2:13" x14ac:dyDescent="0.25">
      <c r="B146" s="162" t="s">
        <v>131</v>
      </c>
      <c r="C146" s="163">
        <v>3479</v>
      </c>
      <c r="D146" s="163">
        <v>19</v>
      </c>
      <c r="E146" s="163">
        <v>426</v>
      </c>
      <c r="F146" s="163">
        <v>985</v>
      </c>
      <c r="G146" s="163">
        <v>898</v>
      </c>
      <c r="H146" s="163">
        <v>630</v>
      </c>
      <c r="I146" s="178">
        <f t="shared" si="80"/>
        <v>-0.2984409799554566</v>
      </c>
      <c r="J146" s="164">
        <f t="shared" si="77"/>
        <v>32.157894736842103</v>
      </c>
      <c r="K146" s="163">
        <f t="shared" si="78"/>
        <v>-268</v>
      </c>
      <c r="L146" s="163">
        <f t="shared" si="79"/>
        <v>611</v>
      </c>
      <c r="M146" s="164">
        <f t="shared" si="76"/>
        <v>7.3579306228897042E-4</v>
      </c>
    </row>
    <row r="147" spans="2:13" x14ac:dyDescent="0.25">
      <c r="B147" s="167" t="s">
        <v>145</v>
      </c>
      <c r="C147" s="168">
        <f t="shared" ref="C147" si="81">C139-SUM(C140:C146)</f>
        <v>11681</v>
      </c>
      <c r="D147" s="168">
        <f t="shared" ref="D147:E147" si="82">D139-SUM(D140:D146)</f>
        <v>2262</v>
      </c>
      <c r="E147" s="168">
        <f t="shared" si="82"/>
        <v>12653</v>
      </c>
      <c r="F147" s="168">
        <f t="shared" ref="F147:H147" si="83">F139-SUM(F140:F146)</f>
        <v>14293</v>
      </c>
      <c r="G147" s="168">
        <f t="shared" si="83"/>
        <v>14944</v>
      </c>
      <c r="H147" s="168">
        <f t="shared" si="83"/>
        <v>14824</v>
      </c>
      <c r="I147" s="179">
        <f t="shared" si="80"/>
        <v>-8.0299785867237183E-3</v>
      </c>
      <c r="J147" s="169">
        <f t="shared" si="77"/>
        <v>5.5534924845269673</v>
      </c>
      <c r="K147" s="168">
        <f>H147-G147</f>
        <v>-120</v>
      </c>
      <c r="L147" s="168">
        <f t="shared" si="79"/>
        <v>12562</v>
      </c>
      <c r="M147" s="169">
        <f t="shared" si="76"/>
        <v>1.7313327548209044E-2</v>
      </c>
    </row>
    <row r="148" spans="2:13" x14ac:dyDescent="0.25">
      <c r="B148" s="154" t="s">
        <v>53</v>
      </c>
      <c r="C148" s="152"/>
      <c r="D148" s="152"/>
      <c r="E148" s="152"/>
      <c r="F148" s="152"/>
      <c r="G148" s="152"/>
      <c r="H148" s="152"/>
      <c r="I148" s="153"/>
      <c r="J148" s="153"/>
      <c r="K148" s="153"/>
      <c r="L148" s="152"/>
      <c r="M148" s="152"/>
    </row>
    <row r="149" spans="2:13" x14ac:dyDescent="0.25">
      <c r="B149" s="155" t="s">
        <v>68</v>
      </c>
      <c r="C149" s="175">
        <v>19491</v>
      </c>
      <c r="D149" s="175">
        <v>4917</v>
      </c>
      <c r="E149" s="175">
        <v>16217</v>
      </c>
      <c r="F149" s="175">
        <v>19378</v>
      </c>
      <c r="G149" s="175">
        <v>22033</v>
      </c>
      <c r="H149" s="175">
        <v>20553</v>
      </c>
      <c r="I149" s="176">
        <f>IFERROR(H149/G149-1,"-")</f>
        <v>-6.7171969318749136E-2</v>
      </c>
      <c r="J149" s="176">
        <f>IFERROR(H149/D149-1,"-")</f>
        <v>3.1799877974374615</v>
      </c>
      <c r="K149" s="175">
        <f>H149-G149</f>
        <v>-1480</v>
      </c>
      <c r="L149" s="175">
        <f>H149-D149</f>
        <v>15636</v>
      </c>
      <c r="M149" s="176">
        <f t="shared" ref="M149:M161" si="84">H149/H$9</f>
        <v>2.4004372713055888E-2</v>
      </c>
    </row>
    <row r="150" spans="2:13" x14ac:dyDescent="0.25">
      <c r="B150" s="158" t="s">
        <v>97</v>
      </c>
      <c r="C150" s="159">
        <v>6534</v>
      </c>
      <c r="D150" s="159">
        <v>3318</v>
      </c>
      <c r="E150" s="159">
        <v>7296</v>
      </c>
      <c r="F150" s="159">
        <v>7811</v>
      </c>
      <c r="G150" s="159">
        <v>7912</v>
      </c>
      <c r="H150" s="159">
        <v>6331</v>
      </c>
      <c r="I150" s="177">
        <f>IFERROR(H150/G150-1,"-")</f>
        <v>-0.19982305358948438</v>
      </c>
      <c r="J150" s="160">
        <f t="shared" ref="J150:J161" si="85">IFERROR(H150/D150-1,"-")</f>
        <v>0.90807715491259788</v>
      </c>
      <c r="K150" s="159">
        <f t="shared" ref="K150:K160" si="86">H150-G150</f>
        <v>-1581</v>
      </c>
      <c r="L150" s="159">
        <f t="shared" ref="L150:L161" si="87">H150-D150</f>
        <v>3013</v>
      </c>
      <c r="M150" s="160">
        <f t="shared" si="84"/>
        <v>7.3941363132563045E-3</v>
      </c>
    </row>
    <row r="151" spans="2:13" x14ac:dyDescent="0.25">
      <c r="B151" s="162" t="s">
        <v>103</v>
      </c>
      <c r="C151" s="163">
        <v>3059</v>
      </c>
      <c r="D151" s="163">
        <v>2976</v>
      </c>
      <c r="E151" s="163">
        <v>5436</v>
      </c>
      <c r="F151" s="163">
        <v>5624</v>
      </c>
      <c r="G151" s="163">
        <v>6116</v>
      </c>
      <c r="H151" s="163">
        <v>4295</v>
      </c>
      <c r="I151" s="178">
        <f>IFERROR(H151/G151-1,"-")</f>
        <v>-0.29774362328319159</v>
      </c>
      <c r="J151" s="164">
        <f t="shared" si="85"/>
        <v>0.44321236559139776</v>
      </c>
      <c r="K151" s="163">
        <f t="shared" si="86"/>
        <v>-1821</v>
      </c>
      <c r="L151" s="163">
        <f t="shared" si="87"/>
        <v>1319</v>
      </c>
      <c r="M151" s="164">
        <f t="shared" si="84"/>
        <v>5.0162400040176637E-3</v>
      </c>
    </row>
    <row r="152" spans="2:13" x14ac:dyDescent="0.25">
      <c r="B152" s="162" t="s">
        <v>100</v>
      </c>
      <c r="C152" s="163">
        <v>3475</v>
      </c>
      <c r="D152" s="163">
        <v>342</v>
      </c>
      <c r="E152" s="163">
        <v>1860</v>
      </c>
      <c r="F152" s="163">
        <v>2187</v>
      </c>
      <c r="G152" s="163">
        <v>1796</v>
      </c>
      <c r="H152" s="163">
        <v>2036</v>
      </c>
      <c r="I152" s="178">
        <f>IFERROR(H152/G152-1,"-")</f>
        <v>0.13363028953229406</v>
      </c>
      <c r="J152" s="164">
        <f t="shared" si="85"/>
        <v>4.9532163742690054</v>
      </c>
      <c r="K152" s="163">
        <f t="shared" si="86"/>
        <v>240</v>
      </c>
      <c r="L152" s="163">
        <f t="shared" si="87"/>
        <v>1694</v>
      </c>
      <c r="M152" s="164">
        <f t="shared" si="84"/>
        <v>2.3778963092386412E-3</v>
      </c>
    </row>
    <row r="153" spans="2:13" x14ac:dyDescent="0.25">
      <c r="B153" s="158" t="s">
        <v>107</v>
      </c>
      <c r="C153" s="159">
        <v>12957</v>
      </c>
      <c r="D153" s="159">
        <v>1599</v>
      </c>
      <c r="E153" s="159">
        <v>8921</v>
      </c>
      <c r="F153" s="159">
        <v>11567</v>
      </c>
      <c r="G153" s="159">
        <v>14121</v>
      </c>
      <c r="H153" s="159">
        <v>14222</v>
      </c>
      <c r="I153" s="177">
        <f>IFERROR(H153/G153-1,"-")</f>
        <v>7.1524679555272641E-3</v>
      </c>
      <c r="J153" s="160">
        <f t="shared" si="85"/>
        <v>7.8943089430894311</v>
      </c>
      <c r="K153" s="159">
        <f t="shared" si="86"/>
        <v>101</v>
      </c>
      <c r="L153" s="159">
        <f t="shared" si="87"/>
        <v>12623</v>
      </c>
      <c r="M153" s="160">
        <f t="shared" si="84"/>
        <v>1.6610236399799583E-2</v>
      </c>
    </row>
    <row r="154" spans="2:13" x14ac:dyDescent="0.25">
      <c r="B154" s="162" t="s">
        <v>110</v>
      </c>
      <c r="C154" s="163">
        <v>4153</v>
      </c>
      <c r="D154" s="163">
        <v>61</v>
      </c>
      <c r="E154" s="163">
        <v>2868</v>
      </c>
      <c r="F154" s="163">
        <v>3306</v>
      </c>
      <c r="G154" s="163">
        <v>4018</v>
      </c>
      <c r="H154" s="163">
        <v>2947</v>
      </c>
      <c r="I154" s="178">
        <f t="shared" ref="I154:I161" si="88">IFERROR(H154/G154-1,"-")</f>
        <v>-0.26655052264808365</v>
      </c>
      <c r="J154" s="164">
        <f t="shared" si="85"/>
        <v>47.311475409836063</v>
      </c>
      <c r="K154" s="163">
        <f t="shared" si="86"/>
        <v>-1071</v>
      </c>
      <c r="L154" s="163">
        <f t="shared" si="87"/>
        <v>2886</v>
      </c>
      <c r="M154" s="164">
        <f t="shared" si="84"/>
        <v>3.4418764358184061E-3</v>
      </c>
    </row>
    <row r="155" spans="2:13" x14ac:dyDescent="0.25">
      <c r="B155" s="162" t="s">
        <v>113</v>
      </c>
      <c r="C155" s="163">
        <v>3400</v>
      </c>
      <c r="D155" s="163">
        <v>337</v>
      </c>
      <c r="E155" s="163">
        <v>2040</v>
      </c>
      <c r="F155" s="163">
        <v>2718</v>
      </c>
      <c r="G155" s="163">
        <v>2980</v>
      </c>
      <c r="H155" s="163">
        <v>2727</v>
      </c>
      <c r="I155" s="178">
        <f t="shared" si="88"/>
        <v>-8.4899328859060375E-2</v>
      </c>
      <c r="J155" s="164">
        <f t="shared" si="85"/>
        <v>7.0919881305637986</v>
      </c>
      <c r="K155" s="163">
        <f t="shared" si="86"/>
        <v>-253</v>
      </c>
      <c r="L155" s="163">
        <f t="shared" si="87"/>
        <v>2390</v>
      </c>
      <c r="M155" s="164">
        <f t="shared" si="84"/>
        <v>3.1849328267651148E-3</v>
      </c>
    </row>
    <row r="156" spans="2:13" x14ac:dyDescent="0.25">
      <c r="B156" s="162" t="s">
        <v>116</v>
      </c>
      <c r="C156" s="163">
        <v>1501</v>
      </c>
      <c r="D156" s="163">
        <v>319</v>
      </c>
      <c r="E156" s="163">
        <v>950</v>
      </c>
      <c r="F156" s="163">
        <v>1486</v>
      </c>
      <c r="G156" s="163">
        <v>1902</v>
      </c>
      <c r="H156" s="163">
        <v>2884</v>
      </c>
      <c r="I156" s="178">
        <f t="shared" si="88"/>
        <v>0.51629863301787582</v>
      </c>
      <c r="J156" s="164">
        <f t="shared" si="85"/>
        <v>8.0407523510971792</v>
      </c>
      <c r="K156" s="163">
        <f t="shared" si="86"/>
        <v>982</v>
      </c>
      <c r="L156" s="163">
        <f t="shared" si="87"/>
        <v>2565</v>
      </c>
      <c r="M156" s="164">
        <f t="shared" si="84"/>
        <v>3.3682971295895094E-3</v>
      </c>
    </row>
    <row r="157" spans="2:13" x14ac:dyDescent="0.25">
      <c r="B157" s="162" t="s">
        <v>123</v>
      </c>
      <c r="C157" s="163">
        <v>399</v>
      </c>
      <c r="D157" s="163">
        <v>62</v>
      </c>
      <c r="E157" s="163">
        <v>322</v>
      </c>
      <c r="F157" s="163">
        <v>419</v>
      </c>
      <c r="G157" s="163">
        <v>664</v>
      </c>
      <c r="H157" s="163">
        <v>692</v>
      </c>
      <c r="I157" s="178">
        <f t="shared" si="88"/>
        <v>4.2168674698795261E-2</v>
      </c>
      <c r="J157" s="164">
        <f t="shared" si="85"/>
        <v>10.161290322580646</v>
      </c>
      <c r="K157" s="163">
        <f t="shared" si="86"/>
        <v>28</v>
      </c>
      <c r="L157" s="163">
        <f t="shared" si="87"/>
        <v>630</v>
      </c>
      <c r="M157" s="164">
        <f t="shared" si="84"/>
        <v>8.0820444302217068E-4</v>
      </c>
    </row>
    <row r="158" spans="2:13" x14ac:dyDescent="0.25">
      <c r="B158" s="162" t="s">
        <v>119</v>
      </c>
      <c r="C158" s="163">
        <v>416</v>
      </c>
      <c r="D158" s="163">
        <v>63</v>
      </c>
      <c r="E158" s="163">
        <v>410</v>
      </c>
      <c r="F158" s="163">
        <v>582</v>
      </c>
      <c r="G158" s="163">
        <v>590</v>
      </c>
      <c r="H158" s="163">
        <v>662</v>
      </c>
      <c r="I158" s="178">
        <f t="shared" si="88"/>
        <v>0.12203389830508482</v>
      </c>
      <c r="J158" s="164">
        <f t="shared" si="85"/>
        <v>9.5079365079365079</v>
      </c>
      <c r="K158" s="163">
        <f t="shared" si="86"/>
        <v>72</v>
      </c>
      <c r="L158" s="163">
        <f t="shared" si="87"/>
        <v>599</v>
      </c>
      <c r="M158" s="164">
        <f t="shared" si="84"/>
        <v>7.7316667815126739E-4</v>
      </c>
    </row>
    <row r="159" spans="2:13" x14ac:dyDescent="0.25">
      <c r="B159" s="162" t="s">
        <v>128</v>
      </c>
      <c r="C159" s="163">
        <v>282</v>
      </c>
      <c r="D159" s="163">
        <v>10</v>
      </c>
      <c r="E159" s="163">
        <v>162</v>
      </c>
      <c r="F159" s="163">
        <v>213</v>
      </c>
      <c r="G159" s="163">
        <v>195</v>
      </c>
      <c r="H159" s="163">
        <v>179</v>
      </c>
      <c r="I159" s="178">
        <f t="shared" si="88"/>
        <v>-8.2051282051282093E-2</v>
      </c>
      <c r="J159" s="164">
        <f t="shared" si="85"/>
        <v>16.899999999999999</v>
      </c>
      <c r="K159" s="163">
        <f t="shared" si="86"/>
        <v>-16</v>
      </c>
      <c r="L159" s="163">
        <f t="shared" si="87"/>
        <v>169</v>
      </c>
      <c r="M159" s="164">
        <f t="shared" si="84"/>
        <v>2.0905866372972337E-4</v>
      </c>
    </row>
    <row r="160" spans="2:13" x14ac:dyDescent="0.25">
      <c r="B160" s="162" t="s">
        <v>131</v>
      </c>
      <c r="C160" s="163">
        <v>337</v>
      </c>
      <c r="D160" s="163">
        <v>18</v>
      </c>
      <c r="E160" s="163">
        <v>195</v>
      </c>
      <c r="F160" s="163">
        <v>320</v>
      </c>
      <c r="G160" s="163">
        <v>295</v>
      </c>
      <c r="H160" s="163">
        <v>207</v>
      </c>
      <c r="I160" s="178">
        <f t="shared" si="88"/>
        <v>-0.29830508474576267</v>
      </c>
      <c r="J160" s="164">
        <f t="shared" si="85"/>
        <v>10.5</v>
      </c>
      <c r="K160" s="163">
        <f t="shared" si="86"/>
        <v>-88</v>
      </c>
      <c r="L160" s="163">
        <f t="shared" si="87"/>
        <v>189</v>
      </c>
      <c r="M160" s="164">
        <f t="shared" si="84"/>
        <v>2.4176057760923316E-4</v>
      </c>
    </row>
    <row r="161" spans="2:13" x14ac:dyDescent="0.25">
      <c r="B161" s="167" t="s">
        <v>145</v>
      </c>
      <c r="C161" s="168">
        <f t="shared" ref="C161" si="89">C153-SUM(C154:C160)</f>
        <v>2469</v>
      </c>
      <c r="D161" s="168">
        <f t="shared" ref="D161:E161" si="90">D153-SUM(D154:D160)</f>
        <v>729</v>
      </c>
      <c r="E161" s="168">
        <f t="shared" si="90"/>
        <v>1974</v>
      </c>
      <c r="F161" s="168">
        <f t="shared" ref="F161:H161" si="91">F153-SUM(F154:F160)</f>
        <v>2523</v>
      </c>
      <c r="G161" s="168">
        <f t="shared" si="91"/>
        <v>3477</v>
      </c>
      <c r="H161" s="168">
        <f t="shared" si="91"/>
        <v>3924</v>
      </c>
      <c r="I161" s="179">
        <f t="shared" si="88"/>
        <v>0.12855910267471948</v>
      </c>
      <c r="J161" s="169">
        <f t="shared" si="85"/>
        <v>4.382716049382716</v>
      </c>
      <c r="K161" s="168">
        <f>H161-G161</f>
        <v>447</v>
      </c>
      <c r="L161" s="168">
        <f t="shared" si="87"/>
        <v>3195</v>
      </c>
      <c r="M161" s="169">
        <f t="shared" si="84"/>
        <v>4.5829396451141586E-3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Y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8173F4-9ADD-4E72-A25A-B90EDA290DB7}">
  <sheetPr>
    <tabColor theme="7" tint="0.79998168889431442"/>
    <pageSetUpPr fitToPage="1"/>
  </sheetPr>
  <dimension ref="A1:W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  <col min="24" max="24" width="0" hidden="1" customWidth="1"/>
  </cols>
  <sheetData>
    <row r="1" spans="1:23" ht="42.75" customHeight="1" x14ac:dyDescent="0.25"/>
    <row r="4" spans="1:23" ht="42" customHeight="1" thickBot="1" x14ac:dyDescent="0.3">
      <c r="B4" s="268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68"/>
      <c r="D4" s="268"/>
      <c r="E4" s="268"/>
      <c r="F4" s="268"/>
      <c r="G4" s="268"/>
      <c r="H4" s="268"/>
      <c r="I4" s="268"/>
      <c r="J4" s="143"/>
      <c r="K4" s="143"/>
      <c r="N4" s="142" t="s">
        <v>267</v>
      </c>
      <c r="O4" s="143"/>
      <c r="P4" s="143"/>
      <c r="Q4" s="143"/>
      <c r="R4" s="143"/>
      <c r="S4" s="143"/>
      <c r="T4" s="143"/>
      <c r="U4" s="143"/>
      <c r="V4" s="143"/>
      <c r="W4" s="143"/>
    </row>
    <row r="5" spans="1:23" ht="6" customHeight="1" x14ac:dyDescent="0.25"/>
    <row r="6" spans="1:23" ht="15.75" x14ac:dyDescent="0.25">
      <c r="B6" s="144"/>
      <c r="C6" s="301" t="s">
        <v>43</v>
      </c>
      <c r="D6" s="302"/>
      <c r="E6" s="302"/>
      <c r="F6" s="302"/>
      <c r="G6" s="302"/>
      <c r="H6" s="302"/>
      <c r="I6" s="302"/>
      <c r="J6" s="302"/>
      <c r="K6" s="302"/>
      <c r="N6" s="144"/>
      <c r="O6" s="301" t="s">
        <v>43</v>
      </c>
      <c r="P6" s="302"/>
      <c r="Q6" s="302"/>
      <c r="R6" s="302"/>
      <c r="S6" s="302"/>
      <c r="T6" s="302"/>
      <c r="U6" s="302"/>
      <c r="V6" s="302"/>
      <c r="W6" s="302"/>
    </row>
    <row r="7" spans="1:23" s="145" customFormat="1" ht="72" customHeight="1" x14ac:dyDescent="0.25">
      <c r="B7" s="146"/>
      <c r="C7" s="171" t="s">
        <v>261</v>
      </c>
      <c r="D7" s="171" t="s">
        <v>262</v>
      </c>
      <c r="E7" s="171" t="s">
        <v>263</v>
      </c>
      <c r="F7" s="171" t="s">
        <v>264</v>
      </c>
      <c r="G7" s="171" t="s">
        <v>265</v>
      </c>
      <c r="H7" s="171" t="s">
        <v>266</v>
      </c>
      <c r="I7" s="172" t="str">
        <f>CONCATENATE("var. ",RIGHT(H7,2),"/",RIGHT(G7,2))</f>
        <v>var. 25/24</v>
      </c>
      <c r="J7" s="171" t="str">
        <f>CONCATENATE("dif. ",RIGHT(H7,2),"/",RIGHT(G7,2))</f>
        <v>dif. 25/24</v>
      </c>
      <c r="K7" s="172" t="str">
        <f>CONCATENATE("Cuota s/ total lugares de residencia ",RIGHT(H7,4))</f>
        <v>Cuota s/ total lugares de residencia 2025</v>
      </c>
      <c r="N7" s="146"/>
      <c r="O7" s="171" t="s">
        <v>261</v>
      </c>
      <c r="P7" s="171" t="s">
        <v>262</v>
      </c>
      <c r="Q7" s="171" t="s">
        <v>263</v>
      </c>
      <c r="R7" s="171" t="s">
        <v>264</v>
      </c>
      <c r="S7" s="171" t="s">
        <v>265</v>
      </c>
      <c r="T7" s="171" t="s">
        <v>266</v>
      </c>
      <c r="U7" s="172" t="str">
        <f>CONCATENATE("var. ",RIGHT(T7,2),"/",RIGHT(S7,2))</f>
        <v>var. 25/24</v>
      </c>
      <c r="V7" s="171" t="str">
        <f>CONCATENATE("dif. ",RIGHT(T7,2),"/",RIGHT(S7,2))</f>
        <v>dif. 25/24</v>
      </c>
      <c r="W7" s="172" t="str">
        <f>CONCATENATE("Cuota s/ total lugares de residencia ",RIGHT(T7,4))</f>
        <v>Cuota s/ total lugares de residencia 2025</v>
      </c>
    </row>
    <row r="8" spans="1:23" x14ac:dyDescent="0.25">
      <c r="A8" s="1"/>
      <c r="B8" s="151" t="s">
        <v>43</v>
      </c>
      <c r="C8" s="152"/>
      <c r="D8" s="152"/>
      <c r="E8" s="152"/>
      <c r="F8" s="152"/>
      <c r="G8" s="152"/>
      <c r="H8" s="153"/>
      <c r="I8" s="153"/>
      <c r="J8" s="153"/>
      <c r="K8" s="152"/>
      <c r="N8" s="154" t="s">
        <v>44</v>
      </c>
      <c r="O8" s="152"/>
      <c r="P8" s="152"/>
      <c r="Q8" s="152"/>
      <c r="R8" s="152"/>
      <c r="S8" s="152"/>
      <c r="T8" s="153"/>
      <c r="U8" s="153"/>
      <c r="V8" s="153"/>
      <c r="W8" s="152"/>
    </row>
    <row r="9" spans="1:23" x14ac:dyDescent="0.25">
      <c r="A9" s="1" t="s">
        <v>96</v>
      </c>
      <c r="B9" s="155" t="s">
        <v>68</v>
      </c>
      <c r="C9" s="175">
        <f t="shared" ref="C9:H9" si="0">C10+C13</f>
        <v>605036</v>
      </c>
      <c r="D9" s="175">
        <f t="shared" si="0"/>
        <v>79095</v>
      </c>
      <c r="E9" s="175">
        <f t="shared" si="0"/>
        <v>491667</v>
      </c>
      <c r="F9" s="175">
        <f t="shared" si="0"/>
        <v>650456</v>
      </c>
      <c r="G9" s="175">
        <f t="shared" si="0"/>
        <v>676110</v>
      </c>
      <c r="H9" s="175">
        <f t="shared" si="0"/>
        <v>674643</v>
      </c>
      <c r="I9" s="176">
        <f>IFERROR(H9/G9-1,"-")</f>
        <v>-2.1697652748813301E-3</v>
      </c>
      <c r="J9" s="175">
        <f t="shared" ref="J9:J21" si="1">H9-G9</f>
        <v>-1467</v>
      </c>
      <c r="K9" s="176">
        <f t="shared" ref="K9:K21" si="2">H9/H$9</f>
        <v>1</v>
      </c>
      <c r="N9" s="155" t="s">
        <v>68</v>
      </c>
      <c r="O9" s="175">
        <f t="shared" ref="O9:T9" si="3">O10+O13</f>
        <v>232026</v>
      </c>
      <c r="P9" s="175">
        <f t="shared" si="3"/>
        <v>27642</v>
      </c>
      <c r="Q9" s="175">
        <f t="shared" si="3"/>
        <v>199864</v>
      </c>
      <c r="R9" s="175">
        <f t="shared" si="3"/>
        <v>236640</v>
      </c>
      <c r="S9" s="175">
        <f t="shared" si="3"/>
        <v>247094</v>
      </c>
      <c r="T9" s="175">
        <f t="shared" si="3"/>
        <v>236852</v>
      </c>
      <c r="U9" s="176">
        <f>IFERROR(T9/S9-1,"-")</f>
        <v>-4.1449812621917159E-2</v>
      </c>
      <c r="V9" s="175">
        <f>T9-S9</f>
        <v>-10242</v>
      </c>
      <c r="W9" s="176">
        <f t="shared" ref="W9:W21" si="4">T9/T$9</f>
        <v>1</v>
      </c>
    </row>
    <row r="10" spans="1:23" x14ac:dyDescent="0.25">
      <c r="A10" s="161" t="s">
        <v>103</v>
      </c>
      <c r="B10" s="158" t="s">
        <v>97</v>
      </c>
      <c r="C10" s="159">
        <v>103620</v>
      </c>
      <c r="D10" s="159">
        <v>38631</v>
      </c>
      <c r="E10" s="159">
        <v>88889</v>
      </c>
      <c r="F10" s="159">
        <v>106161</v>
      </c>
      <c r="G10" s="159">
        <v>99210</v>
      </c>
      <c r="H10" s="159">
        <v>97854</v>
      </c>
      <c r="I10" s="177">
        <f>IFERROR(H10/G10-1,"-")</f>
        <v>-1.3667977018445687E-2</v>
      </c>
      <c r="J10" s="158">
        <f t="shared" si="1"/>
        <v>-1356</v>
      </c>
      <c r="K10" s="160">
        <f t="shared" si="2"/>
        <v>0.14504560189611396</v>
      </c>
      <c r="N10" s="158" t="s">
        <v>97</v>
      </c>
      <c r="O10" s="159">
        <v>14324</v>
      </c>
      <c r="P10" s="159">
        <v>11846</v>
      </c>
      <c r="Q10" s="159">
        <v>16588</v>
      </c>
      <c r="R10" s="159">
        <v>12356</v>
      </c>
      <c r="S10" s="159">
        <v>11337</v>
      </c>
      <c r="T10" s="159">
        <v>9639</v>
      </c>
      <c r="U10" s="177">
        <f>IFERROR(T10/S10-1,"-")</f>
        <v>-0.14977507277057422</v>
      </c>
      <c r="V10" s="158">
        <f t="shared" ref="V10:V20" si="5">T10-S10</f>
        <v>-1698</v>
      </c>
      <c r="W10" s="160">
        <f t="shared" si="4"/>
        <v>4.0696299799030618E-2</v>
      </c>
    </row>
    <row r="11" spans="1:23" x14ac:dyDescent="0.25">
      <c r="A11" s="161" t="s">
        <v>100</v>
      </c>
      <c r="B11" s="162" t="s">
        <v>103</v>
      </c>
      <c r="C11" s="163">
        <v>34653</v>
      </c>
      <c r="D11" s="163">
        <v>27284</v>
      </c>
      <c r="E11" s="163">
        <v>35799</v>
      </c>
      <c r="F11" s="163">
        <v>39745</v>
      </c>
      <c r="G11" s="163">
        <v>34385</v>
      </c>
      <c r="H11" s="163">
        <v>31525</v>
      </c>
      <c r="I11" s="178">
        <f>IFERROR(H11/G11-1,"-")</f>
        <v>-8.317580340264652E-2</v>
      </c>
      <c r="J11" s="162">
        <f t="shared" si="1"/>
        <v>-2860</v>
      </c>
      <c r="K11" s="164">
        <f t="shared" si="2"/>
        <v>4.6728417844697119E-2</v>
      </c>
      <c r="N11" s="162" t="s">
        <v>103</v>
      </c>
      <c r="O11" s="163">
        <v>5681</v>
      </c>
      <c r="P11" s="163">
        <v>8361</v>
      </c>
      <c r="Q11" s="163">
        <v>7287</v>
      </c>
      <c r="R11" s="163">
        <v>4333</v>
      </c>
      <c r="S11" s="163">
        <v>3282</v>
      </c>
      <c r="T11" s="163">
        <v>3366</v>
      </c>
      <c r="U11" s="178">
        <f>IFERROR(T11/S11-1,"-")</f>
        <v>2.5594149908592323E-2</v>
      </c>
      <c r="V11" s="162">
        <f t="shared" si="5"/>
        <v>84</v>
      </c>
      <c r="W11" s="164">
        <f>T11/T$9</f>
        <v>1.4211406279026565E-2</v>
      </c>
    </row>
    <row r="12" spans="1:23" x14ac:dyDescent="0.25">
      <c r="A12" s="1"/>
      <c r="B12" s="162" t="s">
        <v>100</v>
      </c>
      <c r="C12" s="163">
        <v>68967</v>
      </c>
      <c r="D12" s="163">
        <v>11347</v>
      </c>
      <c r="E12" s="163">
        <v>53090</v>
      </c>
      <c r="F12" s="163">
        <v>66416</v>
      </c>
      <c r="G12" s="163">
        <v>64825</v>
      </c>
      <c r="H12" s="163">
        <v>66329</v>
      </c>
      <c r="I12" s="178">
        <f>IFERROR(H12/G12-1,"-")</f>
        <v>2.3200925568839237E-2</v>
      </c>
      <c r="J12" s="162">
        <f t="shared" si="1"/>
        <v>1504</v>
      </c>
      <c r="K12" s="164">
        <f t="shared" si="2"/>
        <v>9.8317184051416817E-2</v>
      </c>
      <c r="N12" s="162" t="s">
        <v>100</v>
      </c>
      <c r="O12" s="163">
        <v>8643</v>
      </c>
      <c r="P12" s="163">
        <v>3485</v>
      </c>
      <c r="Q12" s="163">
        <v>9301</v>
      </c>
      <c r="R12" s="163">
        <v>8023</v>
      </c>
      <c r="S12" s="163">
        <v>8055</v>
      </c>
      <c r="T12" s="163">
        <v>6273</v>
      </c>
      <c r="U12" s="178">
        <f>IFERROR(T12/S12-1,"-")</f>
        <v>-0.2212290502793296</v>
      </c>
      <c r="V12" s="162">
        <f t="shared" si="5"/>
        <v>-1782</v>
      </c>
      <c r="W12" s="164">
        <f t="shared" si="4"/>
        <v>2.6484893520004053E-2</v>
      </c>
    </row>
    <row r="13" spans="1:23" s="56" customFormat="1" x14ac:dyDescent="0.25">
      <c r="B13" s="158" t="s">
        <v>107</v>
      </c>
      <c r="C13" s="159">
        <v>501416</v>
      </c>
      <c r="D13" s="159">
        <v>40464</v>
      </c>
      <c r="E13" s="159">
        <v>402778</v>
      </c>
      <c r="F13" s="159">
        <v>544295</v>
      </c>
      <c r="G13" s="159">
        <v>576900</v>
      </c>
      <c r="H13" s="159">
        <v>576789</v>
      </c>
      <c r="I13" s="177">
        <f>IFERROR(H13/G13-1,"-")</f>
        <v>-1.9240769630790577E-4</v>
      </c>
      <c r="J13" s="158">
        <f t="shared" si="1"/>
        <v>-111</v>
      </c>
      <c r="K13" s="160">
        <f t="shared" si="2"/>
        <v>0.85495439810388607</v>
      </c>
      <c r="N13" s="158" t="s">
        <v>107</v>
      </c>
      <c r="O13" s="159">
        <v>217702</v>
      </c>
      <c r="P13" s="159">
        <v>15796</v>
      </c>
      <c r="Q13" s="159">
        <v>183276</v>
      </c>
      <c r="R13" s="159">
        <v>224284</v>
      </c>
      <c r="S13" s="159">
        <v>235757</v>
      </c>
      <c r="T13" s="159">
        <v>227213</v>
      </c>
      <c r="U13" s="177">
        <f>IFERROR(T13/S13-1,"-")</f>
        <v>-3.6240705472159851E-2</v>
      </c>
      <c r="V13" s="158">
        <f t="shared" si="5"/>
        <v>-8544</v>
      </c>
      <c r="W13" s="160">
        <f t="shared" si="4"/>
        <v>0.95930370020096933</v>
      </c>
    </row>
    <row r="14" spans="1:23" s="56" customFormat="1" x14ac:dyDescent="0.25">
      <c r="B14" s="162" t="s">
        <v>110</v>
      </c>
      <c r="C14" s="163">
        <v>196258</v>
      </c>
      <c r="D14" s="163">
        <v>2327</v>
      </c>
      <c r="E14" s="163">
        <v>146996</v>
      </c>
      <c r="F14" s="163">
        <v>208526</v>
      </c>
      <c r="G14" s="163">
        <v>223433</v>
      </c>
      <c r="H14" s="163">
        <v>228393</v>
      </c>
      <c r="I14" s="178">
        <f t="shared" ref="I14:I21" si="6">IFERROR(H14/G14-1,"-")</f>
        <v>2.2199048484333073E-2</v>
      </c>
      <c r="J14" s="162">
        <f t="shared" si="1"/>
        <v>4960</v>
      </c>
      <c r="K14" s="164">
        <f t="shared" si="2"/>
        <v>0.33853904954175762</v>
      </c>
      <c r="N14" s="162" t="s">
        <v>110</v>
      </c>
      <c r="O14" s="163">
        <v>94203</v>
      </c>
      <c r="P14" s="163">
        <v>710</v>
      </c>
      <c r="Q14" s="163">
        <v>78481</v>
      </c>
      <c r="R14" s="163">
        <v>100019</v>
      </c>
      <c r="S14" s="163">
        <v>105951</v>
      </c>
      <c r="T14" s="163">
        <v>105399</v>
      </c>
      <c r="U14" s="178">
        <f t="shared" ref="U14:U21" si="7">IFERROR(T14/S14-1,"-")</f>
        <v>-5.2099555454879765E-3</v>
      </c>
      <c r="V14" s="162">
        <f t="shared" si="5"/>
        <v>-552</v>
      </c>
      <c r="W14" s="164">
        <f t="shared" si="4"/>
        <v>0.44499940891358314</v>
      </c>
    </row>
    <row r="15" spans="1:23" x14ac:dyDescent="0.25">
      <c r="A15" s="1"/>
      <c r="B15" s="162" t="s">
        <v>113</v>
      </c>
      <c r="C15" s="163">
        <v>70187</v>
      </c>
      <c r="D15" s="163">
        <v>6402</v>
      </c>
      <c r="E15" s="163">
        <v>47031</v>
      </c>
      <c r="F15" s="163">
        <v>68352</v>
      </c>
      <c r="G15" s="163">
        <v>74839</v>
      </c>
      <c r="H15" s="163">
        <v>70234</v>
      </c>
      <c r="I15" s="178">
        <f t="shared" si="6"/>
        <v>-6.153208888413797E-2</v>
      </c>
      <c r="J15" s="162">
        <f t="shared" si="1"/>
        <v>-4605</v>
      </c>
      <c r="K15" s="164">
        <f t="shared" si="2"/>
        <v>0.10410543057587494</v>
      </c>
      <c r="N15" s="162" t="s">
        <v>113</v>
      </c>
      <c r="O15" s="163">
        <v>26793</v>
      </c>
      <c r="P15" s="163">
        <v>2491</v>
      </c>
      <c r="Q15" s="163">
        <v>19412</v>
      </c>
      <c r="R15" s="163">
        <v>25921</v>
      </c>
      <c r="S15" s="163">
        <v>27412</v>
      </c>
      <c r="T15" s="163">
        <v>24946</v>
      </c>
      <c r="U15" s="178">
        <f t="shared" si="7"/>
        <v>-8.9960601196556245E-2</v>
      </c>
      <c r="V15" s="162">
        <f t="shared" si="5"/>
        <v>-2466</v>
      </c>
      <c r="W15" s="164">
        <f t="shared" si="4"/>
        <v>0.1053231553881749</v>
      </c>
    </row>
    <row r="16" spans="1:23" x14ac:dyDescent="0.25">
      <c r="A16" s="1"/>
      <c r="B16" s="162" t="s">
        <v>116</v>
      </c>
      <c r="C16" s="163">
        <v>27220</v>
      </c>
      <c r="D16" s="163">
        <v>9550</v>
      </c>
      <c r="E16" s="163">
        <v>25167</v>
      </c>
      <c r="F16" s="163">
        <v>32490</v>
      </c>
      <c r="G16" s="163">
        <v>30908</v>
      </c>
      <c r="H16" s="163">
        <v>32012</v>
      </c>
      <c r="I16" s="178">
        <f t="shared" si="6"/>
        <v>3.5718907726155047E-2</v>
      </c>
      <c r="J16" s="162">
        <f t="shared" si="1"/>
        <v>1104</v>
      </c>
      <c r="K16" s="164">
        <f t="shared" si="2"/>
        <v>4.7450281111639785E-2</v>
      </c>
      <c r="N16" s="162" t="s">
        <v>116</v>
      </c>
      <c r="O16" s="163">
        <v>9254</v>
      </c>
      <c r="P16" s="163">
        <v>4052</v>
      </c>
      <c r="Q16" s="163">
        <v>8295</v>
      </c>
      <c r="R16" s="163">
        <v>8409</v>
      </c>
      <c r="S16" s="163">
        <v>7110</v>
      </c>
      <c r="T16" s="163">
        <v>7375</v>
      </c>
      <c r="U16" s="178">
        <f t="shared" si="7"/>
        <v>3.7271448663853679E-2</v>
      </c>
      <c r="V16" s="162">
        <f t="shared" si="5"/>
        <v>265</v>
      </c>
      <c r="W16" s="164">
        <f t="shared" si="4"/>
        <v>3.113758802965565E-2</v>
      </c>
    </row>
    <row r="17" spans="1:23" x14ac:dyDescent="0.25">
      <c r="A17" s="1"/>
      <c r="B17" s="162" t="s">
        <v>123</v>
      </c>
      <c r="C17" s="163">
        <v>15970</v>
      </c>
      <c r="D17" s="163">
        <v>597</v>
      </c>
      <c r="E17" s="163">
        <v>20596</v>
      </c>
      <c r="F17" s="163">
        <v>18794</v>
      </c>
      <c r="G17" s="163">
        <v>21632</v>
      </c>
      <c r="H17" s="163">
        <v>20504</v>
      </c>
      <c r="I17" s="178">
        <f t="shared" si="6"/>
        <v>-5.2144970414201186E-2</v>
      </c>
      <c r="J17" s="162">
        <f t="shared" si="1"/>
        <v>-1128</v>
      </c>
      <c r="K17" s="164">
        <f t="shared" si="2"/>
        <v>3.0392370483351937E-2</v>
      </c>
      <c r="N17" s="162" t="s">
        <v>123</v>
      </c>
      <c r="O17" s="163">
        <v>8337</v>
      </c>
      <c r="P17" s="163">
        <v>199</v>
      </c>
      <c r="Q17" s="163">
        <v>10897</v>
      </c>
      <c r="R17" s="163">
        <v>8604</v>
      </c>
      <c r="S17" s="163">
        <v>9250</v>
      </c>
      <c r="T17" s="163">
        <v>8366</v>
      </c>
      <c r="U17" s="178">
        <f t="shared" si="7"/>
        <v>-9.5567567567567568E-2</v>
      </c>
      <c r="V17" s="162">
        <f t="shared" si="5"/>
        <v>-884</v>
      </c>
      <c r="W17" s="164">
        <f t="shared" si="4"/>
        <v>3.5321635451674466E-2</v>
      </c>
    </row>
    <row r="18" spans="1:23" x14ac:dyDescent="0.25">
      <c r="A18" s="1"/>
      <c r="B18" s="162" t="s">
        <v>119</v>
      </c>
      <c r="C18" s="163">
        <v>22026</v>
      </c>
      <c r="D18" s="163">
        <v>1388</v>
      </c>
      <c r="E18" s="163">
        <v>22696</v>
      </c>
      <c r="F18" s="163">
        <v>22994</v>
      </c>
      <c r="G18" s="163">
        <v>23579</v>
      </c>
      <c r="H18" s="163">
        <v>21704</v>
      </c>
      <c r="I18" s="178">
        <f t="shared" si="6"/>
        <v>-7.9519911785911224E-2</v>
      </c>
      <c r="J18" s="162">
        <f t="shared" si="1"/>
        <v>-1875</v>
      </c>
      <c r="K18" s="164">
        <f t="shared" si="2"/>
        <v>3.2171089005592589E-2</v>
      </c>
      <c r="N18" s="162" t="s">
        <v>119</v>
      </c>
      <c r="O18" s="163">
        <v>12382</v>
      </c>
      <c r="P18" s="163">
        <v>628</v>
      </c>
      <c r="Q18" s="163">
        <v>14130</v>
      </c>
      <c r="R18" s="163">
        <v>12694</v>
      </c>
      <c r="S18" s="163">
        <v>12248</v>
      </c>
      <c r="T18" s="163">
        <v>12030</v>
      </c>
      <c r="U18" s="178">
        <f t="shared" si="7"/>
        <v>-1.7798824297844518E-2</v>
      </c>
      <c r="V18" s="162">
        <f t="shared" si="5"/>
        <v>-218</v>
      </c>
      <c r="W18" s="164">
        <f t="shared" si="4"/>
        <v>5.0791211389390842E-2</v>
      </c>
    </row>
    <row r="19" spans="1:23" x14ac:dyDescent="0.25">
      <c r="A19" s="161" t="s">
        <v>144</v>
      </c>
      <c r="B19" s="162" t="s">
        <v>128</v>
      </c>
      <c r="C19" s="163">
        <v>15073</v>
      </c>
      <c r="D19" s="163">
        <v>129</v>
      </c>
      <c r="E19" s="163">
        <v>10501</v>
      </c>
      <c r="F19" s="163">
        <v>17032</v>
      </c>
      <c r="G19" s="163">
        <v>13659</v>
      </c>
      <c r="H19" s="163">
        <v>12558</v>
      </c>
      <c r="I19" s="178">
        <f t="shared" si="6"/>
        <v>-8.0606193718427366E-2</v>
      </c>
      <c r="J19" s="162">
        <f t="shared" si="1"/>
        <v>-1101</v>
      </c>
      <c r="K19" s="164">
        <f t="shared" si="2"/>
        <v>1.8614289335248422E-2</v>
      </c>
      <c r="N19" s="162" t="s">
        <v>128</v>
      </c>
      <c r="O19" s="163">
        <v>7906</v>
      </c>
      <c r="P19" s="163">
        <v>35</v>
      </c>
      <c r="Q19" s="163">
        <v>5173</v>
      </c>
      <c r="R19" s="163">
        <v>7101</v>
      </c>
      <c r="S19" s="163">
        <v>6053</v>
      </c>
      <c r="T19" s="163">
        <v>5007</v>
      </c>
      <c r="U19" s="178">
        <f t="shared" si="7"/>
        <v>-0.1728068726251446</v>
      </c>
      <c r="V19" s="162">
        <f t="shared" si="5"/>
        <v>-1046</v>
      </c>
      <c r="W19" s="164">
        <f t="shared" si="4"/>
        <v>2.1139783493489606E-2</v>
      </c>
    </row>
    <row r="20" spans="1:23" x14ac:dyDescent="0.25">
      <c r="A20" s="166" t="s">
        <v>145</v>
      </c>
      <c r="B20" s="162" t="s">
        <v>131</v>
      </c>
      <c r="C20" s="163">
        <v>20670</v>
      </c>
      <c r="D20" s="163">
        <v>652</v>
      </c>
      <c r="E20" s="163">
        <v>7745</v>
      </c>
      <c r="F20" s="163">
        <v>14440</v>
      </c>
      <c r="G20" s="163">
        <v>14091</v>
      </c>
      <c r="H20" s="163">
        <v>11924</v>
      </c>
      <c r="I20" s="178">
        <f t="shared" si="6"/>
        <v>-0.15378610460577669</v>
      </c>
      <c r="J20" s="162">
        <f t="shared" si="1"/>
        <v>-2167</v>
      </c>
      <c r="K20" s="164">
        <f t="shared" si="2"/>
        <v>1.7674533049331274E-2</v>
      </c>
      <c r="N20" s="162" t="s">
        <v>131</v>
      </c>
      <c r="O20" s="163">
        <v>9538</v>
      </c>
      <c r="P20" s="163">
        <v>88</v>
      </c>
      <c r="Q20" s="163">
        <v>3097</v>
      </c>
      <c r="R20" s="163">
        <v>6935</v>
      </c>
      <c r="S20" s="163">
        <v>6459</v>
      </c>
      <c r="T20" s="163">
        <v>5498</v>
      </c>
      <c r="U20" s="178">
        <f t="shared" si="7"/>
        <v>-0.14878464158538474</v>
      </c>
      <c r="V20" s="162">
        <f t="shared" si="5"/>
        <v>-961</v>
      </c>
      <c r="W20" s="164">
        <f t="shared" si="4"/>
        <v>2.3212807998243629E-2</v>
      </c>
    </row>
    <row r="21" spans="1:23" x14ac:dyDescent="0.25">
      <c r="B21" s="167" t="s">
        <v>145</v>
      </c>
      <c r="C21" s="168">
        <f t="shared" ref="C21" si="8">C13-SUM(C14:C20)</f>
        <v>134012</v>
      </c>
      <c r="D21" s="168">
        <f t="shared" ref="D21:H21" si="9">D13-SUM(D14:D20)</f>
        <v>19419</v>
      </c>
      <c r="E21" s="168">
        <f t="shared" si="9"/>
        <v>122046</v>
      </c>
      <c r="F21" s="168">
        <f t="shared" si="9"/>
        <v>161667</v>
      </c>
      <c r="G21" s="168">
        <f t="shared" si="9"/>
        <v>174759</v>
      </c>
      <c r="H21" s="168">
        <f t="shared" si="9"/>
        <v>179460</v>
      </c>
      <c r="I21" s="179">
        <f t="shared" si="6"/>
        <v>2.6899902150962163E-2</v>
      </c>
      <c r="J21" s="167">
        <f t="shared" si="1"/>
        <v>4701</v>
      </c>
      <c r="K21" s="169">
        <f t="shared" si="2"/>
        <v>0.26600735500108946</v>
      </c>
      <c r="N21" s="167" t="s">
        <v>145</v>
      </c>
      <c r="O21" s="168">
        <f t="shared" ref="O21:T21" si="10">O13-SUM(O14:O20)</f>
        <v>49289</v>
      </c>
      <c r="P21" s="168">
        <f t="shared" si="10"/>
        <v>7593</v>
      </c>
      <c r="Q21" s="168">
        <f t="shared" si="10"/>
        <v>43791</v>
      </c>
      <c r="R21" s="168">
        <f t="shared" si="10"/>
        <v>54601</v>
      </c>
      <c r="S21" s="168">
        <f t="shared" si="10"/>
        <v>61274</v>
      </c>
      <c r="T21" s="168">
        <f t="shared" si="10"/>
        <v>58592</v>
      </c>
      <c r="U21" s="179">
        <f t="shared" si="7"/>
        <v>-4.3770604171426752E-2</v>
      </c>
      <c r="V21" s="167">
        <f>T21-S21</f>
        <v>-2682</v>
      </c>
      <c r="W21" s="169">
        <f t="shared" si="4"/>
        <v>0.24737810953675712</v>
      </c>
    </row>
    <row r="22" spans="1:23" x14ac:dyDescent="0.25">
      <c r="B22" s="154" t="s">
        <v>44</v>
      </c>
      <c r="C22" s="152"/>
      <c r="D22" s="152"/>
      <c r="E22" s="152"/>
      <c r="F22" s="152"/>
      <c r="G22" s="152"/>
      <c r="H22" s="152"/>
      <c r="I22" s="153"/>
      <c r="J22" s="153"/>
      <c r="K22" s="152"/>
    </row>
    <row r="23" spans="1:23" x14ac:dyDescent="0.25">
      <c r="B23" s="155" t="s">
        <v>68</v>
      </c>
      <c r="C23" s="175">
        <f t="shared" ref="C23:H23" si="11">C24+C27</f>
        <v>232026</v>
      </c>
      <c r="D23" s="175">
        <f t="shared" si="11"/>
        <v>27642</v>
      </c>
      <c r="E23" s="175">
        <f t="shared" si="11"/>
        <v>199864</v>
      </c>
      <c r="F23" s="175">
        <f t="shared" si="11"/>
        <v>236640</v>
      </c>
      <c r="G23" s="175">
        <f t="shared" si="11"/>
        <v>247094</v>
      </c>
      <c r="H23" s="175">
        <f t="shared" si="11"/>
        <v>236852</v>
      </c>
      <c r="I23" s="176">
        <f>IFERROR(H23/G23-1,"-")</f>
        <v>-4.1449812621917159E-2</v>
      </c>
      <c r="J23" s="175">
        <f>H23-G23</f>
        <v>-10242</v>
      </c>
      <c r="K23" s="176">
        <f t="shared" ref="K23:K35" si="12">H23/H$9</f>
        <v>0.35107753285811905</v>
      </c>
    </row>
    <row r="24" spans="1:23" x14ac:dyDescent="0.25">
      <c r="B24" s="158" t="s">
        <v>97</v>
      </c>
      <c r="C24" s="159">
        <v>14324</v>
      </c>
      <c r="D24" s="159">
        <v>11846</v>
      </c>
      <c r="E24" s="159">
        <v>16588</v>
      </c>
      <c r="F24" s="159">
        <v>12356</v>
      </c>
      <c r="G24" s="159">
        <v>11337</v>
      </c>
      <c r="H24" s="159">
        <v>9639</v>
      </c>
      <c r="I24" s="177">
        <f>IFERROR(H24/G24-1,"-")</f>
        <v>-0.14977507277057422</v>
      </c>
      <c r="J24" s="158">
        <f t="shared" ref="J24:J34" si="13">H24-G24</f>
        <v>-1698</v>
      </c>
      <c r="K24" s="160">
        <f t="shared" si="12"/>
        <v>1.4287556529898035E-2</v>
      </c>
    </row>
    <row r="25" spans="1:23" x14ac:dyDescent="0.25">
      <c r="B25" s="162" t="s">
        <v>103</v>
      </c>
      <c r="C25" s="163">
        <v>5681</v>
      </c>
      <c r="D25" s="163">
        <v>8361</v>
      </c>
      <c r="E25" s="163">
        <v>7287</v>
      </c>
      <c r="F25" s="163">
        <v>4333</v>
      </c>
      <c r="G25" s="163">
        <v>3282</v>
      </c>
      <c r="H25" s="163">
        <v>3366</v>
      </c>
      <c r="I25" s="178">
        <f>IFERROR(H25/G25-1,"-")</f>
        <v>2.5594149908592323E-2</v>
      </c>
      <c r="J25" s="162">
        <f t="shared" si="13"/>
        <v>84</v>
      </c>
      <c r="K25" s="164">
        <f t="shared" si="12"/>
        <v>4.9893054548850284E-3</v>
      </c>
    </row>
    <row r="26" spans="1:23" x14ac:dyDescent="0.25">
      <c r="B26" s="162" t="s">
        <v>100</v>
      </c>
      <c r="C26" s="163">
        <v>8643</v>
      </c>
      <c r="D26" s="163">
        <v>3485</v>
      </c>
      <c r="E26" s="163">
        <v>9301</v>
      </c>
      <c r="F26" s="163">
        <v>8023</v>
      </c>
      <c r="G26" s="163">
        <v>8055</v>
      </c>
      <c r="H26" s="163">
        <v>6273</v>
      </c>
      <c r="I26" s="178">
        <f>IFERROR(H26/G26-1,"-")</f>
        <v>-0.2212290502793296</v>
      </c>
      <c r="J26" s="162">
        <f t="shared" si="13"/>
        <v>-1782</v>
      </c>
      <c r="K26" s="164">
        <f t="shared" si="12"/>
        <v>9.2982510750130067E-3</v>
      </c>
    </row>
    <row r="27" spans="1:23" x14ac:dyDescent="0.25">
      <c r="B27" s="158" t="s">
        <v>107</v>
      </c>
      <c r="C27" s="159">
        <v>217702</v>
      </c>
      <c r="D27" s="159">
        <v>15796</v>
      </c>
      <c r="E27" s="159">
        <v>183276</v>
      </c>
      <c r="F27" s="159">
        <v>224284</v>
      </c>
      <c r="G27" s="159">
        <v>235757</v>
      </c>
      <c r="H27" s="159">
        <v>227213</v>
      </c>
      <c r="I27" s="177">
        <f>IFERROR(H27/G27-1,"-")</f>
        <v>-3.6240705472159851E-2</v>
      </c>
      <c r="J27" s="158">
        <f t="shared" si="13"/>
        <v>-8544</v>
      </c>
      <c r="K27" s="160">
        <f t="shared" si="12"/>
        <v>0.336789976328221</v>
      </c>
    </row>
    <row r="28" spans="1:23" x14ac:dyDescent="0.25">
      <c r="B28" s="162" t="s">
        <v>110</v>
      </c>
      <c r="C28" s="163">
        <v>94203</v>
      </c>
      <c r="D28" s="163">
        <v>710</v>
      </c>
      <c r="E28" s="163">
        <v>78481</v>
      </c>
      <c r="F28" s="163">
        <v>100019</v>
      </c>
      <c r="G28" s="163">
        <v>105951</v>
      </c>
      <c r="H28" s="163">
        <v>105399</v>
      </c>
      <c r="I28" s="178">
        <f t="shared" ref="I28:I35" si="14">IFERROR(H28/G28-1,"-")</f>
        <v>-5.2099555454879765E-3</v>
      </c>
      <c r="J28" s="162">
        <f t="shared" si="13"/>
        <v>-552</v>
      </c>
      <c r="K28" s="164">
        <f t="shared" si="12"/>
        <v>0.15622929460470203</v>
      </c>
    </row>
    <row r="29" spans="1:23" x14ac:dyDescent="0.25">
      <c r="B29" s="162" t="s">
        <v>113</v>
      </c>
      <c r="C29" s="163">
        <v>26793</v>
      </c>
      <c r="D29" s="163">
        <v>2491</v>
      </c>
      <c r="E29" s="163">
        <v>19412</v>
      </c>
      <c r="F29" s="163">
        <v>25921</v>
      </c>
      <c r="G29" s="163">
        <v>27412</v>
      </c>
      <c r="H29" s="163">
        <v>24946</v>
      </c>
      <c r="I29" s="178">
        <f t="shared" si="14"/>
        <v>-8.9960601196556245E-2</v>
      </c>
      <c r="J29" s="162">
        <f t="shared" si="13"/>
        <v>-2466</v>
      </c>
      <c r="K29" s="164">
        <f t="shared" si="12"/>
        <v>3.6976593546512747E-2</v>
      </c>
    </row>
    <row r="30" spans="1:23" x14ac:dyDescent="0.25">
      <c r="B30" s="162" t="s">
        <v>116</v>
      </c>
      <c r="C30" s="163">
        <v>9254</v>
      </c>
      <c r="D30" s="163">
        <v>4052</v>
      </c>
      <c r="E30" s="163">
        <v>8295</v>
      </c>
      <c r="F30" s="163">
        <v>8409</v>
      </c>
      <c r="G30" s="163">
        <v>7110</v>
      </c>
      <c r="H30" s="163">
        <v>7375</v>
      </c>
      <c r="I30" s="178">
        <f t="shared" si="14"/>
        <v>3.7271448663853679E-2</v>
      </c>
      <c r="J30" s="162">
        <f t="shared" si="13"/>
        <v>265</v>
      </c>
      <c r="K30" s="164">
        <f t="shared" si="12"/>
        <v>1.0931707584604005E-2</v>
      </c>
    </row>
    <row r="31" spans="1:23" x14ac:dyDescent="0.25">
      <c r="B31" s="162" t="s">
        <v>123</v>
      </c>
      <c r="C31" s="163">
        <v>8337</v>
      </c>
      <c r="D31" s="163">
        <v>199</v>
      </c>
      <c r="E31" s="163">
        <v>10897</v>
      </c>
      <c r="F31" s="163">
        <v>8604</v>
      </c>
      <c r="G31" s="163">
        <v>9250</v>
      </c>
      <c r="H31" s="163">
        <v>8366</v>
      </c>
      <c r="I31" s="178">
        <f t="shared" si="14"/>
        <v>-9.5567567567567568E-2</v>
      </c>
      <c r="J31" s="162">
        <f t="shared" si="13"/>
        <v>-884</v>
      </c>
      <c r="K31" s="164">
        <f t="shared" si="12"/>
        <v>1.2400632630887743E-2</v>
      </c>
    </row>
    <row r="32" spans="1:23" x14ac:dyDescent="0.25">
      <c r="B32" s="162" t="s">
        <v>119</v>
      </c>
      <c r="C32" s="163">
        <v>12382</v>
      </c>
      <c r="D32" s="163">
        <v>628</v>
      </c>
      <c r="E32" s="163">
        <v>14130</v>
      </c>
      <c r="F32" s="163">
        <v>12694</v>
      </c>
      <c r="G32" s="163">
        <v>12248</v>
      </c>
      <c r="H32" s="163">
        <v>12030</v>
      </c>
      <c r="I32" s="178">
        <f t="shared" si="14"/>
        <v>-1.7798824297844518E-2</v>
      </c>
      <c r="J32" s="162">
        <f t="shared" si="13"/>
        <v>-218</v>
      </c>
      <c r="K32" s="164">
        <f t="shared" si="12"/>
        <v>1.7831653185462534E-2</v>
      </c>
    </row>
    <row r="33" spans="2:11" x14ac:dyDescent="0.25">
      <c r="B33" s="162" t="s">
        <v>128</v>
      </c>
      <c r="C33" s="163">
        <v>7906</v>
      </c>
      <c r="D33" s="163">
        <v>35</v>
      </c>
      <c r="E33" s="163">
        <v>5173</v>
      </c>
      <c r="F33" s="163">
        <v>7101</v>
      </c>
      <c r="G33" s="163">
        <v>6053</v>
      </c>
      <c r="H33" s="163">
        <v>5007</v>
      </c>
      <c r="I33" s="178">
        <f t="shared" si="14"/>
        <v>-0.1728068726251446</v>
      </c>
      <c r="J33" s="162">
        <f t="shared" si="13"/>
        <v>-1046</v>
      </c>
      <c r="K33" s="164">
        <f t="shared" si="12"/>
        <v>7.4217030340491194E-3</v>
      </c>
    </row>
    <row r="34" spans="2:11" x14ac:dyDescent="0.25">
      <c r="B34" s="162" t="s">
        <v>131</v>
      </c>
      <c r="C34" s="163">
        <v>9538</v>
      </c>
      <c r="D34" s="163">
        <v>88</v>
      </c>
      <c r="E34" s="163">
        <v>3097</v>
      </c>
      <c r="F34" s="163">
        <v>6935</v>
      </c>
      <c r="G34" s="163">
        <v>6459</v>
      </c>
      <c r="H34" s="163">
        <v>5498</v>
      </c>
      <c r="I34" s="178">
        <f t="shared" si="14"/>
        <v>-0.14878464158538474</v>
      </c>
      <c r="J34" s="162">
        <f t="shared" si="13"/>
        <v>-961</v>
      </c>
      <c r="K34" s="164">
        <f t="shared" si="12"/>
        <v>8.1494953627325867E-3</v>
      </c>
    </row>
    <row r="35" spans="2:11" x14ac:dyDescent="0.25">
      <c r="B35" s="167" t="s">
        <v>145</v>
      </c>
      <c r="C35" s="168">
        <f t="shared" ref="C35" si="15">C27-SUM(C28:C34)</f>
        <v>49289</v>
      </c>
      <c r="D35" s="168">
        <f t="shared" ref="D35:H35" si="16">D27-SUM(D28:D34)</f>
        <v>7593</v>
      </c>
      <c r="E35" s="168">
        <f t="shared" si="16"/>
        <v>43791</v>
      </c>
      <c r="F35" s="168">
        <f t="shared" si="16"/>
        <v>54601</v>
      </c>
      <c r="G35" s="168">
        <f t="shared" si="16"/>
        <v>61274</v>
      </c>
      <c r="H35" s="168">
        <f t="shared" si="16"/>
        <v>58592</v>
      </c>
      <c r="I35" s="179">
        <f t="shared" si="14"/>
        <v>-4.3770604171426752E-2</v>
      </c>
      <c r="J35" s="167">
        <f>H35-G35</f>
        <v>-2682</v>
      </c>
      <c r="K35" s="169">
        <f t="shared" si="12"/>
        <v>8.6848896379270221E-2</v>
      </c>
    </row>
    <row r="36" spans="2:11" x14ac:dyDescent="0.25">
      <c r="B36" s="154" t="s">
        <v>45</v>
      </c>
      <c r="C36" s="152"/>
      <c r="D36" s="152"/>
      <c r="E36" s="152"/>
      <c r="F36" s="152"/>
      <c r="G36" s="152"/>
      <c r="H36" s="152"/>
      <c r="I36" s="153"/>
      <c r="J36" s="153"/>
      <c r="K36" s="152"/>
    </row>
    <row r="37" spans="2:11" x14ac:dyDescent="0.25">
      <c r="B37" s="155" t="s">
        <v>68</v>
      </c>
      <c r="C37" s="175">
        <f t="shared" ref="C37:H37" si="17">C38+C41</f>
        <v>123059</v>
      </c>
      <c r="D37" s="175">
        <f t="shared" si="17"/>
        <v>5118</v>
      </c>
      <c r="E37" s="175">
        <f t="shared" si="17"/>
        <v>91384</v>
      </c>
      <c r="F37" s="175">
        <f t="shared" si="17"/>
        <v>125071</v>
      </c>
      <c r="G37" s="175">
        <f t="shared" si="17"/>
        <v>129774</v>
      </c>
      <c r="H37" s="175">
        <f t="shared" si="17"/>
        <v>142410</v>
      </c>
      <c r="I37" s="176">
        <f>IFERROR(H37/G37-1,"-")</f>
        <v>9.7369272735678969E-2</v>
      </c>
      <c r="J37" s="175">
        <f>H37-G37</f>
        <v>12636</v>
      </c>
      <c r="K37" s="176">
        <f t="shared" ref="K37:K49" si="18">H37/H$9</f>
        <v>0.21108942062690933</v>
      </c>
    </row>
    <row r="38" spans="2:11" x14ac:dyDescent="0.25">
      <c r="B38" s="158" t="s">
        <v>97</v>
      </c>
      <c r="C38" s="159">
        <v>8420</v>
      </c>
      <c r="D38" s="159">
        <v>1086</v>
      </c>
      <c r="E38" s="159">
        <v>7349</v>
      </c>
      <c r="F38" s="159">
        <v>7406</v>
      </c>
      <c r="G38" s="159">
        <v>6662</v>
      </c>
      <c r="H38" s="159">
        <v>8519</v>
      </c>
      <c r="I38" s="177">
        <f>IFERROR(H38/G38-1,"-")</f>
        <v>0.27874512158510956</v>
      </c>
      <c r="J38" s="158">
        <f t="shared" ref="J38:J48" si="19">H38-G38</f>
        <v>1857</v>
      </c>
      <c r="K38" s="160">
        <f t="shared" si="18"/>
        <v>1.2627419242473426E-2</v>
      </c>
    </row>
    <row r="39" spans="2:11" x14ac:dyDescent="0.25">
      <c r="B39" s="162" t="s">
        <v>103</v>
      </c>
      <c r="C39" s="163">
        <v>1765</v>
      </c>
      <c r="D39" s="163">
        <v>367</v>
      </c>
      <c r="E39" s="163">
        <v>2294</v>
      </c>
      <c r="F39" s="163">
        <v>1507</v>
      </c>
      <c r="G39" s="163">
        <v>1556</v>
      </c>
      <c r="H39" s="163">
        <v>2705</v>
      </c>
      <c r="I39" s="178">
        <f>IFERROR(H39/G39-1,"-")</f>
        <v>0.73843187660668375</v>
      </c>
      <c r="J39" s="162">
        <f t="shared" si="19"/>
        <v>1149</v>
      </c>
      <c r="K39" s="164">
        <f t="shared" si="18"/>
        <v>4.0095280022174693E-3</v>
      </c>
    </row>
    <row r="40" spans="2:11" x14ac:dyDescent="0.25">
      <c r="B40" s="162" t="s">
        <v>100</v>
      </c>
      <c r="C40" s="163">
        <v>6655</v>
      </c>
      <c r="D40" s="163">
        <v>719</v>
      </c>
      <c r="E40" s="163">
        <v>5055</v>
      </c>
      <c r="F40" s="163">
        <v>5899</v>
      </c>
      <c r="G40" s="163">
        <v>5106</v>
      </c>
      <c r="H40" s="163">
        <v>5814</v>
      </c>
      <c r="I40" s="178">
        <f>IFERROR(H40/G40-1,"-")</f>
        <v>0.13866039952996467</v>
      </c>
      <c r="J40" s="162">
        <f t="shared" si="19"/>
        <v>708</v>
      </c>
      <c r="K40" s="164">
        <f t="shared" si="18"/>
        <v>8.6178912402559583E-3</v>
      </c>
    </row>
    <row r="41" spans="2:11" x14ac:dyDescent="0.25">
      <c r="B41" s="158" t="s">
        <v>107</v>
      </c>
      <c r="C41" s="159">
        <v>114639</v>
      </c>
      <c r="D41" s="159">
        <v>4032</v>
      </c>
      <c r="E41" s="159">
        <v>84035</v>
      </c>
      <c r="F41" s="159">
        <v>117665</v>
      </c>
      <c r="G41" s="159">
        <v>123112</v>
      </c>
      <c r="H41" s="159">
        <v>133891</v>
      </c>
      <c r="I41" s="177">
        <f>IFERROR(H41/G41-1,"-")</f>
        <v>8.7554421989732845E-2</v>
      </c>
      <c r="J41" s="158">
        <f t="shared" si="19"/>
        <v>10779</v>
      </c>
      <c r="K41" s="160">
        <f t="shared" si="18"/>
        <v>0.19846200138443593</v>
      </c>
    </row>
    <row r="42" spans="2:11" x14ac:dyDescent="0.25">
      <c r="B42" s="162" t="s">
        <v>110</v>
      </c>
      <c r="C42" s="163">
        <v>53639</v>
      </c>
      <c r="D42" s="163">
        <v>220</v>
      </c>
      <c r="E42" s="163">
        <v>32535</v>
      </c>
      <c r="F42" s="163">
        <v>47048</v>
      </c>
      <c r="G42" s="163">
        <v>52185</v>
      </c>
      <c r="H42" s="163">
        <v>57766</v>
      </c>
      <c r="I42" s="178">
        <f t="shared" ref="I42:I49" si="20">IFERROR(H42/G42-1,"-")</f>
        <v>0.10694644054805025</v>
      </c>
      <c r="J42" s="162">
        <f t="shared" si="19"/>
        <v>5581</v>
      </c>
      <c r="K42" s="164">
        <f t="shared" si="18"/>
        <v>8.5624545129794574E-2</v>
      </c>
    </row>
    <row r="43" spans="2:11" x14ac:dyDescent="0.25">
      <c r="B43" s="162" t="s">
        <v>113</v>
      </c>
      <c r="C43" s="163">
        <v>6684</v>
      </c>
      <c r="D43" s="163">
        <v>400</v>
      </c>
      <c r="E43" s="163">
        <v>4388</v>
      </c>
      <c r="F43" s="163">
        <v>6919</v>
      </c>
      <c r="G43" s="163">
        <v>6486</v>
      </c>
      <c r="H43" s="163">
        <v>6218</v>
      </c>
      <c r="I43" s="178">
        <f t="shared" si="20"/>
        <v>-4.1319765649090345E-2</v>
      </c>
      <c r="J43" s="162">
        <f t="shared" si="19"/>
        <v>-268</v>
      </c>
      <c r="K43" s="164">
        <f t="shared" si="18"/>
        <v>9.2167264760769762E-3</v>
      </c>
    </row>
    <row r="44" spans="2:11" x14ac:dyDescent="0.25">
      <c r="B44" s="162" t="s">
        <v>116</v>
      </c>
      <c r="C44" s="163">
        <v>3667</v>
      </c>
      <c r="D44" s="163">
        <v>645</v>
      </c>
      <c r="E44" s="163">
        <v>2680</v>
      </c>
      <c r="F44" s="163">
        <v>3422</v>
      </c>
      <c r="G44" s="163">
        <v>3248</v>
      </c>
      <c r="H44" s="163">
        <v>3877</v>
      </c>
      <c r="I44" s="178">
        <f t="shared" si="20"/>
        <v>0.1936576354679802</v>
      </c>
      <c r="J44" s="162">
        <f t="shared" si="19"/>
        <v>629</v>
      </c>
      <c r="K44" s="164">
        <f t="shared" si="18"/>
        <v>5.7467430922725059E-3</v>
      </c>
    </row>
    <row r="45" spans="2:11" x14ac:dyDescent="0.25">
      <c r="B45" s="162" t="s">
        <v>123</v>
      </c>
      <c r="C45" s="163">
        <v>4546</v>
      </c>
      <c r="D45" s="163">
        <v>80</v>
      </c>
      <c r="E45" s="163">
        <v>4199</v>
      </c>
      <c r="F45" s="163">
        <v>5002</v>
      </c>
      <c r="G45" s="163">
        <v>5374</v>
      </c>
      <c r="H45" s="163">
        <v>4999</v>
      </c>
      <c r="I45" s="178">
        <f t="shared" si="20"/>
        <v>-6.9780424264979546E-2</v>
      </c>
      <c r="J45" s="162">
        <f t="shared" si="19"/>
        <v>-375</v>
      </c>
      <c r="K45" s="164">
        <f t="shared" si="18"/>
        <v>7.4098449105675151E-3</v>
      </c>
    </row>
    <row r="46" spans="2:11" x14ac:dyDescent="0.25">
      <c r="B46" s="162" t="s">
        <v>119</v>
      </c>
      <c r="C46" s="163">
        <v>6513</v>
      </c>
      <c r="D46" s="163">
        <v>98</v>
      </c>
      <c r="E46" s="163">
        <v>4503</v>
      </c>
      <c r="F46" s="163">
        <v>5948</v>
      </c>
      <c r="G46" s="163">
        <v>6316</v>
      </c>
      <c r="H46" s="163">
        <v>4738</v>
      </c>
      <c r="I46" s="178">
        <f t="shared" si="20"/>
        <v>-0.24984167194426854</v>
      </c>
      <c r="J46" s="162">
        <f t="shared" si="19"/>
        <v>-1578</v>
      </c>
      <c r="K46" s="164">
        <f t="shared" si="18"/>
        <v>7.0229736319801731E-3</v>
      </c>
    </row>
    <row r="47" spans="2:11" x14ac:dyDescent="0.25">
      <c r="B47" s="162" t="s">
        <v>128</v>
      </c>
      <c r="C47" s="163">
        <v>2797</v>
      </c>
      <c r="D47" s="163">
        <v>56</v>
      </c>
      <c r="E47" s="163">
        <v>2198</v>
      </c>
      <c r="F47" s="163">
        <v>3513</v>
      </c>
      <c r="G47" s="163">
        <v>2771</v>
      </c>
      <c r="H47" s="163">
        <v>3288</v>
      </c>
      <c r="I47" s="178">
        <f t="shared" si="20"/>
        <v>0.18657524359437017</v>
      </c>
      <c r="J47" s="162">
        <f t="shared" si="19"/>
        <v>517</v>
      </c>
      <c r="K47" s="164">
        <f t="shared" si="18"/>
        <v>4.8736887509393855E-3</v>
      </c>
    </row>
    <row r="48" spans="2:11" x14ac:dyDescent="0.25">
      <c r="B48" s="162" t="s">
        <v>131</v>
      </c>
      <c r="C48" s="163">
        <v>4060</v>
      </c>
      <c r="D48" s="163">
        <v>417</v>
      </c>
      <c r="E48" s="163">
        <v>2169</v>
      </c>
      <c r="F48" s="163">
        <v>3341</v>
      </c>
      <c r="G48" s="163">
        <v>3267</v>
      </c>
      <c r="H48" s="163">
        <v>2834</v>
      </c>
      <c r="I48" s="178">
        <f t="shared" si="20"/>
        <v>-0.13253749617385979</v>
      </c>
      <c r="J48" s="162">
        <f t="shared" si="19"/>
        <v>-433</v>
      </c>
      <c r="K48" s="164">
        <f t="shared" si="18"/>
        <v>4.2007402433583392E-3</v>
      </c>
    </row>
    <row r="49" spans="2:11" x14ac:dyDescent="0.25">
      <c r="B49" s="167" t="s">
        <v>145</v>
      </c>
      <c r="C49" s="168">
        <f t="shared" ref="C49" si="21">C41-SUM(C42:C48)</f>
        <v>32733</v>
      </c>
      <c r="D49" s="168">
        <f t="shared" ref="D49:H49" si="22">D41-SUM(D42:D48)</f>
        <v>2116</v>
      </c>
      <c r="E49" s="168">
        <f t="shared" si="22"/>
        <v>31363</v>
      </c>
      <c r="F49" s="168">
        <f t="shared" si="22"/>
        <v>42472</v>
      </c>
      <c r="G49" s="168">
        <f t="shared" si="22"/>
        <v>43465</v>
      </c>
      <c r="H49" s="168">
        <f t="shared" si="22"/>
        <v>50171</v>
      </c>
      <c r="I49" s="179">
        <f t="shared" si="20"/>
        <v>0.15428505694236749</v>
      </c>
      <c r="J49" s="167">
        <f>H49-G49</f>
        <v>6706</v>
      </c>
      <c r="K49" s="169">
        <f t="shared" si="18"/>
        <v>7.4366739149446442E-2</v>
      </c>
    </row>
    <row r="50" spans="2:11" x14ac:dyDescent="0.25">
      <c r="B50" s="154" t="s">
        <v>46</v>
      </c>
      <c r="C50" s="152"/>
      <c r="D50" s="152"/>
      <c r="E50" s="152"/>
      <c r="F50" s="152"/>
      <c r="G50" s="152"/>
      <c r="H50" s="152"/>
      <c r="I50" s="153"/>
      <c r="J50" s="153"/>
      <c r="K50" s="152"/>
    </row>
    <row r="51" spans="2:11" x14ac:dyDescent="0.25">
      <c r="B51" s="155" t="s">
        <v>68</v>
      </c>
      <c r="C51" s="175">
        <f t="shared" ref="C51:H51" si="23">C52+C55</f>
        <v>6858</v>
      </c>
      <c r="D51" s="175">
        <f t="shared" si="23"/>
        <v>931</v>
      </c>
      <c r="E51" s="175">
        <f t="shared" si="23"/>
        <v>5352</v>
      </c>
      <c r="F51" s="175">
        <f t="shared" si="23"/>
        <v>11315</v>
      </c>
      <c r="G51" s="175">
        <f t="shared" si="23"/>
        <v>9138</v>
      </c>
      <c r="H51" s="175">
        <f t="shared" si="23"/>
        <v>8441</v>
      </c>
      <c r="I51" s="176">
        <f>IFERROR(H51/G51-1,"-")</f>
        <v>-7.6274896038520446E-2</v>
      </c>
      <c r="J51" s="175">
        <f>H51-G51</f>
        <v>-697</v>
      </c>
      <c r="K51" s="176">
        <f t="shared" ref="K51:K63" si="24">H51/H$9</f>
        <v>1.2511802538527784E-2</v>
      </c>
    </row>
    <row r="52" spans="2:11" x14ac:dyDescent="0.25">
      <c r="B52" s="158" t="s">
        <v>97</v>
      </c>
      <c r="C52" s="159">
        <v>587</v>
      </c>
      <c r="D52" s="159">
        <v>142</v>
      </c>
      <c r="E52" s="159">
        <v>280</v>
      </c>
      <c r="F52" s="159">
        <v>5076</v>
      </c>
      <c r="G52" s="159">
        <v>1514</v>
      </c>
      <c r="H52" s="159">
        <v>1451</v>
      </c>
      <c r="I52" s="177">
        <f>IFERROR(H52/G52-1,"-")</f>
        <v>-4.1611624834874461E-2</v>
      </c>
      <c r="J52" s="158">
        <f t="shared" ref="J52:J62" si="25">H52-G52</f>
        <v>-63</v>
      </c>
      <c r="K52" s="160">
        <f t="shared" si="24"/>
        <v>2.1507671464759881E-3</v>
      </c>
    </row>
    <row r="53" spans="2:11" x14ac:dyDescent="0.25">
      <c r="B53" s="162" t="s">
        <v>103</v>
      </c>
      <c r="C53" s="163">
        <v>287</v>
      </c>
      <c r="D53" s="163">
        <v>68</v>
      </c>
      <c r="E53" s="163">
        <v>64</v>
      </c>
      <c r="F53" s="163">
        <v>3884</v>
      </c>
      <c r="G53" s="163">
        <v>645</v>
      </c>
      <c r="H53" s="163">
        <v>742</v>
      </c>
      <c r="I53" s="178">
        <f>IFERROR(H53/G53-1,"-")</f>
        <v>0.15038759689922476</v>
      </c>
      <c r="J53" s="162">
        <f t="shared" si="25"/>
        <v>97</v>
      </c>
      <c r="K53" s="164">
        <f t="shared" si="24"/>
        <v>1.099840952918803E-3</v>
      </c>
    </row>
    <row r="54" spans="2:11" x14ac:dyDescent="0.25">
      <c r="B54" s="162" t="s">
        <v>100</v>
      </c>
      <c r="C54" s="163">
        <v>300</v>
      </c>
      <c r="D54" s="163">
        <v>74</v>
      </c>
      <c r="E54" s="163">
        <v>216</v>
      </c>
      <c r="F54" s="163">
        <v>1192</v>
      </c>
      <c r="G54" s="163">
        <v>869</v>
      </c>
      <c r="H54" s="163">
        <v>709</v>
      </c>
      <c r="I54" s="178">
        <f>IFERROR(H54/G54-1,"-")</f>
        <v>-0.18411967779056382</v>
      </c>
      <c r="J54" s="162">
        <f t="shared" si="25"/>
        <v>-160</v>
      </c>
      <c r="K54" s="164">
        <f t="shared" si="24"/>
        <v>1.050926193557185E-3</v>
      </c>
    </row>
    <row r="55" spans="2:11" x14ac:dyDescent="0.25">
      <c r="B55" s="158" t="s">
        <v>107</v>
      </c>
      <c r="C55" s="159">
        <v>6271</v>
      </c>
      <c r="D55" s="159">
        <v>789</v>
      </c>
      <c r="E55" s="159">
        <v>5072</v>
      </c>
      <c r="F55" s="159">
        <v>6239</v>
      </c>
      <c r="G55" s="159">
        <v>7624</v>
      </c>
      <c r="H55" s="159">
        <v>6990</v>
      </c>
      <c r="I55" s="177">
        <f>IFERROR(H55/G55-1,"-")</f>
        <v>-8.3158447009443859E-2</v>
      </c>
      <c r="J55" s="158">
        <f t="shared" si="25"/>
        <v>-634</v>
      </c>
      <c r="K55" s="160">
        <f t="shared" si="24"/>
        <v>1.0361035392051797E-2</v>
      </c>
    </row>
    <row r="56" spans="2:11" x14ac:dyDescent="0.25">
      <c r="B56" s="162" t="s">
        <v>110</v>
      </c>
      <c r="C56" s="163">
        <v>1605</v>
      </c>
      <c r="D56" s="163">
        <v>22</v>
      </c>
      <c r="E56" s="163">
        <v>1594</v>
      </c>
      <c r="F56" s="163">
        <v>1757</v>
      </c>
      <c r="G56" s="163">
        <v>1927</v>
      </c>
      <c r="H56" s="163">
        <v>2269</v>
      </c>
      <c r="I56" s="178">
        <f t="shared" ref="I56:I63" si="26">IFERROR(H56/G56-1,"-")</f>
        <v>0.17747794499221592</v>
      </c>
      <c r="J56" s="162">
        <f t="shared" si="25"/>
        <v>342</v>
      </c>
      <c r="K56" s="164">
        <f t="shared" si="24"/>
        <v>3.3632602724700325E-3</v>
      </c>
    </row>
    <row r="57" spans="2:11" x14ac:dyDescent="0.25">
      <c r="B57" s="162" t="s">
        <v>113</v>
      </c>
      <c r="C57" s="163">
        <v>1986</v>
      </c>
      <c r="D57" s="163">
        <v>342</v>
      </c>
      <c r="E57" s="163">
        <v>1373</v>
      </c>
      <c r="F57" s="163">
        <v>1092</v>
      </c>
      <c r="G57" s="163">
        <v>1800</v>
      </c>
      <c r="H57" s="163">
        <v>1563</v>
      </c>
      <c r="I57" s="178">
        <f t="shared" si="26"/>
        <v>-0.13166666666666671</v>
      </c>
      <c r="J57" s="162">
        <f t="shared" si="25"/>
        <v>-237</v>
      </c>
      <c r="K57" s="164">
        <f t="shared" si="24"/>
        <v>2.316780875218449E-3</v>
      </c>
    </row>
    <row r="58" spans="2:11" x14ac:dyDescent="0.25">
      <c r="B58" s="162" t="s">
        <v>116</v>
      </c>
      <c r="C58" s="163">
        <v>368</v>
      </c>
      <c r="D58" s="163">
        <v>71</v>
      </c>
      <c r="E58" s="163">
        <v>250</v>
      </c>
      <c r="F58" s="163">
        <v>616</v>
      </c>
      <c r="G58" s="163">
        <v>568</v>
      </c>
      <c r="H58" s="163">
        <v>392</v>
      </c>
      <c r="I58" s="178">
        <f t="shared" si="26"/>
        <v>-0.3098591549295775</v>
      </c>
      <c r="J58" s="162">
        <f t="shared" si="25"/>
        <v>-176</v>
      </c>
      <c r="K58" s="164">
        <f t="shared" si="24"/>
        <v>5.8104805059861289E-4</v>
      </c>
    </row>
    <row r="59" spans="2:11" x14ac:dyDescent="0.25">
      <c r="B59" s="162" t="s">
        <v>123</v>
      </c>
      <c r="C59" s="163">
        <v>200</v>
      </c>
      <c r="D59" s="163">
        <v>17</v>
      </c>
      <c r="E59" s="163">
        <v>207</v>
      </c>
      <c r="F59" s="163">
        <v>153</v>
      </c>
      <c r="G59" s="163">
        <v>282</v>
      </c>
      <c r="H59" s="163">
        <v>226</v>
      </c>
      <c r="I59" s="178">
        <f t="shared" si="26"/>
        <v>-0.1985815602836879</v>
      </c>
      <c r="J59" s="162">
        <f t="shared" si="25"/>
        <v>-56</v>
      </c>
      <c r="K59" s="164">
        <f t="shared" si="24"/>
        <v>3.3499198835532275E-4</v>
      </c>
    </row>
    <row r="60" spans="2:11" x14ac:dyDescent="0.25">
      <c r="B60" s="162" t="s">
        <v>119</v>
      </c>
      <c r="C60" s="163">
        <v>126</v>
      </c>
      <c r="D60" s="163">
        <v>21</v>
      </c>
      <c r="E60" s="163">
        <v>195</v>
      </c>
      <c r="F60" s="163">
        <v>136</v>
      </c>
      <c r="G60" s="163">
        <v>251</v>
      </c>
      <c r="H60" s="163">
        <v>230</v>
      </c>
      <c r="I60" s="178">
        <f t="shared" si="26"/>
        <v>-8.3665338645418363E-2</v>
      </c>
      <c r="J60" s="162">
        <f t="shared" si="25"/>
        <v>-21</v>
      </c>
      <c r="K60" s="164">
        <f t="shared" si="24"/>
        <v>3.4092105009612489E-4</v>
      </c>
    </row>
    <row r="61" spans="2:11" x14ac:dyDescent="0.25">
      <c r="B61" s="162" t="s">
        <v>128</v>
      </c>
      <c r="C61" s="163">
        <v>66</v>
      </c>
      <c r="D61" s="163">
        <v>3</v>
      </c>
      <c r="E61" s="163">
        <v>24</v>
      </c>
      <c r="F61" s="163">
        <v>99</v>
      </c>
      <c r="G61" s="163">
        <v>57</v>
      </c>
      <c r="H61" s="163">
        <v>114</v>
      </c>
      <c r="I61" s="178">
        <f t="shared" si="26"/>
        <v>1</v>
      </c>
      <c r="J61" s="162">
        <f t="shared" si="25"/>
        <v>57</v>
      </c>
      <c r="K61" s="164">
        <f t="shared" si="24"/>
        <v>1.6897825961286191E-4</v>
      </c>
    </row>
    <row r="62" spans="2:11" x14ac:dyDescent="0.25">
      <c r="B62" s="162" t="s">
        <v>131</v>
      </c>
      <c r="C62" s="163">
        <v>102</v>
      </c>
      <c r="D62" s="163">
        <v>2</v>
      </c>
      <c r="E62" s="163">
        <v>68</v>
      </c>
      <c r="F62" s="163">
        <v>95</v>
      </c>
      <c r="G62" s="163">
        <v>59</v>
      </c>
      <c r="H62" s="163">
        <v>71</v>
      </c>
      <c r="I62" s="178">
        <f t="shared" si="26"/>
        <v>0.20338983050847448</v>
      </c>
      <c r="J62" s="162">
        <f t="shared" si="25"/>
        <v>12</v>
      </c>
      <c r="K62" s="164">
        <f t="shared" si="24"/>
        <v>1.0524084589923856E-4</v>
      </c>
    </row>
    <row r="63" spans="2:11" x14ac:dyDescent="0.25">
      <c r="B63" s="167" t="s">
        <v>145</v>
      </c>
      <c r="C63" s="168">
        <f t="shared" ref="C63" si="27">C55-SUM(C56:C62)</f>
        <v>1818</v>
      </c>
      <c r="D63" s="168">
        <f t="shared" ref="D63:H63" si="28">D55-SUM(D56:D62)</f>
        <v>311</v>
      </c>
      <c r="E63" s="168">
        <f t="shared" si="28"/>
        <v>1361</v>
      </c>
      <c r="F63" s="168">
        <f t="shared" si="28"/>
        <v>2291</v>
      </c>
      <c r="G63" s="168">
        <f t="shared" si="28"/>
        <v>2680</v>
      </c>
      <c r="H63" s="168">
        <f t="shared" si="28"/>
        <v>2125</v>
      </c>
      <c r="I63" s="179">
        <f t="shared" si="26"/>
        <v>-0.20708955223880599</v>
      </c>
      <c r="J63" s="167">
        <f>H63-G63</f>
        <v>-555</v>
      </c>
      <c r="K63" s="169">
        <f t="shared" si="24"/>
        <v>3.149814049801154E-3</v>
      </c>
    </row>
    <row r="64" spans="2:11" x14ac:dyDescent="0.25">
      <c r="B64" s="154" t="s">
        <v>47</v>
      </c>
      <c r="C64" s="152"/>
      <c r="D64" s="152"/>
      <c r="E64" s="152"/>
      <c r="F64" s="152"/>
      <c r="G64" s="152"/>
      <c r="H64" s="152"/>
      <c r="I64" s="153"/>
      <c r="J64" s="153"/>
      <c r="K64" s="152"/>
    </row>
    <row r="65" spans="2:11" x14ac:dyDescent="0.25">
      <c r="B65" s="155" t="s">
        <v>68</v>
      </c>
      <c r="C65" s="175">
        <f t="shared" ref="C65:H65" si="29">C66+C69</f>
        <v>20852</v>
      </c>
      <c r="D65" s="175">
        <f t="shared" si="29"/>
        <v>2646</v>
      </c>
      <c r="E65" s="175">
        <f t="shared" si="29"/>
        <v>17483</v>
      </c>
      <c r="F65" s="175">
        <f t="shared" si="29"/>
        <v>35122</v>
      </c>
      <c r="G65" s="175">
        <f t="shared" si="29"/>
        <v>32864</v>
      </c>
      <c r="H65" s="175">
        <f t="shared" si="29"/>
        <v>24060</v>
      </c>
      <c r="I65" s="176">
        <f>IFERROR(H65/G65-1,"-")</f>
        <v>-0.26789191820837388</v>
      </c>
      <c r="J65" s="175">
        <f>H65-G65</f>
        <v>-8804</v>
      </c>
      <c r="K65" s="176">
        <f t="shared" ref="K65:K77" si="30">H65/H$9</f>
        <v>3.5663306370925067E-2</v>
      </c>
    </row>
    <row r="66" spans="2:11" x14ac:dyDescent="0.25">
      <c r="B66" s="158" t="s">
        <v>97</v>
      </c>
      <c r="C66" s="159">
        <v>5283</v>
      </c>
      <c r="D66" s="159">
        <v>1333</v>
      </c>
      <c r="E66" s="159">
        <v>4205</v>
      </c>
      <c r="F66" s="159">
        <v>5012</v>
      </c>
      <c r="G66" s="159">
        <v>5970</v>
      </c>
      <c r="H66" s="159">
        <v>3902</v>
      </c>
      <c r="I66" s="177">
        <f>IFERROR(H66/G66-1,"-")</f>
        <v>-0.34639865996649921</v>
      </c>
      <c r="J66" s="158">
        <f t="shared" ref="J66:J76" si="31">H66-G66</f>
        <v>-2068</v>
      </c>
      <c r="K66" s="160">
        <f t="shared" si="30"/>
        <v>5.7837997281525192E-3</v>
      </c>
    </row>
    <row r="67" spans="2:11" x14ac:dyDescent="0.25">
      <c r="B67" s="162" t="s">
        <v>103</v>
      </c>
      <c r="C67" s="163">
        <v>2143</v>
      </c>
      <c r="D67" s="163">
        <v>1333</v>
      </c>
      <c r="E67" s="163">
        <v>2548</v>
      </c>
      <c r="F67" s="163">
        <v>4190</v>
      </c>
      <c r="G67" s="163">
        <v>3500</v>
      </c>
      <c r="H67" s="163">
        <v>965</v>
      </c>
      <c r="I67" s="178">
        <f>IFERROR(H67/G67-1,"-")</f>
        <v>-0.72428571428571431</v>
      </c>
      <c r="J67" s="162">
        <f t="shared" si="31"/>
        <v>-2535</v>
      </c>
      <c r="K67" s="164">
        <f t="shared" si="30"/>
        <v>1.430386144968524E-3</v>
      </c>
    </row>
    <row r="68" spans="2:11" x14ac:dyDescent="0.25">
      <c r="B68" s="162" t="s">
        <v>100</v>
      </c>
      <c r="C68" s="163">
        <v>3140</v>
      </c>
      <c r="D68" s="163">
        <v>0</v>
      </c>
      <c r="E68" s="163">
        <v>1657</v>
      </c>
      <c r="F68" s="163">
        <v>822</v>
      </c>
      <c r="G68" s="163">
        <v>2470</v>
      </c>
      <c r="H68" s="163">
        <v>2937</v>
      </c>
      <c r="I68" s="178">
        <f>IFERROR(H68/G68-1,"-")</f>
        <v>0.18906882591093122</v>
      </c>
      <c r="J68" s="162">
        <f t="shared" si="31"/>
        <v>467</v>
      </c>
      <c r="K68" s="164">
        <f t="shared" si="30"/>
        <v>4.3534135831839954E-3</v>
      </c>
    </row>
    <row r="69" spans="2:11" x14ac:dyDescent="0.25">
      <c r="B69" s="158" t="s">
        <v>107</v>
      </c>
      <c r="C69" s="159">
        <v>15569</v>
      </c>
      <c r="D69" s="159">
        <v>1313</v>
      </c>
      <c r="E69" s="159">
        <v>13278</v>
      </c>
      <c r="F69" s="159">
        <v>30110</v>
      </c>
      <c r="G69" s="159">
        <v>26894</v>
      </c>
      <c r="H69" s="159">
        <v>20158</v>
      </c>
      <c r="I69" s="177">
        <f>IFERROR(H69/G69-1,"-")</f>
        <v>-0.25046478768498548</v>
      </c>
      <c r="J69" s="158">
        <f t="shared" si="31"/>
        <v>-6736</v>
      </c>
      <c r="K69" s="160">
        <f t="shared" si="30"/>
        <v>2.9879506642772547E-2</v>
      </c>
    </row>
    <row r="70" spans="2:11" x14ac:dyDescent="0.25">
      <c r="B70" s="162" t="s">
        <v>110</v>
      </c>
      <c r="C70" s="163">
        <v>6028</v>
      </c>
      <c r="D70" s="163">
        <v>0</v>
      </c>
      <c r="E70" s="163">
        <v>3333</v>
      </c>
      <c r="F70" s="163">
        <v>9808</v>
      </c>
      <c r="G70" s="163">
        <v>9074</v>
      </c>
      <c r="H70" s="163">
        <v>7871</v>
      </c>
      <c r="I70" s="178">
        <f t="shared" ref="I70:I77" si="32">IFERROR(H70/G70-1,"-")</f>
        <v>-0.13257659246197928</v>
      </c>
      <c r="J70" s="162">
        <f t="shared" si="31"/>
        <v>-1203</v>
      </c>
      <c r="K70" s="164">
        <f t="shared" si="30"/>
        <v>1.1666911240463474E-2</v>
      </c>
    </row>
    <row r="71" spans="2:11" x14ac:dyDescent="0.25">
      <c r="B71" s="162" t="s">
        <v>113</v>
      </c>
      <c r="C71" s="163">
        <v>1679</v>
      </c>
      <c r="D71" s="163">
        <v>278</v>
      </c>
      <c r="E71" s="163">
        <v>1461</v>
      </c>
      <c r="F71" s="163">
        <v>1610</v>
      </c>
      <c r="G71" s="163">
        <v>2112</v>
      </c>
      <c r="H71" s="163">
        <v>1962</v>
      </c>
      <c r="I71" s="178">
        <f t="shared" si="32"/>
        <v>-7.1022727272727293E-2</v>
      </c>
      <c r="J71" s="162">
        <f t="shared" si="31"/>
        <v>-150</v>
      </c>
      <c r="K71" s="164">
        <f t="shared" si="30"/>
        <v>2.9082047838634656E-3</v>
      </c>
    </row>
    <row r="72" spans="2:11" x14ac:dyDescent="0.25">
      <c r="B72" s="162" t="s">
        <v>116</v>
      </c>
      <c r="C72" s="163">
        <v>2271</v>
      </c>
      <c r="D72" s="163">
        <v>203</v>
      </c>
      <c r="E72" s="163">
        <v>1854</v>
      </c>
      <c r="F72" s="163">
        <v>4502</v>
      </c>
      <c r="G72" s="163">
        <v>3097</v>
      </c>
      <c r="H72" s="163">
        <v>1575</v>
      </c>
      <c r="I72" s="178">
        <f t="shared" si="32"/>
        <v>-0.49144333225702297</v>
      </c>
      <c r="J72" s="162">
        <f t="shared" si="31"/>
        <v>-1522</v>
      </c>
      <c r="K72" s="164">
        <f t="shared" si="30"/>
        <v>2.3345680604408554E-3</v>
      </c>
    </row>
    <row r="73" spans="2:11" x14ac:dyDescent="0.25">
      <c r="B73" s="162" t="s">
        <v>123</v>
      </c>
      <c r="C73" s="163">
        <v>171</v>
      </c>
      <c r="D73" s="163">
        <v>0</v>
      </c>
      <c r="E73" s="163">
        <v>460</v>
      </c>
      <c r="F73" s="163">
        <v>662</v>
      </c>
      <c r="G73" s="163">
        <v>1080</v>
      </c>
      <c r="H73" s="163">
        <v>536</v>
      </c>
      <c r="I73" s="178">
        <f t="shared" si="32"/>
        <v>-0.50370370370370376</v>
      </c>
      <c r="J73" s="162">
        <f t="shared" si="31"/>
        <v>-544</v>
      </c>
      <c r="K73" s="164">
        <f t="shared" si="30"/>
        <v>7.9449427326749107E-4</v>
      </c>
    </row>
    <row r="74" spans="2:11" x14ac:dyDescent="0.25">
      <c r="B74" s="162" t="s">
        <v>119</v>
      </c>
      <c r="C74" s="163">
        <v>349</v>
      </c>
      <c r="D74" s="163">
        <v>149</v>
      </c>
      <c r="E74" s="163">
        <v>397</v>
      </c>
      <c r="F74" s="163">
        <v>538</v>
      </c>
      <c r="G74" s="163">
        <v>612</v>
      </c>
      <c r="H74" s="163">
        <v>588</v>
      </c>
      <c r="I74" s="178">
        <f t="shared" si="32"/>
        <v>-3.9215686274509776E-2</v>
      </c>
      <c r="J74" s="162">
        <f t="shared" si="31"/>
        <v>-24</v>
      </c>
      <c r="K74" s="164">
        <f t="shared" si="30"/>
        <v>8.7157207589791939E-4</v>
      </c>
    </row>
    <row r="75" spans="2:11" x14ac:dyDescent="0.25">
      <c r="B75" s="162" t="s">
        <v>128</v>
      </c>
      <c r="C75" s="163">
        <v>617</v>
      </c>
      <c r="D75" s="163">
        <v>0</v>
      </c>
      <c r="E75" s="163">
        <v>563</v>
      </c>
      <c r="F75" s="163">
        <v>2336</v>
      </c>
      <c r="G75" s="163">
        <v>737</v>
      </c>
      <c r="H75" s="163">
        <v>466</v>
      </c>
      <c r="I75" s="178">
        <f t="shared" si="32"/>
        <v>-0.36770691994572591</v>
      </c>
      <c r="J75" s="162">
        <f t="shared" si="31"/>
        <v>-271</v>
      </c>
      <c r="K75" s="164">
        <f t="shared" si="30"/>
        <v>6.9073569280345311E-4</v>
      </c>
    </row>
    <row r="76" spans="2:11" x14ac:dyDescent="0.25">
      <c r="B76" s="162" t="s">
        <v>131</v>
      </c>
      <c r="C76" s="163">
        <v>662</v>
      </c>
      <c r="D76" s="163">
        <v>0</v>
      </c>
      <c r="E76" s="163">
        <v>175</v>
      </c>
      <c r="F76" s="163">
        <v>510</v>
      </c>
      <c r="G76" s="163">
        <v>150</v>
      </c>
      <c r="H76" s="163">
        <v>355</v>
      </c>
      <c r="I76" s="178">
        <f t="shared" si="32"/>
        <v>1.3666666666666667</v>
      </c>
      <c r="J76" s="162">
        <f t="shared" si="31"/>
        <v>205</v>
      </c>
      <c r="K76" s="164">
        <f t="shared" si="30"/>
        <v>5.2620422949619283E-4</v>
      </c>
    </row>
    <row r="77" spans="2:11" x14ac:dyDescent="0.25">
      <c r="B77" s="167" t="s">
        <v>145</v>
      </c>
      <c r="C77" s="168">
        <f t="shared" ref="C77" si="33">C69-SUM(C70:C76)</f>
        <v>3792</v>
      </c>
      <c r="D77" s="168">
        <f t="shared" ref="D77:H77" si="34">D69-SUM(D70:D76)</f>
        <v>683</v>
      </c>
      <c r="E77" s="168">
        <f t="shared" si="34"/>
        <v>5035</v>
      </c>
      <c r="F77" s="168">
        <f t="shared" si="34"/>
        <v>10144</v>
      </c>
      <c r="G77" s="168">
        <f t="shared" si="34"/>
        <v>10032</v>
      </c>
      <c r="H77" s="168">
        <f t="shared" si="34"/>
        <v>6805</v>
      </c>
      <c r="I77" s="179">
        <f t="shared" si="32"/>
        <v>-0.32167065390749605</v>
      </c>
      <c r="J77" s="167">
        <f>H77-G77</f>
        <v>-3227</v>
      </c>
      <c r="K77" s="169">
        <f t="shared" si="30"/>
        <v>1.0086816286539697E-2</v>
      </c>
    </row>
    <row r="78" spans="2:11" x14ac:dyDescent="0.25">
      <c r="B78" s="154" t="s">
        <v>48</v>
      </c>
      <c r="C78" s="152"/>
      <c r="D78" s="152"/>
      <c r="E78" s="152"/>
      <c r="F78" s="152"/>
      <c r="G78" s="152"/>
      <c r="H78" s="152"/>
      <c r="I78" s="153"/>
      <c r="J78" s="153"/>
      <c r="K78" s="152"/>
    </row>
    <row r="79" spans="2:11" x14ac:dyDescent="0.25">
      <c r="B79" s="155" t="s">
        <v>68</v>
      </c>
      <c r="C79" s="175">
        <f t="shared" ref="C79:H79" si="35">C80+C83</f>
        <v>97143</v>
      </c>
      <c r="D79" s="175">
        <f t="shared" si="35"/>
        <v>7771</v>
      </c>
      <c r="E79" s="175">
        <f t="shared" si="35"/>
        <v>70116</v>
      </c>
      <c r="F79" s="175">
        <f t="shared" si="35"/>
        <v>97625</v>
      </c>
      <c r="G79" s="175">
        <f t="shared" si="35"/>
        <v>111054</v>
      </c>
      <c r="H79" s="175">
        <f t="shared" si="35"/>
        <v>112331</v>
      </c>
      <c r="I79" s="176">
        <f>IFERROR(H79/G79-1,"-")</f>
        <v>1.1498910439966092E-2</v>
      </c>
      <c r="J79" s="175">
        <f>H79-G79</f>
        <v>1277</v>
      </c>
      <c r="K79" s="176">
        <f t="shared" ref="K79:K91" si="36">H79/H$9</f>
        <v>0.16650435860151222</v>
      </c>
    </row>
    <row r="80" spans="2:11" x14ac:dyDescent="0.25">
      <c r="B80" s="158" t="s">
        <v>97</v>
      </c>
      <c r="C80" s="159">
        <v>34031</v>
      </c>
      <c r="D80" s="159">
        <v>4020</v>
      </c>
      <c r="E80" s="159">
        <v>28044</v>
      </c>
      <c r="F80" s="159">
        <v>32902</v>
      </c>
      <c r="G80" s="159">
        <v>31945</v>
      </c>
      <c r="H80" s="159">
        <v>32523</v>
      </c>
      <c r="I80" s="177">
        <f>IFERROR(H80/G80-1,"-")</f>
        <v>1.8093598372202147E-2</v>
      </c>
      <c r="J80" s="158">
        <f t="shared" ref="J80:J90" si="37">H80-G80</f>
        <v>578</v>
      </c>
      <c r="K80" s="160">
        <f t="shared" si="36"/>
        <v>4.820771874902726E-2</v>
      </c>
    </row>
    <row r="81" spans="2:11" x14ac:dyDescent="0.25">
      <c r="B81" s="162" t="s">
        <v>103</v>
      </c>
      <c r="C81" s="163">
        <v>5799</v>
      </c>
      <c r="D81" s="163">
        <v>2284</v>
      </c>
      <c r="E81" s="163">
        <v>7089</v>
      </c>
      <c r="F81" s="163">
        <v>4880</v>
      </c>
      <c r="G81" s="163">
        <v>5571</v>
      </c>
      <c r="H81" s="163">
        <v>5608</v>
      </c>
      <c r="I81" s="178">
        <f>IFERROR(H81/G81-1,"-")</f>
        <v>6.6415365284508976E-3</v>
      </c>
      <c r="J81" s="162">
        <f t="shared" si="37"/>
        <v>37</v>
      </c>
      <c r="K81" s="164">
        <f t="shared" si="36"/>
        <v>8.3125445606046459E-3</v>
      </c>
    </row>
    <row r="82" spans="2:11" x14ac:dyDescent="0.25">
      <c r="B82" s="162" t="s">
        <v>100</v>
      </c>
      <c r="C82" s="163">
        <v>28232</v>
      </c>
      <c r="D82" s="163">
        <v>1736</v>
      </c>
      <c r="E82" s="163">
        <v>20955</v>
      </c>
      <c r="F82" s="163">
        <v>28022</v>
      </c>
      <c r="G82" s="163">
        <v>26374</v>
      </c>
      <c r="H82" s="163">
        <v>26915</v>
      </c>
      <c r="I82" s="178">
        <f>IFERROR(H82/G82-1,"-")</f>
        <v>2.051262607113058E-2</v>
      </c>
      <c r="J82" s="162">
        <f t="shared" si="37"/>
        <v>541</v>
      </c>
      <c r="K82" s="164">
        <f t="shared" si="36"/>
        <v>3.9895174188422616E-2</v>
      </c>
    </row>
    <row r="83" spans="2:11" x14ac:dyDescent="0.25">
      <c r="B83" s="158" t="s">
        <v>107</v>
      </c>
      <c r="C83" s="159">
        <v>63112</v>
      </c>
      <c r="D83" s="159">
        <v>3751</v>
      </c>
      <c r="E83" s="159">
        <v>42072</v>
      </c>
      <c r="F83" s="159">
        <v>64723</v>
      </c>
      <c r="G83" s="159">
        <v>79109</v>
      </c>
      <c r="H83" s="159">
        <v>79808</v>
      </c>
      <c r="I83" s="177">
        <f>IFERROR(H83/G83-1,"-")</f>
        <v>8.8359099470352032E-3</v>
      </c>
      <c r="J83" s="158">
        <f t="shared" si="37"/>
        <v>699</v>
      </c>
      <c r="K83" s="160">
        <f t="shared" si="36"/>
        <v>0.11829663985248494</v>
      </c>
    </row>
    <row r="84" spans="2:11" x14ac:dyDescent="0.25">
      <c r="B84" s="162" t="s">
        <v>110</v>
      </c>
      <c r="C84" s="163">
        <v>12360</v>
      </c>
      <c r="D84" s="163">
        <v>322</v>
      </c>
      <c r="E84" s="163">
        <v>6792</v>
      </c>
      <c r="F84" s="163">
        <v>13019</v>
      </c>
      <c r="G84" s="163">
        <v>16641</v>
      </c>
      <c r="H84" s="163">
        <v>16785</v>
      </c>
      <c r="I84" s="178">
        <f t="shared" ref="I84:I91" si="38">IFERROR(H84/G84-1,"-")</f>
        <v>8.6533261222281332E-3</v>
      </c>
      <c r="J84" s="162">
        <f t="shared" si="37"/>
        <v>144</v>
      </c>
      <c r="K84" s="164">
        <f t="shared" si="36"/>
        <v>2.4879825329841117E-2</v>
      </c>
    </row>
    <row r="85" spans="2:11" x14ac:dyDescent="0.25">
      <c r="B85" s="162" t="s">
        <v>113</v>
      </c>
      <c r="C85" s="163">
        <v>23476</v>
      </c>
      <c r="D85" s="163">
        <v>842</v>
      </c>
      <c r="E85" s="163">
        <v>13176</v>
      </c>
      <c r="F85" s="163">
        <v>21302</v>
      </c>
      <c r="G85" s="163">
        <v>25209</v>
      </c>
      <c r="H85" s="163">
        <v>23640</v>
      </c>
      <c r="I85" s="178">
        <f t="shared" si="38"/>
        <v>-6.2239676306081182E-2</v>
      </c>
      <c r="J85" s="162">
        <f t="shared" si="37"/>
        <v>-1569</v>
      </c>
      <c r="K85" s="164">
        <f t="shared" si="36"/>
        <v>3.5040754888140839E-2</v>
      </c>
    </row>
    <row r="86" spans="2:11" x14ac:dyDescent="0.25">
      <c r="B86" s="162" t="s">
        <v>116</v>
      </c>
      <c r="C86" s="163">
        <v>4373</v>
      </c>
      <c r="D86" s="163">
        <v>838</v>
      </c>
      <c r="E86" s="163">
        <v>3969</v>
      </c>
      <c r="F86" s="163">
        <v>5674</v>
      </c>
      <c r="G86" s="163">
        <v>7788</v>
      </c>
      <c r="H86" s="163">
        <v>7591</v>
      </c>
      <c r="I86" s="178">
        <f t="shared" si="38"/>
        <v>-2.5295326142783736E-2</v>
      </c>
      <c r="J86" s="162">
        <f t="shared" si="37"/>
        <v>-197</v>
      </c>
      <c r="K86" s="164">
        <f t="shared" si="36"/>
        <v>1.1251876918607323E-2</v>
      </c>
    </row>
    <row r="87" spans="2:11" x14ac:dyDescent="0.25">
      <c r="B87" s="162" t="s">
        <v>123</v>
      </c>
      <c r="C87" s="163">
        <v>965</v>
      </c>
      <c r="D87" s="163">
        <v>48</v>
      </c>
      <c r="E87" s="163">
        <v>1194</v>
      </c>
      <c r="F87" s="163">
        <v>1072</v>
      </c>
      <c r="G87" s="163">
        <v>1728</v>
      </c>
      <c r="H87" s="163">
        <v>2494</v>
      </c>
      <c r="I87" s="178">
        <f t="shared" si="38"/>
        <v>0.44328703703703698</v>
      </c>
      <c r="J87" s="162">
        <f t="shared" si="37"/>
        <v>766</v>
      </c>
      <c r="K87" s="164">
        <f t="shared" si="36"/>
        <v>3.6967699953901543E-3</v>
      </c>
    </row>
    <row r="88" spans="2:11" x14ac:dyDescent="0.25">
      <c r="B88" s="162" t="s">
        <v>119</v>
      </c>
      <c r="C88" s="163">
        <v>756</v>
      </c>
      <c r="D88" s="163">
        <v>94</v>
      </c>
      <c r="E88" s="163">
        <v>1034</v>
      </c>
      <c r="F88" s="163">
        <v>933</v>
      </c>
      <c r="G88" s="163">
        <v>1090</v>
      </c>
      <c r="H88" s="163">
        <v>1371</v>
      </c>
      <c r="I88" s="178">
        <f t="shared" si="38"/>
        <v>0.25779816513761467</v>
      </c>
      <c r="J88" s="162">
        <f t="shared" si="37"/>
        <v>281</v>
      </c>
      <c r="K88" s="164">
        <f t="shared" si="36"/>
        <v>2.0321859116599447E-3</v>
      </c>
    </row>
    <row r="89" spans="2:11" x14ac:dyDescent="0.25">
      <c r="B89" s="162" t="s">
        <v>128</v>
      </c>
      <c r="C89" s="163">
        <v>1410</v>
      </c>
      <c r="D89" s="163">
        <v>6</v>
      </c>
      <c r="E89" s="163">
        <v>1000</v>
      </c>
      <c r="F89" s="163">
        <v>1730</v>
      </c>
      <c r="G89" s="163">
        <v>1624</v>
      </c>
      <c r="H89" s="163">
        <v>1526</v>
      </c>
      <c r="I89" s="178">
        <f t="shared" si="38"/>
        <v>-6.0344827586206851E-2</v>
      </c>
      <c r="J89" s="162">
        <f t="shared" si="37"/>
        <v>-98</v>
      </c>
      <c r="K89" s="164">
        <f t="shared" si="36"/>
        <v>2.2619370541160288E-3</v>
      </c>
    </row>
    <row r="90" spans="2:11" x14ac:dyDescent="0.25">
      <c r="B90" s="162" t="s">
        <v>131</v>
      </c>
      <c r="C90" s="163">
        <v>1891</v>
      </c>
      <c r="D90" s="163">
        <v>73</v>
      </c>
      <c r="E90" s="163">
        <v>768</v>
      </c>
      <c r="F90" s="163">
        <v>1303</v>
      </c>
      <c r="G90" s="163">
        <v>1657</v>
      </c>
      <c r="H90" s="163">
        <v>1240</v>
      </c>
      <c r="I90" s="178">
        <f t="shared" si="38"/>
        <v>-0.25165962582981294</v>
      </c>
      <c r="J90" s="162">
        <f t="shared" si="37"/>
        <v>-417</v>
      </c>
      <c r="K90" s="164">
        <f t="shared" si="36"/>
        <v>1.8380091396486735E-3</v>
      </c>
    </row>
    <row r="91" spans="2:11" x14ac:dyDescent="0.25">
      <c r="B91" s="167" t="s">
        <v>145</v>
      </c>
      <c r="C91" s="168">
        <f t="shared" ref="C91" si="39">C83-SUM(C84:C90)</f>
        <v>17881</v>
      </c>
      <c r="D91" s="168">
        <f t="shared" ref="D91:H91" si="40">D83-SUM(D84:D90)</f>
        <v>1528</v>
      </c>
      <c r="E91" s="168">
        <f t="shared" si="40"/>
        <v>14139</v>
      </c>
      <c r="F91" s="168">
        <f t="shared" si="40"/>
        <v>19690</v>
      </c>
      <c r="G91" s="168">
        <f t="shared" si="40"/>
        <v>23372</v>
      </c>
      <c r="H91" s="168">
        <f t="shared" si="40"/>
        <v>25161</v>
      </c>
      <c r="I91" s="179">
        <f t="shared" si="38"/>
        <v>7.6544583262022847E-2</v>
      </c>
      <c r="J91" s="167">
        <f>H91-G91</f>
        <v>1789</v>
      </c>
      <c r="K91" s="169">
        <f t="shared" si="36"/>
        <v>3.7295280615080868E-2</v>
      </c>
    </row>
    <row r="92" spans="2:11" x14ac:dyDescent="0.25">
      <c r="B92" s="154" t="s">
        <v>49</v>
      </c>
      <c r="C92" s="152"/>
      <c r="D92" s="152"/>
      <c r="E92" s="152"/>
      <c r="F92" s="152"/>
      <c r="G92" s="152"/>
      <c r="H92" s="152"/>
      <c r="I92" s="153"/>
      <c r="J92" s="153"/>
      <c r="K92" s="152"/>
    </row>
    <row r="93" spans="2:11" x14ac:dyDescent="0.25">
      <c r="B93" s="155" t="s">
        <v>68</v>
      </c>
      <c r="C93" s="175">
        <f t="shared" ref="C93:H93" si="41">C94+C97</f>
        <v>10556</v>
      </c>
      <c r="D93" s="175">
        <f t="shared" si="41"/>
        <v>2531</v>
      </c>
      <c r="E93" s="175">
        <f t="shared" si="41"/>
        <v>7704</v>
      </c>
      <c r="F93" s="175">
        <f t="shared" si="41"/>
        <v>10660</v>
      </c>
      <c r="G93" s="175">
        <f t="shared" si="41"/>
        <v>10020</v>
      </c>
      <c r="H93" s="175">
        <f t="shared" si="41"/>
        <v>9505</v>
      </c>
      <c r="I93" s="176">
        <f>IFERROR(H93/G93-1,"-")</f>
        <v>-5.1397205588822326E-2</v>
      </c>
      <c r="J93" s="175">
        <f>H93-G93</f>
        <v>-515</v>
      </c>
      <c r="K93" s="176">
        <f t="shared" ref="K93:K105" si="42">H93/H$9</f>
        <v>1.4088932961581162E-2</v>
      </c>
    </row>
    <row r="94" spans="2:11" x14ac:dyDescent="0.25">
      <c r="B94" s="158" t="s">
        <v>97</v>
      </c>
      <c r="C94" s="159">
        <v>6120</v>
      </c>
      <c r="D94" s="159">
        <v>1381</v>
      </c>
      <c r="E94" s="159">
        <v>4026</v>
      </c>
      <c r="F94" s="159">
        <v>6143</v>
      </c>
      <c r="G94" s="159">
        <v>4344</v>
      </c>
      <c r="H94" s="159">
        <v>4412</v>
      </c>
      <c r="I94" s="177">
        <f>IFERROR(H94/G94-1,"-")</f>
        <v>1.5653775322283625E-2</v>
      </c>
      <c r="J94" s="158">
        <f t="shared" ref="J94:J104" si="43">H94-G94</f>
        <v>68</v>
      </c>
      <c r="K94" s="160">
        <f t="shared" si="42"/>
        <v>6.5397551001047964E-3</v>
      </c>
    </row>
    <row r="95" spans="2:11" x14ac:dyDescent="0.25">
      <c r="B95" s="162" t="s">
        <v>103</v>
      </c>
      <c r="C95" s="163">
        <v>3525</v>
      </c>
      <c r="D95" s="163">
        <v>740</v>
      </c>
      <c r="E95" s="163">
        <v>1856</v>
      </c>
      <c r="F95" s="163">
        <v>1974</v>
      </c>
      <c r="G95" s="163">
        <v>1047</v>
      </c>
      <c r="H95" s="163">
        <v>1289</v>
      </c>
      <c r="I95" s="178">
        <f>IFERROR(H95/G95-1,"-")</f>
        <v>0.23113658070678134</v>
      </c>
      <c r="J95" s="162">
        <f t="shared" si="43"/>
        <v>242</v>
      </c>
      <c r="K95" s="164">
        <f t="shared" si="42"/>
        <v>1.9106401459735001E-3</v>
      </c>
    </row>
    <row r="96" spans="2:11" x14ac:dyDescent="0.25">
      <c r="B96" s="162" t="s">
        <v>100</v>
      </c>
      <c r="C96" s="163">
        <v>2595</v>
      </c>
      <c r="D96" s="163">
        <v>641</v>
      </c>
      <c r="E96" s="163">
        <v>2170</v>
      </c>
      <c r="F96" s="163">
        <v>4169</v>
      </c>
      <c r="G96" s="163">
        <v>3297</v>
      </c>
      <c r="H96" s="163">
        <v>3123</v>
      </c>
      <c r="I96" s="178">
        <f>IFERROR(H96/G96-1,"-")</f>
        <v>-5.2775250227479531E-2</v>
      </c>
      <c r="J96" s="162">
        <f t="shared" si="43"/>
        <v>-174</v>
      </c>
      <c r="K96" s="164">
        <f t="shared" si="42"/>
        <v>4.6291149541312958E-3</v>
      </c>
    </row>
    <row r="97" spans="2:11" x14ac:dyDescent="0.25">
      <c r="B97" s="158" t="s">
        <v>107</v>
      </c>
      <c r="C97" s="159">
        <v>4436</v>
      </c>
      <c r="D97" s="159">
        <v>1150</v>
      </c>
      <c r="E97" s="159">
        <v>3678</v>
      </c>
      <c r="F97" s="159">
        <v>4517</v>
      </c>
      <c r="G97" s="159">
        <v>5676</v>
      </c>
      <c r="H97" s="159">
        <v>5093</v>
      </c>
      <c r="I97" s="177">
        <f>IFERROR(H97/G97-1,"-")</f>
        <v>-0.1027131782945736</v>
      </c>
      <c r="J97" s="158">
        <f t="shared" si="43"/>
        <v>-583</v>
      </c>
      <c r="K97" s="160">
        <f t="shared" si="42"/>
        <v>7.5491778614763657E-3</v>
      </c>
    </row>
    <row r="98" spans="2:11" x14ac:dyDescent="0.25">
      <c r="B98" s="162" t="s">
        <v>110</v>
      </c>
      <c r="C98" s="163">
        <v>882</v>
      </c>
      <c r="D98" s="163">
        <v>49</v>
      </c>
      <c r="E98" s="163">
        <v>607</v>
      </c>
      <c r="F98" s="163">
        <v>789</v>
      </c>
      <c r="G98" s="163">
        <v>919</v>
      </c>
      <c r="H98" s="163">
        <v>871</v>
      </c>
      <c r="I98" s="178">
        <f t="shared" ref="I98:I105" si="44">IFERROR(H98/G98-1,"-")</f>
        <v>-5.2230685527747567E-2</v>
      </c>
      <c r="J98" s="162">
        <f t="shared" si="43"/>
        <v>-48</v>
      </c>
      <c r="K98" s="164">
        <f t="shared" si="42"/>
        <v>1.291053194059673E-3</v>
      </c>
    </row>
    <row r="99" spans="2:11" x14ac:dyDescent="0.25">
      <c r="B99" s="162" t="s">
        <v>113</v>
      </c>
      <c r="C99" s="163">
        <v>885</v>
      </c>
      <c r="D99" s="163">
        <v>181</v>
      </c>
      <c r="E99" s="163">
        <v>699</v>
      </c>
      <c r="F99" s="163">
        <v>900</v>
      </c>
      <c r="G99" s="163">
        <v>1180</v>
      </c>
      <c r="H99" s="163">
        <v>1031</v>
      </c>
      <c r="I99" s="178">
        <f t="shared" si="44"/>
        <v>-0.12627118644067792</v>
      </c>
      <c r="J99" s="162">
        <f t="shared" si="43"/>
        <v>-149</v>
      </c>
      <c r="K99" s="164">
        <f t="shared" si="42"/>
        <v>1.5282156636917598E-3</v>
      </c>
    </row>
    <row r="100" spans="2:11" x14ac:dyDescent="0.25">
      <c r="B100" s="162" t="s">
        <v>116</v>
      </c>
      <c r="C100" s="163">
        <v>905</v>
      </c>
      <c r="D100" s="163">
        <v>484</v>
      </c>
      <c r="E100" s="163">
        <v>713</v>
      </c>
      <c r="F100" s="163">
        <v>890</v>
      </c>
      <c r="G100" s="163">
        <v>841</v>
      </c>
      <c r="H100" s="163">
        <v>810</v>
      </c>
      <c r="I100" s="178">
        <f t="shared" si="44"/>
        <v>-3.6860879904875188E-2</v>
      </c>
      <c r="J100" s="162">
        <f t="shared" si="43"/>
        <v>-31</v>
      </c>
      <c r="K100" s="164">
        <f t="shared" si="42"/>
        <v>1.2006350025124399E-3</v>
      </c>
    </row>
    <row r="101" spans="2:11" x14ac:dyDescent="0.25">
      <c r="B101" s="162" t="s">
        <v>123</v>
      </c>
      <c r="C101" s="163">
        <v>242</v>
      </c>
      <c r="D101" s="163">
        <v>15</v>
      </c>
      <c r="E101" s="163">
        <v>246</v>
      </c>
      <c r="F101" s="163">
        <v>225</v>
      </c>
      <c r="G101" s="163">
        <v>300</v>
      </c>
      <c r="H101" s="163">
        <v>316</v>
      </c>
      <c r="I101" s="178">
        <f t="shared" si="44"/>
        <v>5.3333333333333233E-2</v>
      </c>
      <c r="J101" s="162">
        <f t="shared" si="43"/>
        <v>16</v>
      </c>
      <c r="K101" s="164">
        <f t="shared" si="42"/>
        <v>4.683958775233716E-4</v>
      </c>
    </row>
    <row r="102" spans="2:11" x14ac:dyDescent="0.25">
      <c r="B102" s="162" t="s">
        <v>119</v>
      </c>
      <c r="C102" s="163">
        <v>100</v>
      </c>
      <c r="D102" s="163">
        <v>38</v>
      </c>
      <c r="E102" s="163">
        <v>170</v>
      </c>
      <c r="F102" s="163">
        <v>114</v>
      </c>
      <c r="G102" s="163">
        <v>266</v>
      </c>
      <c r="H102" s="163">
        <v>222</v>
      </c>
      <c r="I102" s="178">
        <f t="shared" si="44"/>
        <v>-0.16541353383458646</v>
      </c>
      <c r="J102" s="162">
        <f t="shared" si="43"/>
        <v>-44</v>
      </c>
      <c r="K102" s="164">
        <f t="shared" si="42"/>
        <v>3.2906292661452055E-4</v>
      </c>
    </row>
    <row r="103" spans="2:11" x14ac:dyDescent="0.25">
      <c r="B103" s="162" t="s">
        <v>128</v>
      </c>
      <c r="C103" s="163">
        <v>104</v>
      </c>
      <c r="D103" s="163">
        <v>9</v>
      </c>
      <c r="E103" s="163">
        <v>115</v>
      </c>
      <c r="F103" s="163">
        <v>53</v>
      </c>
      <c r="G103" s="163">
        <v>91</v>
      </c>
      <c r="H103" s="163">
        <v>100</v>
      </c>
      <c r="I103" s="178">
        <f t="shared" si="44"/>
        <v>9.8901098901098994E-2</v>
      </c>
      <c r="J103" s="162">
        <f t="shared" si="43"/>
        <v>9</v>
      </c>
      <c r="K103" s="164">
        <f t="shared" si="42"/>
        <v>1.4822654352005432E-4</v>
      </c>
    </row>
    <row r="104" spans="2:11" x14ac:dyDescent="0.25">
      <c r="B104" s="162" t="s">
        <v>131</v>
      </c>
      <c r="C104" s="163">
        <v>56</v>
      </c>
      <c r="D104" s="163">
        <v>9</v>
      </c>
      <c r="E104" s="163">
        <v>47</v>
      </c>
      <c r="F104" s="163">
        <v>80</v>
      </c>
      <c r="G104" s="163">
        <v>206</v>
      </c>
      <c r="H104" s="163">
        <v>94</v>
      </c>
      <c r="I104" s="178">
        <f t="shared" si="44"/>
        <v>-0.5436893203883495</v>
      </c>
      <c r="J104" s="162">
        <f t="shared" si="43"/>
        <v>-112</v>
      </c>
      <c r="K104" s="164">
        <f t="shared" si="42"/>
        <v>1.3933295090885105E-4</v>
      </c>
    </row>
    <row r="105" spans="2:11" x14ac:dyDescent="0.25">
      <c r="B105" s="167" t="s">
        <v>145</v>
      </c>
      <c r="C105" s="168">
        <f t="shared" ref="C105" si="45">C97-SUM(C98:C104)</f>
        <v>1262</v>
      </c>
      <c r="D105" s="168">
        <f t="shared" ref="D105:H105" si="46">D97-SUM(D98:D104)</f>
        <v>365</v>
      </c>
      <c r="E105" s="168">
        <f t="shared" si="46"/>
        <v>1081</v>
      </c>
      <c r="F105" s="168">
        <f t="shared" si="46"/>
        <v>1466</v>
      </c>
      <c r="G105" s="168">
        <f t="shared" si="46"/>
        <v>1873</v>
      </c>
      <c r="H105" s="168">
        <f t="shared" si="46"/>
        <v>1649</v>
      </c>
      <c r="I105" s="179">
        <f t="shared" si="44"/>
        <v>-0.11959423384943946</v>
      </c>
      <c r="J105" s="167">
        <f>H105-G105</f>
        <v>-224</v>
      </c>
      <c r="K105" s="169">
        <f t="shared" si="42"/>
        <v>2.4442557026456957E-3</v>
      </c>
    </row>
    <row r="106" spans="2:11" x14ac:dyDescent="0.25">
      <c r="B106" s="154" t="s">
        <v>50</v>
      </c>
      <c r="C106" s="152"/>
      <c r="D106" s="152"/>
      <c r="E106" s="152"/>
      <c r="F106" s="152"/>
      <c r="G106" s="152"/>
      <c r="H106" s="152"/>
      <c r="I106" s="153"/>
      <c r="J106" s="153"/>
      <c r="K106" s="152"/>
    </row>
    <row r="107" spans="2:11" x14ac:dyDescent="0.25">
      <c r="B107" s="155" t="s">
        <v>68</v>
      </c>
      <c r="C107" s="175">
        <f t="shared" ref="C107:H107" si="47">C108+C111</f>
        <v>18939</v>
      </c>
      <c r="D107" s="175">
        <f t="shared" si="47"/>
        <v>2470</v>
      </c>
      <c r="E107" s="175">
        <f t="shared" si="47"/>
        <v>22750</v>
      </c>
      <c r="F107" s="175">
        <f t="shared" si="47"/>
        <v>32086</v>
      </c>
      <c r="G107" s="175">
        <f t="shared" si="47"/>
        <v>31003</v>
      </c>
      <c r="H107" s="175">
        <f t="shared" si="47"/>
        <v>35470</v>
      </c>
      <c r="I107" s="176">
        <f>IFERROR(H107/G107-1,"-")</f>
        <v>0.14408283069380379</v>
      </c>
      <c r="J107" s="175">
        <f>H107-G107</f>
        <v>4467</v>
      </c>
      <c r="K107" s="176">
        <f t="shared" ref="K107:K119" si="48">H107/H$9</f>
        <v>5.2575954986563263E-2</v>
      </c>
    </row>
    <row r="108" spans="2:11" x14ac:dyDescent="0.25">
      <c r="B108" s="158" t="s">
        <v>97</v>
      </c>
      <c r="C108" s="159">
        <v>4875</v>
      </c>
      <c r="D108" s="159">
        <v>923</v>
      </c>
      <c r="E108" s="159">
        <v>3740</v>
      </c>
      <c r="F108" s="159">
        <v>4760</v>
      </c>
      <c r="G108" s="159">
        <v>4048</v>
      </c>
      <c r="H108" s="159">
        <v>4744</v>
      </c>
      <c r="I108" s="177">
        <f>IFERROR(H108/G108-1,"-")</f>
        <v>0.17193675889328053</v>
      </c>
      <c r="J108" s="158">
        <f t="shared" ref="J108:J118" si="49">H108-G108</f>
        <v>696</v>
      </c>
      <c r="K108" s="160">
        <f t="shared" si="48"/>
        <v>7.0318672245913766E-3</v>
      </c>
    </row>
    <row r="109" spans="2:11" x14ac:dyDescent="0.25">
      <c r="B109" s="162" t="s">
        <v>103</v>
      </c>
      <c r="C109" s="163">
        <v>245</v>
      </c>
      <c r="D109" s="163">
        <v>842</v>
      </c>
      <c r="E109" s="163">
        <v>1595</v>
      </c>
      <c r="F109" s="163">
        <v>1325</v>
      </c>
      <c r="G109" s="163">
        <v>1153</v>
      </c>
      <c r="H109" s="163">
        <v>1178</v>
      </c>
      <c r="I109" s="178">
        <f>IFERROR(H109/G109-1,"-")</f>
        <v>2.1682567215958404E-2</v>
      </c>
      <c r="J109" s="162">
        <f t="shared" si="49"/>
        <v>25</v>
      </c>
      <c r="K109" s="164">
        <f t="shared" si="48"/>
        <v>1.7461086826662398E-3</v>
      </c>
    </row>
    <row r="110" spans="2:11" x14ac:dyDescent="0.25">
      <c r="B110" s="162" t="s">
        <v>100</v>
      </c>
      <c r="C110" s="163">
        <v>4630</v>
      </c>
      <c r="D110" s="163">
        <v>81</v>
      </c>
      <c r="E110" s="163">
        <v>2145</v>
      </c>
      <c r="F110" s="163">
        <v>3435</v>
      </c>
      <c r="G110" s="163">
        <v>2895</v>
      </c>
      <c r="H110" s="163">
        <v>3566</v>
      </c>
      <c r="I110" s="178">
        <f>IFERROR(H110/G110-1,"-")</f>
        <v>0.23177892918825571</v>
      </c>
      <c r="J110" s="162">
        <f t="shared" si="49"/>
        <v>671</v>
      </c>
      <c r="K110" s="164">
        <f t="shared" si="48"/>
        <v>5.2857585419251365E-3</v>
      </c>
    </row>
    <row r="111" spans="2:11" x14ac:dyDescent="0.25">
      <c r="B111" s="158" t="s">
        <v>107</v>
      </c>
      <c r="C111" s="159">
        <v>14064</v>
      </c>
      <c r="D111" s="159">
        <v>1547</v>
      </c>
      <c r="E111" s="159">
        <v>19010</v>
      </c>
      <c r="F111" s="159">
        <v>27326</v>
      </c>
      <c r="G111" s="159">
        <v>26955</v>
      </c>
      <c r="H111" s="159">
        <v>30726</v>
      </c>
      <c r="I111" s="177">
        <f>IFERROR(H111/G111-1,"-")</f>
        <v>0.13989983305509179</v>
      </c>
      <c r="J111" s="158">
        <f t="shared" si="49"/>
        <v>3771</v>
      </c>
      <c r="K111" s="160">
        <f t="shared" si="48"/>
        <v>4.5544087761971885E-2</v>
      </c>
    </row>
    <row r="112" spans="2:11" x14ac:dyDescent="0.25">
      <c r="B112" s="162" t="s">
        <v>110</v>
      </c>
      <c r="C112" s="163">
        <v>8087</v>
      </c>
      <c r="D112" s="163">
        <v>600</v>
      </c>
      <c r="E112" s="163">
        <v>9446</v>
      </c>
      <c r="F112" s="163">
        <v>16661</v>
      </c>
      <c r="G112" s="163">
        <v>15286</v>
      </c>
      <c r="H112" s="163">
        <v>16835</v>
      </c>
      <c r="I112" s="178">
        <f t="shared" ref="I112:I119" si="50">IFERROR(H112/G112-1,"-")</f>
        <v>0.1013345544943085</v>
      </c>
      <c r="J112" s="162">
        <f t="shared" si="49"/>
        <v>1549</v>
      </c>
      <c r="K112" s="164">
        <f t="shared" si="48"/>
        <v>2.4953938601601142E-2</v>
      </c>
    </row>
    <row r="113" spans="2:11" x14ac:dyDescent="0.25">
      <c r="B113" s="162" t="s">
        <v>113</v>
      </c>
      <c r="C113" s="163">
        <v>970</v>
      </c>
      <c r="D113" s="163">
        <v>468</v>
      </c>
      <c r="E113" s="163">
        <v>1035</v>
      </c>
      <c r="F113" s="163">
        <v>1599</v>
      </c>
      <c r="G113" s="163">
        <v>1507</v>
      </c>
      <c r="H113" s="163">
        <v>1444</v>
      </c>
      <c r="I113" s="178">
        <f t="shared" si="50"/>
        <v>-4.1804910418049124E-2</v>
      </c>
      <c r="J113" s="162">
        <f t="shared" si="49"/>
        <v>-63</v>
      </c>
      <c r="K113" s="164">
        <f t="shared" si="48"/>
        <v>2.1403912884295842E-3</v>
      </c>
    </row>
    <row r="114" spans="2:11" x14ac:dyDescent="0.25">
      <c r="B114" s="162" t="s">
        <v>116</v>
      </c>
      <c r="C114" s="163">
        <v>723</v>
      </c>
      <c r="D114" s="163">
        <v>270</v>
      </c>
      <c r="E114" s="163">
        <v>1303</v>
      </c>
      <c r="F114" s="163">
        <v>2475</v>
      </c>
      <c r="G114" s="163">
        <v>1803</v>
      </c>
      <c r="H114" s="163">
        <v>2500</v>
      </c>
      <c r="I114" s="178">
        <f t="shared" si="50"/>
        <v>0.38657792567942328</v>
      </c>
      <c r="J114" s="162">
        <f t="shared" si="49"/>
        <v>697</v>
      </c>
      <c r="K114" s="164">
        <f t="shared" si="48"/>
        <v>3.7056635880013578E-3</v>
      </c>
    </row>
    <row r="115" spans="2:11" x14ac:dyDescent="0.25">
      <c r="B115" s="162" t="s">
        <v>123</v>
      </c>
      <c r="C115" s="163">
        <v>344</v>
      </c>
      <c r="D115" s="163">
        <v>0</v>
      </c>
      <c r="E115" s="163">
        <v>1180</v>
      </c>
      <c r="F115" s="163">
        <v>968</v>
      </c>
      <c r="G115" s="163">
        <v>1469</v>
      </c>
      <c r="H115" s="163">
        <v>1398</v>
      </c>
      <c r="I115" s="178">
        <f t="shared" si="50"/>
        <v>-4.8332198774676649E-2</v>
      </c>
      <c r="J115" s="162">
        <f t="shared" si="49"/>
        <v>-71</v>
      </c>
      <c r="K115" s="164">
        <f t="shared" si="48"/>
        <v>2.0722070784103593E-3</v>
      </c>
    </row>
    <row r="116" spans="2:11" x14ac:dyDescent="0.25">
      <c r="B116" s="162" t="s">
        <v>119</v>
      </c>
      <c r="C116" s="163">
        <v>510</v>
      </c>
      <c r="D116" s="163">
        <v>5</v>
      </c>
      <c r="E116" s="163">
        <v>885</v>
      </c>
      <c r="F116" s="163">
        <v>995</v>
      </c>
      <c r="G116" s="163">
        <v>1085</v>
      </c>
      <c r="H116" s="163">
        <v>826</v>
      </c>
      <c r="I116" s="178">
        <f t="shared" si="50"/>
        <v>-0.23870967741935489</v>
      </c>
      <c r="J116" s="162">
        <f t="shared" si="49"/>
        <v>-259</v>
      </c>
      <c r="K116" s="164">
        <f t="shared" si="48"/>
        <v>1.2243512494756485E-3</v>
      </c>
    </row>
    <row r="117" spans="2:11" x14ac:dyDescent="0.25">
      <c r="B117" s="162" t="s">
        <v>128</v>
      </c>
      <c r="C117" s="163">
        <v>132</v>
      </c>
      <c r="D117" s="163">
        <v>0</v>
      </c>
      <c r="E117" s="163">
        <v>225</v>
      </c>
      <c r="F117" s="163">
        <v>327</v>
      </c>
      <c r="G117" s="163">
        <v>507</v>
      </c>
      <c r="H117" s="163">
        <v>461</v>
      </c>
      <c r="I117" s="178">
        <f t="shared" si="50"/>
        <v>-9.0729783037475364E-2</v>
      </c>
      <c r="J117" s="162">
        <f t="shared" si="49"/>
        <v>-46</v>
      </c>
      <c r="K117" s="164">
        <f t="shared" si="48"/>
        <v>6.8332436562745032E-4</v>
      </c>
    </row>
    <row r="118" spans="2:11" x14ac:dyDescent="0.25">
      <c r="B118" s="162" t="s">
        <v>131</v>
      </c>
      <c r="C118" s="163">
        <v>456</v>
      </c>
      <c r="D118" s="163">
        <v>0</v>
      </c>
      <c r="E118" s="163">
        <v>326</v>
      </c>
      <c r="F118" s="163">
        <v>263</v>
      </c>
      <c r="G118" s="163">
        <v>648</v>
      </c>
      <c r="H118" s="163">
        <v>397</v>
      </c>
      <c r="I118" s="178">
        <f t="shared" si="50"/>
        <v>-0.38734567901234573</v>
      </c>
      <c r="J118" s="162">
        <f t="shared" si="49"/>
        <v>-251</v>
      </c>
      <c r="K118" s="164">
        <f t="shared" si="48"/>
        <v>5.8845937777461557E-4</v>
      </c>
    </row>
    <row r="119" spans="2:11" x14ac:dyDescent="0.25">
      <c r="B119" s="167" t="s">
        <v>145</v>
      </c>
      <c r="C119" s="168">
        <f t="shared" ref="C119" si="51">C111-SUM(C112:C118)</f>
        <v>2842</v>
      </c>
      <c r="D119" s="168">
        <f t="shared" ref="D119:H119" si="52">D111-SUM(D112:D118)</f>
        <v>204</v>
      </c>
      <c r="E119" s="168">
        <f t="shared" si="52"/>
        <v>4610</v>
      </c>
      <c r="F119" s="168">
        <f t="shared" si="52"/>
        <v>4038</v>
      </c>
      <c r="G119" s="168">
        <f t="shared" si="52"/>
        <v>4650</v>
      </c>
      <c r="H119" s="168">
        <f t="shared" si="52"/>
        <v>6865</v>
      </c>
      <c r="I119" s="179">
        <f t="shared" si="50"/>
        <v>0.47634408602150535</v>
      </c>
      <c r="J119" s="167">
        <f>H119-G119</f>
        <v>2215</v>
      </c>
      <c r="K119" s="169">
        <f t="shared" si="48"/>
        <v>1.0175752212651728E-2</v>
      </c>
    </row>
    <row r="120" spans="2:11" x14ac:dyDescent="0.25">
      <c r="B120" s="154" t="s">
        <v>51</v>
      </c>
      <c r="C120" s="152"/>
      <c r="D120" s="152"/>
      <c r="E120" s="152"/>
      <c r="F120" s="152"/>
      <c r="G120" s="152"/>
      <c r="H120" s="152"/>
      <c r="I120" s="153"/>
      <c r="J120" s="153"/>
      <c r="K120" s="152"/>
    </row>
    <row r="121" spans="2:11" x14ac:dyDescent="0.25">
      <c r="B121" s="155" t="s">
        <v>68</v>
      </c>
      <c r="C121" s="175">
        <f t="shared" ref="C121:H121" si="53">C122+C125</f>
        <v>43917</v>
      </c>
      <c r="D121" s="175">
        <f t="shared" si="53"/>
        <v>12808</v>
      </c>
      <c r="E121" s="175">
        <f t="shared" si="53"/>
        <v>31205</v>
      </c>
      <c r="F121" s="175">
        <f t="shared" si="53"/>
        <v>46384</v>
      </c>
      <c r="G121" s="175">
        <f t="shared" si="53"/>
        <v>46492</v>
      </c>
      <c r="H121" s="175">
        <f t="shared" si="53"/>
        <v>49528</v>
      </c>
      <c r="I121" s="176">
        <f>IFERROR(H121/G121-1,"-")</f>
        <v>6.5301557257162468E-2</v>
      </c>
      <c r="J121" s="175">
        <f>H121-G121</f>
        <v>3036</v>
      </c>
      <c r="K121" s="176">
        <f t="shared" ref="K121:K133" si="54">H121/H$9</f>
        <v>7.3413642474612503E-2</v>
      </c>
    </row>
    <row r="122" spans="2:11" x14ac:dyDescent="0.25">
      <c r="B122" s="158" t="s">
        <v>97</v>
      </c>
      <c r="C122" s="159">
        <v>22001</v>
      </c>
      <c r="D122" s="159">
        <v>7667</v>
      </c>
      <c r="E122" s="159">
        <v>15568</v>
      </c>
      <c r="F122" s="159">
        <v>22535</v>
      </c>
      <c r="G122" s="159">
        <v>23780</v>
      </c>
      <c r="H122" s="159">
        <v>25380</v>
      </c>
      <c r="I122" s="177">
        <f>IFERROR(H122/G122-1,"-")</f>
        <v>6.728343145500415E-2</v>
      </c>
      <c r="J122" s="158">
        <f t="shared" ref="J122:J132" si="55">H122-G122</f>
        <v>1600</v>
      </c>
      <c r="K122" s="160">
        <f t="shared" si="54"/>
        <v>3.7619896745389785E-2</v>
      </c>
    </row>
    <row r="123" spans="2:11" x14ac:dyDescent="0.25">
      <c r="B123" s="162" t="s">
        <v>103</v>
      </c>
      <c r="C123" s="163">
        <v>11303</v>
      </c>
      <c r="D123" s="163">
        <v>4062</v>
      </c>
      <c r="E123" s="163">
        <v>6663</v>
      </c>
      <c r="F123" s="163">
        <v>10640</v>
      </c>
      <c r="G123" s="163">
        <v>10408</v>
      </c>
      <c r="H123" s="163">
        <v>10988</v>
      </c>
      <c r="I123" s="178">
        <f>IFERROR(H123/G123-1,"-")</f>
        <v>5.5726364335126899E-2</v>
      </c>
      <c r="J123" s="162">
        <f t="shared" si="55"/>
        <v>580</v>
      </c>
      <c r="K123" s="164">
        <f t="shared" si="54"/>
        <v>1.6287132601983566E-2</v>
      </c>
    </row>
    <row r="124" spans="2:11" x14ac:dyDescent="0.25">
      <c r="B124" s="162" t="s">
        <v>100</v>
      </c>
      <c r="C124" s="163">
        <v>10698</v>
      </c>
      <c r="D124" s="163">
        <v>3605</v>
      </c>
      <c r="E124" s="163">
        <v>8905</v>
      </c>
      <c r="F124" s="163">
        <v>11895</v>
      </c>
      <c r="G124" s="163">
        <v>13372</v>
      </c>
      <c r="H124" s="163">
        <v>14392</v>
      </c>
      <c r="I124" s="178">
        <f>IFERROR(H124/G124-1,"-")</f>
        <v>7.6278791504636567E-2</v>
      </c>
      <c r="J124" s="162">
        <f t="shared" si="55"/>
        <v>1020</v>
      </c>
      <c r="K124" s="164">
        <f t="shared" si="54"/>
        <v>2.1332764143406218E-2</v>
      </c>
    </row>
    <row r="125" spans="2:11" x14ac:dyDescent="0.25">
      <c r="B125" s="158" t="s">
        <v>107</v>
      </c>
      <c r="C125" s="159">
        <v>21916</v>
      </c>
      <c r="D125" s="159">
        <v>5141</v>
      </c>
      <c r="E125" s="159">
        <v>15637</v>
      </c>
      <c r="F125" s="159">
        <v>23849</v>
      </c>
      <c r="G125" s="159">
        <v>22712</v>
      </c>
      <c r="H125" s="159">
        <v>24148</v>
      </c>
      <c r="I125" s="177">
        <f>IFERROR(H125/G125-1,"-")</f>
        <v>6.3226488200070374E-2</v>
      </c>
      <c r="J125" s="158">
        <f t="shared" si="55"/>
        <v>1436</v>
      </c>
      <c r="K125" s="160">
        <f t="shared" si="54"/>
        <v>3.5793745729222712E-2</v>
      </c>
    </row>
    <row r="126" spans="2:11" x14ac:dyDescent="0.25">
      <c r="B126" s="162" t="s">
        <v>110</v>
      </c>
      <c r="C126" s="163">
        <v>2440</v>
      </c>
      <c r="D126" s="163">
        <v>123</v>
      </c>
      <c r="E126" s="163">
        <v>1662</v>
      </c>
      <c r="F126" s="163">
        <v>2937</v>
      </c>
      <c r="G126" s="163">
        <v>3140</v>
      </c>
      <c r="H126" s="163">
        <v>2870</v>
      </c>
      <c r="I126" s="178">
        <f t="shared" ref="I126:I133" si="56">IFERROR(H126/G126-1,"-")</f>
        <v>-8.5987261146496796E-2</v>
      </c>
      <c r="J126" s="162">
        <f t="shared" si="55"/>
        <v>-270</v>
      </c>
      <c r="K126" s="164">
        <f t="shared" si="54"/>
        <v>4.254101799025559E-3</v>
      </c>
    </row>
    <row r="127" spans="2:11" x14ac:dyDescent="0.25">
      <c r="B127" s="162" t="s">
        <v>113</v>
      </c>
      <c r="C127" s="163">
        <v>2422</v>
      </c>
      <c r="D127" s="163">
        <v>570</v>
      </c>
      <c r="E127" s="163">
        <v>1889</v>
      </c>
      <c r="F127" s="163">
        <v>3755</v>
      </c>
      <c r="G127" s="163">
        <v>3585</v>
      </c>
      <c r="H127" s="163">
        <v>4148</v>
      </c>
      <c r="I127" s="178">
        <f t="shared" si="56"/>
        <v>0.15704323570432366</v>
      </c>
      <c r="J127" s="162">
        <f t="shared" si="55"/>
        <v>563</v>
      </c>
      <c r="K127" s="164">
        <f t="shared" si="54"/>
        <v>6.1484370252118531E-3</v>
      </c>
    </row>
    <row r="128" spans="2:11" x14ac:dyDescent="0.25">
      <c r="B128" s="162" t="s">
        <v>116</v>
      </c>
      <c r="C128" s="163">
        <v>1561</v>
      </c>
      <c r="D128" s="163">
        <v>603</v>
      </c>
      <c r="E128" s="163">
        <v>1543</v>
      </c>
      <c r="F128" s="163">
        <v>1879</v>
      </c>
      <c r="G128" s="163">
        <v>1627</v>
      </c>
      <c r="H128" s="163">
        <v>1926</v>
      </c>
      <c r="I128" s="178">
        <f t="shared" si="56"/>
        <v>0.1837738168408114</v>
      </c>
      <c r="J128" s="162">
        <f t="shared" si="55"/>
        <v>299</v>
      </c>
      <c r="K128" s="164">
        <f t="shared" si="54"/>
        <v>2.8548432281962459E-3</v>
      </c>
    </row>
    <row r="129" spans="2:11" x14ac:dyDescent="0.25">
      <c r="B129" s="162" t="s">
        <v>123</v>
      </c>
      <c r="C129" s="163">
        <v>446</v>
      </c>
      <c r="D129" s="163">
        <v>82</v>
      </c>
      <c r="E129" s="163">
        <v>540</v>
      </c>
      <c r="F129" s="163">
        <v>560</v>
      </c>
      <c r="G129" s="163">
        <v>599</v>
      </c>
      <c r="H129" s="163">
        <v>680</v>
      </c>
      <c r="I129" s="178">
        <f t="shared" si="56"/>
        <v>0.13522537562604331</v>
      </c>
      <c r="J129" s="162">
        <f t="shared" si="55"/>
        <v>81</v>
      </c>
      <c r="K129" s="164">
        <f t="shared" si="54"/>
        <v>1.0079404959363694E-3</v>
      </c>
    </row>
    <row r="130" spans="2:11" x14ac:dyDescent="0.25">
      <c r="B130" s="162" t="s">
        <v>119</v>
      </c>
      <c r="C130" s="163">
        <v>370</v>
      </c>
      <c r="D130" s="163">
        <v>80</v>
      </c>
      <c r="E130" s="163">
        <v>349</v>
      </c>
      <c r="F130" s="163">
        <v>439</v>
      </c>
      <c r="G130" s="163">
        <v>475</v>
      </c>
      <c r="H130" s="163">
        <v>545</v>
      </c>
      <c r="I130" s="178">
        <f t="shared" si="56"/>
        <v>0.14736842105263159</v>
      </c>
      <c r="J130" s="162">
        <f t="shared" si="55"/>
        <v>70</v>
      </c>
      <c r="K130" s="164">
        <f t="shared" si="54"/>
        <v>8.0783466218429601E-4</v>
      </c>
    </row>
    <row r="131" spans="2:11" x14ac:dyDescent="0.25">
      <c r="B131" s="162" t="s">
        <v>128</v>
      </c>
      <c r="C131" s="163">
        <v>515</v>
      </c>
      <c r="D131" s="163">
        <v>4</v>
      </c>
      <c r="E131" s="163">
        <v>278</v>
      </c>
      <c r="F131" s="163">
        <v>343</v>
      </c>
      <c r="G131" s="163">
        <v>503</v>
      </c>
      <c r="H131" s="163">
        <v>402</v>
      </c>
      <c r="I131" s="178">
        <f t="shared" si="56"/>
        <v>-0.20079522862823063</v>
      </c>
      <c r="J131" s="162">
        <f t="shared" si="55"/>
        <v>-101</v>
      </c>
      <c r="K131" s="164">
        <f t="shared" si="54"/>
        <v>5.9587070495061836E-4</v>
      </c>
    </row>
    <row r="132" spans="2:11" x14ac:dyDescent="0.25">
      <c r="B132" s="162" t="s">
        <v>131</v>
      </c>
      <c r="C132" s="163">
        <v>794</v>
      </c>
      <c r="D132" s="163">
        <v>30</v>
      </c>
      <c r="E132" s="163">
        <v>520</v>
      </c>
      <c r="F132" s="163">
        <v>766</v>
      </c>
      <c r="G132" s="163">
        <v>717</v>
      </c>
      <c r="H132" s="163">
        <v>818</v>
      </c>
      <c r="I132" s="178">
        <f t="shared" si="56"/>
        <v>0.14086471408647139</v>
      </c>
      <c r="J132" s="162">
        <f t="shared" si="55"/>
        <v>101</v>
      </c>
      <c r="K132" s="164">
        <f t="shared" si="54"/>
        <v>1.2124931259940442E-3</v>
      </c>
    </row>
    <row r="133" spans="2:11" x14ac:dyDescent="0.25">
      <c r="B133" s="167" t="s">
        <v>145</v>
      </c>
      <c r="C133" s="168">
        <f t="shared" ref="C133" si="57">C125-SUM(C126:C132)</f>
        <v>13368</v>
      </c>
      <c r="D133" s="168">
        <f t="shared" ref="D133:H133" si="58">D125-SUM(D126:D132)</f>
        <v>3649</v>
      </c>
      <c r="E133" s="168">
        <f t="shared" si="58"/>
        <v>8856</v>
      </c>
      <c r="F133" s="168">
        <f t="shared" si="58"/>
        <v>13170</v>
      </c>
      <c r="G133" s="168">
        <f t="shared" si="58"/>
        <v>12066</v>
      </c>
      <c r="H133" s="168">
        <f t="shared" si="58"/>
        <v>12759</v>
      </c>
      <c r="I133" s="179">
        <f t="shared" si="56"/>
        <v>5.7434112381899549E-2</v>
      </c>
      <c r="J133" s="167">
        <f>H133-G133</f>
        <v>693</v>
      </c>
      <c r="K133" s="169">
        <f t="shared" si="54"/>
        <v>1.891222468772373E-2</v>
      </c>
    </row>
    <row r="134" spans="2:11" x14ac:dyDescent="0.25">
      <c r="B134" s="154" t="s">
        <v>52</v>
      </c>
      <c r="C134" s="152"/>
      <c r="D134" s="152"/>
      <c r="E134" s="152"/>
      <c r="F134" s="152"/>
      <c r="G134" s="152"/>
      <c r="H134" s="152"/>
      <c r="I134" s="153"/>
      <c r="J134" s="153"/>
      <c r="K134" s="152"/>
    </row>
    <row r="135" spans="2:11" x14ac:dyDescent="0.25">
      <c r="B135" s="155" t="s">
        <v>68</v>
      </c>
      <c r="C135" s="175">
        <f t="shared" ref="C135:H135" si="59">C136+C139</f>
        <v>33117</v>
      </c>
      <c r="D135" s="175">
        <f t="shared" si="59"/>
        <v>10354</v>
      </c>
      <c r="E135" s="175">
        <f t="shared" si="59"/>
        <v>29909</v>
      </c>
      <c r="F135" s="175">
        <f t="shared" si="59"/>
        <v>37378</v>
      </c>
      <c r="G135" s="175">
        <f t="shared" si="59"/>
        <v>38430</v>
      </c>
      <c r="H135" s="175">
        <f t="shared" si="59"/>
        <v>37192</v>
      </c>
      <c r="I135" s="176">
        <f>IFERROR(H135/G135-1,"-")</f>
        <v>-3.2214415820973175E-2</v>
      </c>
      <c r="J135" s="175">
        <f>H135-G135</f>
        <v>-1238</v>
      </c>
      <c r="K135" s="176">
        <f t="shared" ref="K135:K147" si="60">H135/H$9</f>
        <v>5.5128416065978597E-2</v>
      </c>
    </row>
    <row r="136" spans="2:11" x14ac:dyDescent="0.25">
      <c r="B136" s="158" t="s">
        <v>97</v>
      </c>
      <c r="C136" s="159">
        <v>1627</v>
      </c>
      <c r="D136" s="159">
        <v>5929</v>
      </c>
      <c r="E136" s="159">
        <v>1831</v>
      </c>
      <c r="F136" s="159">
        <v>2283</v>
      </c>
      <c r="G136" s="159">
        <v>1955</v>
      </c>
      <c r="H136" s="159">
        <v>1162</v>
      </c>
      <c r="I136" s="177">
        <f>IFERROR(H136/G136-1,"-")</f>
        <v>-0.40562659846547311</v>
      </c>
      <c r="J136" s="158">
        <f t="shared" ref="J136:J146" si="61">H136-G136</f>
        <v>-793</v>
      </c>
      <c r="K136" s="160">
        <f t="shared" si="60"/>
        <v>1.7223924357030311E-3</v>
      </c>
    </row>
    <row r="137" spans="2:11" x14ac:dyDescent="0.25">
      <c r="B137" s="162" t="s">
        <v>103</v>
      </c>
      <c r="C137" s="163">
        <v>993</v>
      </c>
      <c r="D137" s="163">
        <v>5261</v>
      </c>
      <c r="E137" s="163">
        <v>974</v>
      </c>
      <c r="F137" s="163">
        <v>1434</v>
      </c>
      <c r="G137" s="163">
        <v>1204</v>
      </c>
      <c r="H137" s="163">
        <v>439</v>
      </c>
      <c r="I137" s="178">
        <f>IFERROR(H137/G137-1,"-")</f>
        <v>-0.63538205980066453</v>
      </c>
      <c r="J137" s="162">
        <f t="shared" si="61"/>
        <v>-765</v>
      </c>
      <c r="K137" s="164">
        <f t="shared" si="60"/>
        <v>6.5071452605303841E-4</v>
      </c>
    </row>
    <row r="138" spans="2:11" x14ac:dyDescent="0.25">
      <c r="B138" s="162" t="s">
        <v>100</v>
      </c>
      <c r="C138" s="163">
        <v>634</v>
      </c>
      <c r="D138" s="163">
        <v>668</v>
      </c>
      <c r="E138" s="163">
        <v>857</v>
      </c>
      <c r="F138" s="163">
        <v>849</v>
      </c>
      <c r="G138" s="163">
        <v>751</v>
      </c>
      <c r="H138" s="163">
        <v>723</v>
      </c>
      <c r="I138" s="178">
        <f>IFERROR(H138/G138-1,"-")</f>
        <v>-3.7283621837549963E-2</v>
      </c>
      <c r="J138" s="162">
        <f t="shared" si="61"/>
        <v>-28</v>
      </c>
      <c r="K138" s="164">
        <f t="shared" si="60"/>
        <v>1.0716779096499927E-3</v>
      </c>
    </row>
    <row r="139" spans="2:11" x14ac:dyDescent="0.25">
      <c r="B139" s="158" t="s">
        <v>107</v>
      </c>
      <c r="C139" s="159">
        <v>31490</v>
      </c>
      <c r="D139" s="159">
        <v>4425</v>
      </c>
      <c r="E139" s="159">
        <v>28078</v>
      </c>
      <c r="F139" s="159">
        <v>35095</v>
      </c>
      <c r="G139" s="159">
        <v>36475</v>
      </c>
      <c r="H139" s="159">
        <v>36030</v>
      </c>
      <c r="I139" s="177">
        <f>IFERROR(H139/G139-1,"-")</f>
        <v>-1.2200137080191964E-2</v>
      </c>
      <c r="J139" s="158">
        <f t="shared" si="61"/>
        <v>-445</v>
      </c>
      <c r="K139" s="160">
        <f t="shared" si="60"/>
        <v>5.3406023630275565E-2</v>
      </c>
    </row>
    <row r="140" spans="2:11" x14ac:dyDescent="0.25">
      <c r="B140" s="162" t="s">
        <v>110</v>
      </c>
      <c r="C140" s="163">
        <v>12879</v>
      </c>
      <c r="D140" s="163">
        <v>148</v>
      </c>
      <c r="E140" s="163">
        <v>9686</v>
      </c>
      <c r="F140" s="163">
        <v>13210</v>
      </c>
      <c r="G140" s="163">
        <v>14334</v>
      </c>
      <c r="H140" s="163">
        <v>14844</v>
      </c>
      <c r="I140" s="178">
        <f t="shared" ref="I140:I147" si="62">IFERROR(H140/G140-1,"-")</f>
        <v>3.5579740477187149E-2</v>
      </c>
      <c r="J140" s="162">
        <f t="shared" si="61"/>
        <v>510</v>
      </c>
      <c r="K140" s="164">
        <f t="shared" si="60"/>
        <v>2.2002748120116863E-2</v>
      </c>
    </row>
    <row r="141" spans="2:11" x14ac:dyDescent="0.25">
      <c r="B141" s="162" t="s">
        <v>113</v>
      </c>
      <c r="C141" s="163">
        <v>2196</v>
      </c>
      <c r="D141" s="163">
        <v>378</v>
      </c>
      <c r="E141" s="163">
        <v>1744</v>
      </c>
      <c r="F141" s="163">
        <v>3011</v>
      </c>
      <c r="G141" s="163">
        <v>3163</v>
      </c>
      <c r="H141" s="163">
        <v>3023</v>
      </c>
      <c r="I141" s="178">
        <f t="shared" si="62"/>
        <v>-4.426177679418275E-2</v>
      </c>
      <c r="J141" s="162">
        <f t="shared" si="61"/>
        <v>-140</v>
      </c>
      <c r="K141" s="164">
        <f t="shared" si="60"/>
        <v>4.4808884106112418E-3</v>
      </c>
    </row>
    <row r="142" spans="2:11" x14ac:dyDescent="0.25">
      <c r="B142" s="162" t="s">
        <v>116</v>
      </c>
      <c r="C142" s="163">
        <v>2619</v>
      </c>
      <c r="D142" s="163">
        <v>1767</v>
      </c>
      <c r="E142" s="163">
        <v>3633</v>
      </c>
      <c r="F142" s="163">
        <v>3239</v>
      </c>
      <c r="G142" s="163">
        <v>3070</v>
      </c>
      <c r="H142" s="163">
        <v>3283</v>
      </c>
      <c r="I142" s="178">
        <f t="shared" si="62"/>
        <v>6.9381107491856664E-2</v>
      </c>
      <c r="J142" s="162">
        <f t="shared" si="61"/>
        <v>213</v>
      </c>
      <c r="K142" s="164">
        <f t="shared" si="60"/>
        <v>4.8662774237633833E-3</v>
      </c>
    </row>
    <row r="143" spans="2:11" x14ac:dyDescent="0.25">
      <c r="B143" s="162" t="s">
        <v>123</v>
      </c>
      <c r="C143" s="163">
        <v>337</v>
      </c>
      <c r="D143" s="163">
        <v>58</v>
      </c>
      <c r="E143" s="163">
        <v>1356</v>
      </c>
      <c r="F143" s="163">
        <v>1174</v>
      </c>
      <c r="G143" s="163">
        <v>1032</v>
      </c>
      <c r="H143" s="163">
        <v>927</v>
      </c>
      <c r="I143" s="178">
        <f t="shared" si="62"/>
        <v>-0.10174418604651159</v>
      </c>
      <c r="J143" s="162">
        <f t="shared" si="61"/>
        <v>-105</v>
      </c>
      <c r="K143" s="164">
        <f t="shared" si="60"/>
        <v>1.3740600584309034E-3</v>
      </c>
    </row>
    <row r="144" spans="2:11" x14ac:dyDescent="0.25">
      <c r="B144" s="162" t="s">
        <v>119</v>
      </c>
      <c r="C144" s="163">
        <v>510</v>
      </c>
      <c r="D144" s="163">
        <v>187</v>
      </c>
      <c r="E144" s="163">
        <v>623</v>
      </c>
      <c r="F144" s="163">
        <v>662</v>
      </c>
      <c r="G144" s="163">
        <v>674</v>
      </c>
      <c r="H144" s="163">
        <v>512</v>
      </c>
      <c r="I144" s="178">
        <f t="shared" si="62"/>
        <v>-0.24035608308605338</v>
      </c>
      <c r="J144" s="162">
        <f t="shared" si="61"/>
        <v>-162</v>
      </c>
      <c r="K144" s="164">
        <f t="shared" si="60"/>
        <v>7.589199028226781E-4</v>
      </c>
    </row>
    <row r="145" spans="2:11" x14ac:dyDescent="0.25">
      <c r="B145" s="162" t="s">
        <v>128</v>
      </c>
      <c r="C145" s="163">
        <v>1337</v>
      </c>
      <c r="D145" s="163">
        <v>6</v>
      </c>
      <c r="E145" s="163">
        <v>769</v>
      </c>
      <c r="F145" s="163">
        <v>1410</v>
      </c>
      <c r="G145" s="163">
        <v>1138</v>
      </c>
      <c r="H145" s="163">
        <v>1073</v>
      </c>
      <c r="I145" s="178">
        <f t="shared" si="62"/>
        <v>-5.7117750439367287E-2</v>
      </c>
      <c r="J145" s="162">
        <f t="shared" si="61"/>
        <v>-65</v>
      </c>
      <c r="K145" s="164">
        <f t="shared" si="60"/>
        <v>1.5904708119701828E-3</v>
      </c>
    </row>
    <row r="146" spans="2:11" x14ac:dyDescent="0.25">
      <c r="B146" s="162" t="s">
        <v>131</v>
      </c>
      <c r="C146" s="163">
        <v>2873</v>
      </c>
      <c r="D146" s="163">
        <v>15</v>
      </c>
      <c r="E146" s="163">
        <v>380</v>
      </c>
      <c r="F146" s="163">
        <v>840</v>
      </c>
      <c r="G146" s="163">
        <v>724</v>
      </c>
      <c r="H146" s="163">
        <v>487</v>
      </c>
      <c r="I146" s="178">
        <f t="shared" si="62"/>
        <v>-0.32734806629834257</v>
      </c>
      <c r="J146" s="162">
        <f t="shared" si="61"/>
        <v>-237</v>
      </c>
      <c r="K146" s="164">
        <f t="shared" si="60"/>
        <v>7.2186326694266448E-4</v>
      </c>
    </row>
    <row r="147" spans="2:11" x14ac:dyDescent="0.25">
      <c r="B147" s="167" t="s">
        <v>145</v>
      </c>
      <c r="C147" s="168">
        <f t="shared" ref="C147" si="63">C139-SUM(C140:C146)</f>
        <v>8739</v>
      </c>
      <c r="D147" s="168">
        <f t="shared" ref="D147:H147" si="64">D139-SUM(D140:D146)</f>
        <v>1866</v>
      </c>
      <c r="E147" s="168">
        <f t="shared" si="64"/>
        <v>9887</v>
      </c>
      <c r="F147" s="168">
        <f t="shared" si="64"/>
        <v>11549</v>
      </c>
      <c r="G147" s="168">
        <f t="shared" si="64"/>
        <v>12340</v>
      </c>
      <c r="H147" s="168">
        <f t="shared" si="64"/>
        <v>11881</v>
      </c>
      <c r="I147" s="179">
        <f t="shared" si="62"/>
        <v>-3.7196110210696909E-2</v>
      </c>
      <c r="J147" s="167">
        <f>H147-G147</f>
        <v>-459</v>
      </c>
      <c r="K147" s="169">
        <f t="shared" si="60"/>
        <v>1.7610795635617654E-2</v>
      </c>
    </row>
    <row r="148" spans="2:11" x14ac:dyDescent="0.25">
      <c r="B148" s="154" t="s">
        <v>53</v>
      </c>
      <c r="C148" s="152"/>
      <c r="D148" s="152"/>
      <c r="E148" s="152"/>
      <c r="F148" s="152"/>
      <c r="G148" s="152"/>
      <c r="H148" s="152"/>
      <c r="I148" s="153"/>
      <c r="J148" s="153"/>
      <c r="K148" s="152"/>
    </row>
    <row r="149" spans="2:11" x14ac:dyDescent="0.25">
      <c r="B149" s="155" t="s">
        <v>68</v>
      </c>
      <c r="C149" s="175">
        <f t="shared" ref="C149:H149" si="65">C150+C153</f>
        <v>18569</v>
      </c>
      <c r="D149" s="175">
        <f t="shared" si="65"/>
        <v>4899</v>
      </c>
      <c r="E149" s="175">
        <f t="shared" si="65"/>
        <v>15900</v>
      </c>
      <c r="F149" s="175">
        <f t="shared" si="65"/>
        <v>18175</v>
      </c>
      <c r="G149" s="175">
        <f t="shared" si="65"/>
        <v>20241</v>
      </c>
      <c r="H149" s="175">
        <f t="shared" si="65"/>
        <v>18854</v>
      </c>
      <c r="I149" s="176">
        <f>IFERROR(H149/G149-1,"-")</f>
        <v>-6.8524282397114722E-2</v>
      </c>
      <c r="J149" s="175">
        <f>H149-G149</f>
        <v>-1387</v>
      </c>
      <c r="K149" s="176">
        <f t="shared" ref="K149:K161" si="66">H149/H$9</f>
        <v>2.794663251527104E-2</v>
      </c>
    </row>
    <row r="150" spans="2:11" x14ac:dyDescent="0.25">
      <c r="B150" s="158" t="s">
        <v>97</v>
      </c>
      <c r="C150" s="159">
        <v>6352</v>
      </c>
      <c r="D150" s="159">
        <v>3312</v>
      </c>
      <c r="E150" s="159">
        <v>7258</v>
      </c>
      <c r="F150" s="159">
        <v>7688</v>
      </c>
      <c r="G150" s="159">
        <v>7655</v>
      </c>
      <c r="H150" s="159">
        <v>6122</v>
      </c>
      <c r="I150" s="177">
        <f>IFERROR(H150/G150-1,"-")</f>
        <v>-0.2002612671456564</v>
      </c>
      <c r="J150" s="158">
        <f t="shared" ref="J150:J160" si="67">H150-G150</f>
        <v>-1533</v>
      </c>
      <c r="K150" s="160">
        <f t="shared" si="66"/>
        <v>9.0744289942977247E-3</v>
      </c>
    </row>
    <row r="151" spans="2:11" x14ac:dyDescent="0.25">
      <c r="B151" s="162" t="s">
        <v>103</v>
      </c>
      <c r="C151" s="163">
        <v>2912</v>
      </c>
      <c r="D151" s="163">
        <v>2974</v>
      </c>
      <c r="E151" s="163">
        <v>5429</v>
      </c>
      <c r="F151" s="163">
        <v>5578</v>
      </c>
      <c r="G151" s="163">
        <v>6019</v>
      </c>
      <c r="H151" s="163">
        <v>4245</v>
      </c>
      <c r="I151" s="178">
        <f>IFERROR(H151/G151-1,"-")</f>
        <v>-0.29473334440937038</v>
      </c>
      <c r="J151" s="162">
        <f t="shared" si="67"/>
        <v>-1774</v>
      </c>
      <c r="K151" s="164">
        <f t="shared" si="66"/>
        <v>6.2922167724263059E-3</v>
      </c>
    </row>
    <row r="152" spans="2:11" x14ac:dyDescent="0.25">
      <c r="B152" s="162" t="s">
        <v>100</v>
      </c>
      <c r="C152" s="163">
        <v>3440</v>
      </c>
      <c r="D152" s="163">
        <v>338</v>
      </c>
      <c r="E152" s="163">
        <v>1829</v>
      </c>
      <c r="F152" s="163">
        <v>2110</v>
      </c>
      <c r="G152" s="163">
        <v>1636</v>
      </c>
      <c r="H152" s="163">
        <v>1877</v>
      </c>
      <c r="I152" s="178">
        <f>IFERROR(H152/G152-1,"-")</f>
        <v>0.14731051344743284</v>
      </c>
      <c r="J152" s="162">
        <f t="shared" si="67"/>
        <v>241</v>
      </c>
      <c r="K152" s="164">
        <f t="shared" si="66"/>
        <v>2.7822122218714193E-3</v>
      </c>
    </row>
    <row r="153" spans="2:11" x14ac:dyDescent="0.25">
      <c r="B153" s="158" t="s">
        <v>107</v>
      </c>
      <c r="C153" s="159">
        <v>12217</v>
      </c>
      <c r="D153" s="159">
        <v>1587</v>
      </c>
      <c r="E153" s="159">
        <v>8642</v>
      </c>
      <c r="F153" s="159">
        <v>10487</v>
      </c>
      <c r="G153" s="159">
        <v>12586</v>
      </c>
      <c r="H153" s="159">
        <v>12732</v>
      </c>
      <c r="I153" s="177">
        <f>IFERROR(H153/G153-1,"-")</f>
        <v>1.1600190688066059E-2</v>
      </c>
      <c r="J153" s="158">
        <f t="shared" si="67"/>
        <v>146</v>
      </c>
      <c r="K153" s="160">
        <f t="shared" si="66"/>
        <v>1.8872203520973314E-2</v>
      </c>
    </row>
    <row r="154" spans="2:11" x14ac:dyDescent="0.25">
      <c r="B154" s="162" t="s">
        <v>110</v>
      </c>
      <c r="C154" s="163">
        <v>4135</v>
      </c>
      <c r="D154" s="163">
        <v>61</v>
      </c>
      <c r="E154" s="163">
        <v>2860</v>
      </c>
      <c r="F154" s="163">
        <v>3278</v>
      </c>
      <c r="G154" s="163">
        <v>3976</v>
      </c>
      <c r="H154" s="163">
        <v>2883</v>
      </c>
      <c r="I154" s="178">
        <f t="shared" ref="I154:I161" si="68">IFERROR(H154/G154-1,"-")</f>
        <v>-0.27489939637826966</v>
      </c>
      <c r="J154" s="162">
        <f t="shared" si="67"/>
        <v>-1093</v>
      </c>
      <c r="K154" s="164">
        <f t="shared" si="66"/>
        <v>4.2733712496831654E-3</v>
      </c>
    </row>
    <row r="155" spans="2:11" x14ac:dyDescent="0.25">
      <c r="B155" s="162" t="s">
        <v>113</v>
      </c>
      <c r="C155" s="163">
        <v>3096</v>
      </c>
      <c r="D155" s="163">
        <v>329</v>
      </c>
      <c r="E155" s="163">
        <v>1854</v>
      </c>
      <c r="F155" s="163">
        <v>2243</v>
      </c>
      <c r="G155" s="163">
        <v>2385</v>
      </c>
      <c r="H155" s="163">
        <v>2259</v>
      </c>
      <c r="I155" s="178">
        <f t="shared" si="68"/>
        <v>-5.2830188679245271E-2</v>
      </c>
      <c r="J155" s="162">
        <f t="shared" si="67"/>
        <v>-126</v>
      </c>
      <c r="K155" s="164">
        <f t="shared" si="66"/>
        <v>3.3484376181180269E-3</v>
      </c>
    </row>
    <row r="156" spans="2:11" x14ac:dyDescent="0.25">
      <c r="B156" s="162" t="s">
        <v>116</v>
      </c>
      <c r="C156" s="163">
        <v>1479</v>
      </c>
      <c r="D156" s="163">
        <v>319</v>
      </c>
      <c r="E156" s="163">
        <v>927</v>
      </c>
      <c r="F156" s="163">
        <v>1384</v>
      </c>
      <c r="G156" s="163">
        <v>1756</v>
      </c>
      <c r="H156" s="163">
        <v>2683</v>
      </c>
      <c r="I156" s="178">
        <f t="shared" si="68"/>
        <v>0.52790432801822318</v>
      </c>
      <c r="J156" s="162">
        <f t="shared" si="67"/>
        <v>927</v>
      </c>
      <c r="K156" s="164">
        <f t="shared" si="66"/>
        <v>3.9769181626430573E-3</v>
      </c>
    </row>
    <row r="157" spans="2:11" x14ac:dyDescent="0.25">
      <c r="B157" s="162" t="s">
        <v>123</v>
      </c>
      <c r="C157" s="163">
        <v>382</v>
      </c>
      <c r="D157" s="163">
        <v>62</v>
      </c>
      <c r="E157" s="163">
        <v>317</v>
      </c>
      <c r="F157" s="163">
        <v>374</v>
      </c>
      <c r="G157" s="163">
        <v>518</v>
      </c>
      <c r="H157" s="163">
        <v>562</v>
      </c>
      <c r="I157" s="178">
        <f t="shared" si="68"/>
        <v>8.4942084942084994E-2</v>
      </c>
      <c r="J157" s="162">
        <f t="shared" si="67"/>
        <v>44</v>
      </c>
      <c r="K157" s="164">
        <f t="shared" si="66"/>
        <v>8.3303317458270523E-4</v>
      </c>
    </row>
    <row r="158" spans="2:11" x14ac:dyDescent="0.25">
      <c r="B158" s="162" t="s">
        <v>119</v>
      </c>
      <c r="C158" s="163">
        <v>410</v>
      </c>
      <c r="D158" s="163">
        <v>63</v>
      </c>
      <c r="E158" s="163">
        <v>410</v>
      </c>
      <c r="F158" s="163">
        <v>535</v>
      </c>
      <c r="G158" s="163">
        <v>562</v>
      </c>
      <c r="H158" s="163">
        <v>642</v>
      </c>
      <c r="I158" s="178">
        <f t="shared" si="68"/>
        <v>0.14234875444839856</v>
      </c>
      <c r="J158" s="162">
        <f t="shared" si="67"/>
        <v>80</v>
      </c>
      <c r="K158" s="164">
        <f t="shared" si="66"/>
        <v>9.5161440939874867E-4</v>
      </c>
    </row>
    <row r="159" spans="2:11" x14ac:dyDescent="0.25">
      <c r="B159" s="162" t="s">
        <v>128</v>
      </c>
      <c r="C159" s="163">
        <v>189</v>
      </c>
      <c r="D159" s="163">
        <v>10</v>
      </c>
      <c r="E159" s="163">
        <v>156</v>
      </c>
      <c r="F159" s="163">
        <v>120</v>
      </c>
      <c r="G159" s="163">
        <v>178</v>
      </c>
      <c r="H159" s="163">
        <v>121</v>
      </c>
      <c r="I159" s="178">
        <f t="shared" si="68"/>
        <v>-0.3202247191011236</v>
      </c>
      <c r="J159" s="162">
        <f t="shared" si="67"/>
        <v>-57</v>
      </c>
      <c r="K159" s="164">
        <f t="shared" si="66"/>
        <v>1.7935411765926572E-4</v>
      </c>
    </row>
    <row r="160" spans="2:11" x14ac:dyDescent="0.25">
      <c r="B160" s="162" t="s">
        <v>131</v>
      </c>
      <c r="C160" s="163">
        <v>238</v>
      </c>
      <c r="D160" s="163">
        <v>18</v>
      </c>
      <c r="E160" s="163">
        <v>195</v>
      </c>
      <c r="F160" s="163">
        <v>307</v>
      </c>
      <c r="G160" s="163">
        <v>204</v>
      </c>
      <c r="H160" s="163">
        <v>130</v>
      </c>
      <c r="I160" s="178">
        <f t="shared" si="68"/>
        <v>-0.36274509803921573</v>
      </c>
      <c r="J160" s="162">
        <f t="shared" si="67"/>
        <v>-74</v>
      </c>
      <c r="K160" s="164">
        <f t="shared" si="66"/>
        <v>1.926945065760706E-4</v>
      </c>
    </row>
    <row r="161" spans="2:11" x14ac:dyDescent="0.25">
      <c r="B161" s="167" t="s">
        <v>145</v>
      </c>
      <c r="C161" s="168">
        <f t="shared" ref="C161" si="69">C153-SUM(C154:C160)</f>
        <v>2288</v>
      </c>
      <c r="D161" s="168">
        <f t="shared" ref="D161:H161" si="70">D153-SUM(D154:D160)</f>
        <v>725</v>
      </c>
      <c r="E161" s="168">
        <f t="shared" si="70"/>
        <v>1923</v>
      </c>
      <c r="F161" s="168">
        <f t="shared" si="70"/>
        <v>2246</v>
      </c>
      <c r="G161" s="168">
        <f t="shared" si="70"/>
        <v>3007</v>
      </c>
      <c r="H161" s="168">
        <f t="shared" si="70"/>
        <v>3452</v>
      </c>
      <c r="I161" s="179">
        <f t="shared" si="68"/>
        <v>0.14798802793481869</v>
      </c>
      <c r="J161" s="167">
        <f>H161-G161</f>
        <v>445</v>
      </c>
      <c r="K161" s="169">
        <f t="shared" si="66"/>
        <v>5.1167802823122747E-3</v>
      </c>
    </row>
    <row r="162" spans="2:11" x14ac:dyDescent="0.25">
      <c r="C162" s="79"/>
      <c r="D162" s="79"/>
      <c r="E162" s="79"/>
      <c r="F162" s="79"/>
      <c r="G162" s="79"/>
      <c r="H162" s="79"/>
      <c r="I162" s="79"/>
    </row>
    <row r="163" spans="2:11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14D2B2-5013-46DC-A2A1-570646582C20}">
  <sheetPr>
    <tabColor theme="7" tint="0.79998168889431442"/>
    <pageSetUpPr fitToPage="1"/>
  </sheetPr>
  <dimension ref="A1:W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</cols>
  <sheetData>
    <row r="1" spans="1:23" ht="42.75" customHeight="1" x14ac:dyDescent="0.25"/>
    <row r="4" spans="1:23" ht="42" customHeight="1" thickBot="1" x14ac:dyDescent="0.3">
      <c r="B4" s="268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68"/>
      <c r="D4" s="268"/>
      <c r="E4" s="268"/>
      <c r="F4" s="268"/>
      <c r="G4" s="268"/>
      <c r="H4" s="268"/>
      <c r="I4" s="268"/>
      <c r="J4" s="143"/>
      <c r="K4" s="143"/>
      <c r="N4" s="142" t="s">
        <v>268</v>
      </c>
      <c r="O4" s="143"/>
      <c r="P4" s="143"/>
      <c r="Q4" s="143"/>
      <c r="R4" s="143"/>
      <c r="S4" s="143"/>
      <c r="T4" s="143"/>
      <c r="U4" s="143"/>
      <c r="V4" s="143"/>
      <c r="W4" s="143"/>
    </row>
    <row r="5" spans="1:23" ht="6" customHeight="1" x14ac:dyDescent="0.25"/>
    <row r="6" spans="1:23" ht="15.75" x14ac:dyDescent="0.25">
      <c r="B6" s="144"/>
      <c r="C6" s="301" t="s">
        <v>43</v>
      </c>
      <c r="D6" s="302"/>
      <c r="E6" s="302"/>
      <c r="F6" s="302"/>
      <c r="G6" s="302"/>
      <c r="H6" s="302"/>
      <c r="I6" s="302"/>
      <c r="J6" s="302"/>
      <c r="K6" s="302"/>
      <c r="N6" s="144"/>
      <c r="O6" s="301" t="s">
        <v>43</v>
      </c>
      <c r="P6" s="302"/>
      <c r="Q6" s="302"/>
      <c r="R6" s="302"/>
      <c r="S6" s="302"/>
      <c r="T6" s="302"/>
      <c r="U6" s="302"/>
      <c r="V6" s="302"/>
      <c r="W6" s="302"/>
    </row>
    <row r="7" spans="1:23" s="145" customFormat="1" ht="72" customHeight="1" x14ac:dyDescent="0.25">
      <c r="B7" s="146"/>
      <c r="C7" s="171" t="s">
        <v>261</v>
      </c>
      <c r="D7" s="171" t="s">
        <v>262</v>
      </c>
      <c r="E7" s="171" t="s">
        <v>263</v>
      </c>
      <c r="F7" s="171" t="s">
        <v>264</v>
      </c>
      <c r="G7" s="171" t="s">
        <v>265</v>
      </c>
      <c r="H7" s="171" t="s">
        <v>266</v>
      </c>
      <c r="I7" s="172" t="str">
        <f>CONCATENATE("var. ",RIGHT(H7,2),"/",RIGHT(G7,2))</f>
        <v>var. 25/24</v>
      </c>
      <c r="J7" s="171" t="str">
        <f>CONCATENATE("dif. ",RIGHT(H7,2),"/",RIGHT(G7,2))</f>
        <v>dif. 25/24</v>
      </c>
      <c r="K7" s="172" t="str">
        <f>CONCATENATE("Cuota s/ total lugares de residencia ",RIGHT(H7,4))</f>
        <v>Cuota s/ total lugares de residencia 2025</v>
      </c>
      <c r="N7" s="146"/>
      <c r="O7" s="171" t="s">
        <v>261</v>
      </c>
      <c r="P7" s="171" t="s">
        <v>262</v>
      </c>
      <c r="Q7" s="171" t="s">
        <v>263</v>
      </c>
      <c r="R7" s="171" t="s">
        <v>264</v>
      </c>
      <c r="S7" s="171" t="s">
        <v>265</v>
      </c>
      <c r="T7" s="171" t="s">
        <v>266</v>
      </c>
      <c r="U7" s="172" t="str">
        <f>CONCATENATE("var. ",RIGHT(T7,2),"/",RIGHT(S7,2))</f>
        <v>var. 25/24</v>
      </c>
      <c r="V7" s="171" t="str">
        <f>CONCATENATE("dif. ",RIGHT(T7,2),"/",RIGHT(S7,2))</f>
        <v>dif. 25/24</v>
      </c>
      <c r="W7" s="172" t="str">
        <f>CONCATENATE("Cuota s/ total lugares de residencia ",RIGHT(T7,4))</f>
        <v>Cuota s/ total lugares de residencia 2025</v>
      </c>
    </row>
    <row r="8" spans="1:23" x14ac:dyDescent="0.25">
      <c r="A8" s="1"/>
      <c r="B8" s="151" t="s">
        <v>43</v>
      </c>
      <c r="C8" s="152"/>
      <c r="D8" s="152"/>
      <c r="E8" s="152"/>
      <c r="F8" s="152"/>
      <c r="G8" s="152"/>
      <c r="H8" s="153"/>
      <c r="I8" s="153"/>
      <c r="J8" s="153"/>
      <c r="K8" s="152"/>
      <c r="N8" s="154" t="s">
        <v>44</v>
      </c>
      <c r="O8" s="152"/>
      <c r="P8" s="152"/>
      <c r="Q8" s="152"/>
      <c r="R8" s="152"/>
      <c r="S8" s="152"/>
      <c r="T8" s="153"/>
      <c r="U8" s="153"/>
      <c r="V8" s="153"/>
      <c r="W8" s="152"/>
    </row>
    <row r="9" spans="1:23" x14ac:dyDescent="0.25">
      <c r="A9" s="1" t="s">
        <v>96</v>
      </c>
      <c r="B9" s="155" t="s">
        <v>68</v>
      </c>
      <c r="C9" s="175">
        <f t="shared" ref="C9:H9" si="0">C10+C13</f>
        <v>185824</v>
      </c>
      <c r="D9" s="175">
        <f t="shared" si="0"/>
        <v>24058</v>
      </c>
      <c r="E9" s="175">
        <f t="shared" si="0"/>
        <v>131129</v>
      </c>
      <c r="F9" s="175">
        <f t="shared" si="0"/>
        <v>164303</v>
      </c>
      <c r="G9" s="175">
        <f t="shared" si="0"/>
        <v>184962</v>
      </c>
      <c r="H9" s="175">
        <f t="shared" si="0"/>
        <v>181576</v>
      </c>
      <c r="I9" s="176">
        <f>IFERROR(H9/G9-1,"-")</f>
        <v>-1.8306462949146285E-2</v>
      </c>
      <c r="J9" s="175">
        <f t="shared" ref="J9:J21" si="1">H9-G9</f>
        <v>-3386</v>
      </c>
      <c r="K9" s="176">
        <f t="shared" ref="K9:K21" si="2">H9/H$9</f>
        <v>1</v>
      </c>
      <c r="N9" s="155" t="s">
        <v>68</v>
      </c>
      <c r="O9" s="175">
        <f t="shared" ref="O9:T9" si="3">O10+O13</f>
        <v>54424</v>
      </c>
      <c r="P9" s="175">
        <f t="shared" si="3"/>
        <v>6887</v>
      </c>
      <c r="Q9" s="175">
        <f t="shared" si="3"/>
        <v>30982</v>
      </c>
      <c r="R9" s="175">
        <f t="shared" si="3"/>
        <v>49992</v>
      </c>
      <c r="S9" s="175">
        <f t="shared" si="3"/>
        <v>58418</v>
      </c>
      <c r="T9" s="175">
        <f t="shared" si="3"/>
        <v>57089</v>
      </c>
      <c r="U9" s="176">
        <f>IFERROR(T9/S9-1,"-")</f>
        <v>-2.2749837378890025E-2</v>
      </c>
      <c r="V9" s="175">
        <f>T9-S9</f>
        <v>-1329</v>
      </c>
      <c r="W9" s="176">
        <f t="shared" ref="W9:W21" si="4">T9/T$9</f>
        <v>1</v>
      </c>
    </row>
    <row r="10" spans="1:23" x14ac:dyDescent="0.25">
      <c r="A10" s="161" t="s">
        <v>103</v>
      </c>
      <c r="B10" s="158" t="s">
        <v>97</v>
      </c>
      <c r="C10" s="159">
        <v>14068</v>
      </c>
      <c r="D10" s="159">
        <v>7596</v>
      </c>
      <c r="E10" s="159">
        <v>9952</v>
      </c>
      <c r="F10" s="159">
        <v>10344</v>
      </c>
      <c r="G10" s="159">
        <v>11396</v>
      </c>
      <c r="H10" s="159">
        <v>11693</v>
      </c>
      <c r="I10" s="177">
        <f>IFERROR(H10/G10-1,"-")</f>
        <v>2.6061776061776065E-2</v>
      </c>
      <c r="J10" s="158">
        <f t="shared" si="1"/>
        <v>297</v>
      </c>
      <c r="K10" s="160">
        <f t="shared" si="2"/>
        <v>6.4397277173194697E-2</v>
      </c>
      <c r="N10" s="158" t="s">
        <v>97</v>
      </c>
      <c r="O10" s="159">
        <v>2833</v>
      </c>
      <c r="P10" s="159">
        <v>2438</v>
      </c>
      <c r="Q10" s="159">
        <v>1986</v>
      </c>
      <c r="R10" s="159">
        <v>2827</v>
      </c>
      <c r="S10" s="159">
        <v>3396</v>
      </c>
      <c r="T10" s="159">
        <v>2869</v>
      </c>
      <c r="U10" s="177">
        <f>IFERROR(T10/S10-1,"-")</f>
        <v>-0.15518256772673733</v>
      </c>
      <c r="V10" s="158">
        <f t="shared" ref="V10:V20" si="5">T10-S10</f>
        <v>-527</v>
      </c>
      <c r="W10" s="160">
        <f t="shared" si="4"/>
        <v>5.025486521046086E-2</v>
      </c>
    </row>
    <row r="11" spans="1:23" x14ac:dyDescent="0.25">
      <c r="A11" s="161" t="s">
        <v>100</v>
      </c>
      <c r="B11" s="162" t="s">
        <v>103</v>
      </c>
      <c r="C11" s="163">
        <v>8085</v>
      </c>
      <c r="D11" s="163">
        <v>6454</v>
      </c>
      <c r="E11" s="163">
        <v>5558</v>
      </c>
      <c r="F11" s="163">
        <v>5256</v>
      </c>
      <c r="G11" s="163">
        <v>5217</v>
      </c>
      <c r="H11" s="163">
        <v>4494</v>
      </c>
      <c r="I11" s="178">
        <f>IFERROR(H11/G11-1,"-")</f>
        <v>-0.13858539390454283</v>
      </c>
      <c r="J11" s="162">
        <f t="shared" si="1"/>
        <v>-723</v>
      </c>
      <c r="K11" s="164">
        <f t="shared" si="2"/>
        <v>2.4749966955985372E-2</v>
      </c>
      <c r="N11" s="162" t="s">
        <v>103</v>
      </c>
      <c r="O11" s="163">
        <v>2303</v>
      </c>
      <c r="P11" s="163">
        <v>2087</v>
      </c>
      <c r="Q11" s="163">
        <v>1287</v>
      </c>
      <c r="R11" s="163">
        <v>1884</v>
      </c>
      <c r="S11" s="163">
        <v>1702</v>
      </c>
      <c r="T11" s="163">
        <v>1300</v>
      </c>
      <c r="U11" s="178">
        <f>IFERROR(T11/S11-1,"-")</f>
        <v>-0.23619271445358403</v>
      </c>
      <c r="V11" s="162">
        <f t="shared" si="5"/>
        <v>-402</v>
      </c>
      <c r="W11" s="164">
        <f>T11/T$9</f>
        <v>2.2771462103032106E-2</v>
      </c>
    </row>
    <row r="12" spans="1:23" x14ac:dyDescent="0.25">
      <c r="A12" s="1"/>
      <c r="B12" s="162" t="s">
        <v>100</v>
      </c>
      <c r="C12" s="163">
        <v>5983</v>
      </c>
      <c r="D12" s="163">
        <v>1142</v>
      </c>
      <c r="E12" s="163">
        <v>4394</v>
      </c>
      <c r="F12" s="163">
        <v>5088</v>
      </c>
      <c r="G12" s="163">
        <v>6179</v>
      </c>
      <c r="H12" s="163">
        <v>7199</v>
      </c>
      <c r="I12" s="178">
        <f>IFERROR(H12/G12-1,"-")</f>
        <v>0.16507525489561425</v>
      </c>
      <c r="J12" s="162">
        <f t="shared" si="1"/>
        <v>1020</v>
      </c>
      <c r="K12" s="164">
        <f t="shared" si="2"/>
        <v>3.9647310217209325E-2</v>
      </c>
      <c r="N12" s="162" t="s">
        <v>100</v>
      </c>
      <c r="O12" s="163">
        <v>530</v>
      </c>
      <c r="P12" s="163">
        <v>351</v>
      </c>
      <c r="Q12" s="163">
        <v>699</v>
      </c>
      <c r="R12" s="163">
        <v>943</v>
      </c>
      <c r="S12" s="163">
        <v>1694</v>
      </c>
      <c r="T12" s="163">
        <v>1569</v>
      </c>
      <c r="U12" s="178">
        <f>IFERROR(T12/S12-1,"-")</f>
        <v>-7.3789846517119284E-2</v>
      </c>
      <c r="V12" s="162">
        <f t="shared" si="5"/>
        <v>-125</v>
      </c>
      <c r="W12" s="164">
        <f t="shared" si="4"/>
        <v>2.748340310742875E-2</v>
      </c>
    </row>
    <row r="13" spans="1:23" s="56" customFormat="1" x14ac:dyDescent="0.25">
      <c r="B13" s="158" t="s">
        <v>107</v>
      </c>
      <c r="C13" s="159">
        <v>171756</v>
      </c>
      <c r="D13" s="159">
        <v>16462</v>
      </c>
      <c r="E13" s="159">
        <v>121177</v>
      </c>
      <c r="F13" s="159">
        <v>153959</v>
      </c>
      <c r="G13" s="159">
        <v>173566</v>
      </c>
      <c r="H13" s="159">
        <v>169883</v>
      </c>
      <c r="I13" s="177">
        <f>IFERROR(H13/G13-1,"-")</f>
        <v>-2.1219593699226769E-2</v>
      </c>
      <c r="J13" s="158">
        <f t="shared" si="1"/>
        <v>-3683</v>
      </c>
      <c r="K13" s="160">
        <f t="shared" si="2"/>
        <v>0.93560272282680534</v>
      </c>
      <c r="N13" s="158" t="s">
        <v>107</v>
      </c>
      <c r="O13" s="159">
        <v>51591</v>
      </c>
      <c r="P13" s="159">
        <v>4449</v>
      </c>
      <c r="Q13" s="159">
        <v>28996</v>
      </c>
      <c r="R13" s="159">
        <v>47165</v>
      </c>
      <c r="S13" s="159">
        <v>55022</v>
      </c>
      <c r="T13" s="159">
        <v>54220</v>
      </c>
      <c r="U13" s="177">
        <f>IFERROR(T13/S13-1,"-")</f>
        <v>-1.4575987786703548E-2</v>
      </c>
      <c r="V13" s="158">
        <f t="shared" si="5"/>
        <v>-802</v>
      </c>
      <c r="W13" s="160">
        <f t="shared" si="4"/>
        <v>0.94974513478953915</v>
      </c>
    </row>
    <row r="14" spans="1:23" s="56" customFormat="1" x14ac:dyDescent="0.25">
      <c r="B14" s="162" t="s">
        <v>110</v>
      </c>
      <c r="C14" s="163">
        <v>73499</v>
      </c>
      <c r="D14" s="163">
        <v>1192</v>
      </c>
      <c r="E14" s="163">
        <v>42560</v>
      </c>
      <c r="F14" s="163">
        <v>61875</v>
      </c>
      <c r="G14" s="163">
        <v>74501</v>
      </c>
      <c r="H14" s="163">
        <v>75092</v>
      </c>
      <c r="I14" s="178">
        <f t="shared" ref="I14:I21" si="6">IFERROR(H14/G14-1,"-")</f>
        <v>7.9327794257795237E-3</v>
      </c>
      <c r="J14" s="162">
        <f t="shared" si="1"/>
        <v>591</v>
      </c>
      <c r="K14" s="164">
        <f t="shared" si="2"/>
        <v>0.41355685773450235</v>
      </c>
      <c r="N14" s="162" t="s">
        <v>110</v>
      </c>
      <c r="O14" s="163">
        <v>28098</v>
      </c>
      <c r="P14" s="163">
        <v>518</v>
      </c>
      <c r="Q14" s="163">
        <v>12120</v>
      </c>
      <c r="R14" s="163">
        <v>21878</v>
      </c>
      <c r="S14" s="163">
        <v>27249</v>
      </c>
      <c r="T14" s="163">
        <v>28734</v>
      </c>
      <c r="U14" s="178">
        <f t="shared" ref="U14:U21" si="7">IFERROR(T14/S14-1,"-")</f>
        <v>5.4497412749091811E-2</v>
      </c>
      <c r="V14" s="162">
        <f t="shared" si="5"/>
        <v>1485</v>
      </c>
      <c r="W14" s="164">
        <f t="shared" si="4"/>
        <v>0.50331937851424968</v>
      </c>
    </row>
    <row r="15" spans="1:23" x14ac:dyDescent="0.25">
      <c r="A15" s="1"/>
      <c r="B15" s="162" t="s">
        <v>113</v>
      </c>
      <c r="C15" s="163">
        <v>11561</v>
      </c>
      <c r="D15" s="163">
        <v>1599</v>
      </c>
      <c r="E15" s="163">
        <v>7303</v>
      </c>
      <c r="F15" s="163">
        <v>9242</v>
      </c>
      <c r="G15" s="163">
        <v>10096</v>
      </c>
      <c r="H15" s="163">
        <v>10008</v>
      </c>
      <c r="I15" s="178">
        <f t="shared" si="6"/>
        <v>-8.7163232963549664E-3</v>
      </c>
      <c r="J15" s="162">
        <f t="shared" si="1"/>
        <v>-88</v>
      </c>
      <c r="K15" s="164">
        <f t="shared" si="2"/>
        <v>5.5117416398642989E-2</v>
      </c>
      <c r="N15" s="162" t="s">
        <v>113</v>
      </c>
      <c r="O15" s="163">
        <v>4020</v>
      </c>
      <c r="P15" s="163">
        <v>419</v>
      </c>
      <c r="Q15" s="163">
        <v>1768</v>
      </c>
      <c r="R15" s="163">
        <v>2327</v>
      </c>
      <c r="S15" s="163">
        <v>2756</v>
      </c>
      <c r="T15" s="163">
        <v>2616</v>
      </c>
      <c r="U15" s="178">
        <f t="shared" si="7"/>
        <v>-5.0798258345428171E-2</v>
      </c>
      <c r="V15" s="162">
        <f t="shared" si="5"/>
        <v>-140</v>
      </c>
      <c r="W15" s="164">
        <f t="shared" si="4"/>
        <v>4.5823188355024608E-2</v>
      </c>
    </row>
    <row r="16" spans="1:23" x14ac:dyDescent="0.25">
      <c r="A16" s="1"/>
      <c r="B16" s="162" t="s">
        <v>116</v>
      </c>
      <c r="C16" s="163">
        <v>4547</v>
      </c>
      <c r="D16" s="163">
        <v>2862</v>
      </c>
      <c r="E16" s="163">
        <v>5188</v>
      </c>
      <c r="F16" s="163">
        <v>6354</v>
      </c>
      <c r="G16" s="163">
        <v>7896</v>
      </c>
      <c r="H16" s="163">
        <v>6412</v>
      </c>
      <c r="I16" s="178">
        <f t="shared" si="6"/>
        <v>-0.18794326241134751</v>
      </c>
      <c r="J16" s="162">
        <f t="shared" si="1"/>
        <v>-1484</v>
      </c>
      <c r="K16" s="164">
        <f t="shared" si="2"/>
        <v>3.5313036965237694E-2</v>
      </c>
      <c r="N16" s="162" t="s">
        <v>116</v>
      </c>
      <c r="O16" s="163">
        <v>1565</v>
      </c>
      <c r="P16" s="163">
        <v>745</v>
      </c>
      <c r="Q16" s="163">
        <v>1803</v>
      </c>
      <c r="R16" s="163">
        <v>3031</v>
      </c>
      <c r="S16" s="163">
        <v>4634</v>
      </c>
      <c r="T16" s="163">
        <v>2370</v>
      </c>
      <c r="U16" s="178">
        <f t="shared" si="7"/>
        <v>-0.48856279671989644</v>
      </c>
      <c r="V16" s="162">
        <f t="shared" si="5"/>
        <v>-2264</v>
      </c>
      <c r="W16" s="164">
        <f t="shared" si="4"/>
        <v>4.1514127064758537E-2</v>
      </c>
    </row>
    <row r="17" spans="1:23" x14ac:dyDescent="0.25">
      <c r="A17" s="1"/>
      <c r="B17" s="162" t="s">
        <v>123</v>
      </c>
      <c r="C17" s="163">
        <v>6796</v>
      </c>
      <c r="D17" s="163">
        <v>429</v>
      </c>
      <c r="E17" s="163">
        <v>8074</v>
      </c>
      <c r="F17" s="163">
        <v>6864</v>
      </c>
      <c r="G17" s="163">
        <v>7511</v>
      </c>
      <c r="H17" s="163">
        <v>7289</v>
      </c>
      <c r="I17" s="178">
        <f t="shared" si="6"/>
        <v>-2.9556650246305383E-2</v>
      </c>
      <c r="J17" s="162">
        <f t="shared" si="1"/>
        <v>-222</v>
      </c>
      <c r="K17" s="164">
        <f t="shared" si="2"/>
        <v>4.0142970436621579E-2</v>
      </c>
      <c r="N17" s="162" t="s">
        <v>123</v>
      </c>
      <c r="O17" s="163">
        <v>1891</v>
      </c>
      <c r="P17" s="163">
        <v>109</v>
      </c>
      <c r="Q17" s="163">
        <v>1831</v>
      </c>
      <c r="R17" s="163">
        <v>2110</v>
      </c>
      <c r="S17" s="163">
        <v>2096</v>
      </c>
      <c r="T17" s="163">
        <v>1987</v>
      </c>
      <c r="U17" s="178">
        <f t="shared" si="7"/>
        <v>-5.2003816793893098E-2</v>
      </c>
      <c r="V17" s="162">
        <f t="shared" si="5"/>
        <v>-109</v>
      </c>
      <c r="W17" s="164">
        <f t="shared" si="4"/>
        <v>3.4805303999019079E-2</v>
      </c>
    </row>
    <row r="18" spans="1:23" x14ac:dyDescent="0.25">
      <c r="A18" s="1"/>
      <c r="B18" s="162" t="s">
        <v>119</v>
      </c>
      <c r="C18" s="163">
        <v>2651</v>
      </c>
      <c r="D18" s="163">
        <v>474</v>
      </c>
      <c r="E18" s="163">
        <v>2556</v>
      </c>
      <c r="F18" s="163">
        <v>2738</v>
      </c>
      <c r="G18" s="163">
        <v>3331</v>
      </c>
      <c r="H18" s="163">
        <v>2652</v>
      </c>
      <c r="I18" s="178">
        <f t="shared" si="6"/>
        <v>-0.20384268988291809</v>
      </c>
      <c r="J18" s="162">
        <f t="shared" si="1"/>
        <v>-679</v>
      </c>
      <c r="K18" s="164">
        <f t="shared" si="2"/>
        <v>1.4605454465347844E-2</v>
      </c>
      <c r="N18" s="162" t="s">
        <v>119</v>
      </c>
      <c r="O18" s="163">
        <v>999</v>
      </c>
      <c r="P18" s="163">
        <v>183</v>
      </c>
      <c r="Q18" s="163">
        <v>876</v>
      </c>
      <c r="R18" s="163">
        <v>929</v>
      </c>
      <c r="S18" s="163">
        <v>1043</v>
      </c>
      <c r="T18" s="163">
        <v>902</v>
      </c>
      <c r="U18" s="178">
        <f t="shared" si="7"/>
        <v>-0.13518696069031644</v>
      </c>
      <c r="V18" s="162">
        <f t="shared" si="5"/>
        <v>-141</v>
      </c>
      <c r="W18" s="164">
        <f t="shared" si="4"/>
        <v>1.5799891397642277E-2</v>
      </c>
    </row>
    <row r="19" spans="1:23" x14ac:dyDescent="0.25">
      <c r="A19" s="161" t="s">
        <v>144</v>
      </c>
      <c r="B19" s="162" t="s">
        <v>128</v>
      </c>
      <c r="C19" s="163">
        <v>8436</v>
      </c>
      <c r="D19" s="163">
        <v>108</v>
      </c>
      <c r="E19" s="163">
        <v>6393</v>
      </c>
      <c r="F19" s="163">
        <v>7704</v>
      </c>
      <c r="G19" s="163">
        <v>6892</v>
      </c>
      <c r="H19" s="163">
        <v>6147</v>
      </c>
      <c r="I19" s="178">
        <f t="shared" si="6"/>
        <v>-0.10809634358676723</v>
      </c>
      <c r="J19" s="162">
        <f t="shared" si="1"/>
        <v>-745</v>
      </c>
      <c r="K19" s="164">
        <f t="shared" si="2"/>
        <v>3.3853592985857162E-2</v>
      </c>
      <c r="N19" s="162" t="s">
        <v>128</v>
      </c>
      <c r="O19" s="163">
        <v>1653</v>
      </c>
      <c r="P19" s="163">
        <v>19</v>
      </c>
      <c r="Q19" s="163">
        <v>727</v>
      </c>
      <c r="R19" s="163">
        <v>1414</v>
      </c>
      <c r="S19" s="163">
        <v>969</v>
      </c>
      <c r="T19" s="163">
        <v>1188</v>
      </c>
      <c r="U19" s="178">
        <f t="shared" si="7"/>
        <v>0.22600619195046434</v>
      </c>
      <c r="V19" s="162">
        <f t="shared" si="5"/>
        <v>219</v>
      </c>
      <c r="W19" s="164">
        <f t="shared" si="4"/>
        <v>2.0809613060309342E-2</v>
      </c>
    </row>
    <row r="20" spans="1:23" x14ac:dyDescent="0.25">
      <c r="A20" s="166" t="s">
        <v>145</v>
      </c>
      <c r="B20" s="162" t="s">
        <v>131</v>
      </c>
      <c r="C20" s="163">
        <v>13705</v>
      </c>
      <c r="D20" s="163">
        <v>653</v>
      </c>
      <c r="E20" s="163">
        <v>5803</v>
      </c>
      <c r="F20" s="163">
        <v>7979</v>
      </c>
      <c r="G20" s="163">
        <v>9628</v>
      </c>
      <c r="H20" s="163">
        <v>6756</v>
      </c>
      <c r="I20" s="178">
        <f t="shared" si="6"/>
        <v>-0.29829663481512259</v>
      </c>
      <c r="J20" s="162">
        <f t="shared" si="1"/>
        <v>-2872</v>
      </c>
      <c r="K20" s="164">
        <f t="shared" si="2"/>
        <v>3.7207560470546769E-2</v>
      </c>
      <c r="N20" s="162" t="s">
        <v>131</v>
      </c>
      <c r="O20" s="163">
        <v>1522</v>
      </c>
      <c r="P20" s="163">
        <v>58</v>
      </c>
      <c r="Q20" s="163">
        <v>525</v>
      </c>
      <c r="R20" s="163">
        <v>1167</v>
      </c>
      <c r="S20" s="163">
        <v>1180</v>
      </c>
      <c r="T20" s="163">
        <v>752</v>
      </c>
      <c r="U20" s="178">
        <f t="shared" si="7"/>
        <v>-0.36271186440677972</v>
      </c>
      <c r="V20" s="162">
        <f t="shared" si="5"/>
        <v>-428</v>
      </c>
      <c r="W20" s="164">
        <f t="shared" si="4"/>
        <v>1.3172415001138573E-2</v>
      </c>
    </row>
    <row r="21" spans="1:23" x14ac:dyDescent="0.25">
      <c r="B21" s="167" t="s">
        <v>145</v>
      </c>
      <c r="C21" s="168">
        <f t="shared" ref="C21" si="8">C13-SUM(C14:C20)</f>
        <v>50561</v>
      </c>
      <c r="D21" s="168">
        <f t="shared" ref="D21:H21" si="9">D13-SUM(D14:D20)</f>
        <v>9145</v>
      </c>
      <c r="E21" s="168">
        <f t="shared" si="9"/>
        <v>43300</v>
      </c>
      <c r="F21" s="168">
        <f t="shared" si="9"/>
        <v>51203</v>
      </c>
      <c r="G21" s="168">
        <f t="shared" si="9"/>
        <v>53711</v>
      </c>
      <c r="H21" s="168">
        <f t="shared" si="9"/>
        <v>55527</v>
      </c>
      <c r="I21" s="179">
        <f t="shared" si="6"/>
        <v>3.381057883859917E-2</v>
      </c>
      <c r="J21" s="167">
        <f t="shared" si="1"/>
        <v>1816</v>
      </c>
      <c r="K21" s="169">
        <f t="shared" si="2"/>
        <v>0.30580583337004891</v>
      </c>
      <c r="N21" s="167" t="s">
        <v>145</v>
      </c>
      <c r="O21" s="168">
        <f t="shared" ref="O21:T21" si="10">O13-SUM(O14:O20)</f>
        <v>11843</v>
      </c>
      <c r="P21" s="168">
        <f t="shared" si="10"/>
        <v>2398</v>
      </c>
      <c r="Q21" s="168">
        <f t="shared" si="10"/>
        <v>9346</v>
      </c>
      <c r="R21" s="168">
        <f t="shared" si="10"/>
        <v>14309</v>
      </c>
      <c r="S21" s="168">
        <f t="shared" si="10"/>
        <v>15095</v>
      </c>
      <c r="T21" s="168">
        <f t="shared" si="10"/>
        <v>15671</v>
      </c>
      <c r="U21" s="179">
        <f t="shared" si="7"/>
        <v>3.8158330573037524E-2</v>
      </c>
      <c r="V21" s="167">
        <f>T21-S21</f>
        <v>576</v>
      </c>
      <c r="W21" s="169">
        <f t="shared" si="4"/>
        <v>0.27450121739739702</v>
      </c>
    </row>
    <row r="22" spans="1:23" x14ac:dyDescent="0.25">
      <c r="B22" s="154" t="s">
        <v>44</v>
      </c>
      <c r="C22" s="152"/>
      <c r="D22" s="152"/>
      <c r="E22" s="152"/>
      <c r="F22" s="152"/>
      <c r="G22" s="152"/>
      <c r="H22" s="152"/>
      <c r="I22" s="153"/>
      <c r="J22" s="153"/>
      <c r="K22" s="152"/>
    </row>
    <row r="23" spans="1:23" x14ac:dyDescent="0.25">
      <c r="B23" s="155" t="s">
        <v>68</v>
      </c>
      <c r="C23" s="175">
        <f t="shared" ref="C23:H23" si="11">C24+C27</f>
        <v>54424</v>
      </c>
      <c r="D23" s="175">
        <f t="shared" si="11"/>
        <v>6887</v>
      </c>
      <c r="E23" s="175">
        <f t="shared" si="11"/>
        <v>30982</v>
      </c>
      <c r="F23" s="175">
        <f t="shared" si="11"/>
        <v>49992</v>
      </c>
      <c r="G23" s="175">
        <f t="shared" si="11"/>
        <v>58418</v>
      </c>
      <c r="H23" s="175">
        <f t="shared" si="11"/>
        <v>57089</v>
      </c>
      <c r="I23" s="176">
        <f>IFERROR(H23/G23-1,"-")</f>
        <v>-2.2749837378890025E-2</v>
      </c>
      <c r="J23" s="175">
        <f>H23-G23</f>
        <v>-1329</v>
      </c>
      <c r="K23" s="176">
        <f t="shared" ref="K23:K35" si="12">H23/H$9</f>
        <v>0.31440829184473718</v>
      </c>
    </row>
    <row r="24" spans="1:23" x14ac:dyDescent="0.25">
      <c r="B24" s="158" t="s">
        <v>97</v>
      </c>
      <c r="C24" s="159">
        <v>2833</v>
      </c>
      <c r="D24" s="159">
        <v>2438</v>
      </c>
      <c r="E24" s="159">
        <v>1986</v>
      </c>
      <c r="F24" s="159">
        <v>2827</v>
      </c>
      <c r="G24" s="159">
        <v>3396</v>
      </c>
      <c r="H24" s="159">
        <v>2869</v>
      </c>
      <c r="I24" s="177">
        <f>IFERROR(H24/G24-1,"-")</f>
        <v>-0.15518256772673733</v>
      </c>
      <c r="J24" s="158">
        <f t="shared" ref="J24:J34" si="13">H24-G24</f>
        <v>-527</v>
      </c>
      <c r="K24" s="160">
        <f t="shared" si="12"/>
        <v>1.5800546327708508E-2</v>
      </c>
    </row>
    <row r="25" spans="1:23" x14ac:dyDescent="0.25">
      <c r="B25" s="162" t="s">
        <v>103</v>
      </c>
      <c r="C25" s="163">
        <v>2303</v>
      </c>
      <c r="D25" s="163">
        <v>2087</v>
      </c>
      <c r="E25" s="163">
        <v>1287</v>
      </c>
      <c r="F25" s="163">
        <v>1884</v>
      </c>
      <c r="G25" s="163">
        <v>1702</v>
      </c>
      <c r="H25" s="163">
        <v>1300</v>
      </c>
      <c r="I25" s="178">
        <f>IFERROR(H25/G25-1,"-")</f>
        <v>-0.23619271445358403</v>
      </c>
      <c r="J25" s="162">
        <f t="shared" si="13"/>
        <v>-402</v>
      </c>
      <c r="K25" s="164">
        <f t="shared" si="12"/>
        <v>7.1595365026214915E-3</v>
      </c>
    </row>
    <row r="26" spans="1:23" x14ac:dyDescent="0.25">
      <c r="B26" s="162" t="s">
        <v>100</v>
      </c>
      <c r="C26" s="163">
        <v>530</v>
      </c>
      <c r="D26" s="163">
        <v>351</v>
      </c>
      <c r="E26" s="163">
        <v>699</v>
      </c>
      <c r="F26" s="163">
        <v>943</v>
      </c>
      <c r="G26" s="163">
        <v>1694</v>
      </c>
      <c r="H26" s="163">
        <v>1569</v>
      </c>
      <c r="I26" s="178">
        <f>IFERROR(H26/G26-1,"-")</f>
        <v>-7.3789846517119284E-2</v>
      </c>
      <c r="J26" s="162">
        <f t="shared" si="13"/>
        <v>-125</v>
      </c>
      <c r="K26" s="164">
        <f t="shared" si="12"/>
        <v>8.6410098250870159E-3</v>
      </c>
    </row>
    <row r="27" spans="1:23" x14ac:dyDescent="0.25">
      <c r="B27" s="158" t="s">
        <v>107</v>
      </c>
      <c r="C27" s="159">
        <v>51591</v>
      </c>
      <c r="D27" s="159">
        <v>4449</v>
      </c>
      <c r="E27" s="159">
        <v>28996</v>
      </c>
      <c r="F27" s="159">
        <v>47165</v>
      </c>
      <c r="G27" s="159">
        <v>55022</v>
      </c>
      <c r="H27" s="159">
        <v>54220</v>
      </c>
      <c r="I27" s="177">
        <f>IFERROR(H27/G27-1,"-")</f>
        <v>-1.4575987786703548E-2</v>
      </c>
      <c r="J27" s="158">
        <f t="shared" si="13"/>
        <v>-802</v>
      </c>
      <c r="K27" s="160">
        <f t="shared" si="12"/>
        <v>0.29860774551702868</v>
      </c>
    </row>
    <row r="28" spans="1:23" x14ac:dyDescent="0.25">
      <c r="B28" s="162" t="s">
        <v>110</v>
      </c>
      <c r="C28" s="163">
        <v>28098</v>
      </c>
      <c r="D28" s="163">
        <v>518</v>
      </c>
      <c r="E28" s="163">
        <v>12120</v>
      </c>
      <c r="F28" s="163">
        <v>21878</v>
      </c>
      <c r="G28" s="163">
        <v>27249</v>
      </c>
      <c r="H28" s="163">
        <v>28734</v>
      </c>
      <c r="I28" s="178">
        <f t="shared" ref="I28:I35" si="14">IFERROR(H28/G28-1,"-")</f>
        <v>5.4497412749091811E-2</v>
      </c>
      <c r="J28" s="162">
        <f t="shared" si="13"/>
        <v>1485</v>
      </c>
      <c r="K28" s="164">
        <f t="shared" si="12"/>
        <v>0.15824778605101997</v>
      </c>
    </row>
    <row r="29" spans="1:23" x14ac:dyDescent="0.25">
      <c r="B29" s="162" t="s">
        <v>113</v>
      </c>
      <c r="C29" s="163">
        <v>4020</v>
      </c>
      <c r="D29" s="163">
        <v>419</v>
      </c>
      <c r="E29" s="163">
        <v>1768</v>
      </c>
      <c r="F29" s="163">
        <v>2327</v>
      </c>
      <c r="G29" s="163">
        <v>2756</v>
      </c>
      <c r="H29" s="163">
        <v>2616</v>
      </c>
      <c r="I29" s="178">
        <f t="shared" si="14"/>
        <v>-5.0798258345428171E-2</v>
      </c>
      <c r="J29" s="162">
        <f t="shared" si="13"/>
        <v>-140</v>
      </c>
      <c r="K29" s="164">
        <f t="shared" si="12"/>
        <v>1.4407190377582941E-2</v>
      </c>
    </row>
    <row r="30" spans="1:23" x14ac:dyDescent="0.25">
      <c r="B30" s="162" t="s">
        <v>116</v>
      </c>
      <c r="C30" s="163">
        <v>1565</v>
      </c>
      <c r="D30" s="163">
        <v>745</v>
      </c>
      <c r="E30" s="163">
        <v>1803</v>
      </c>
      <c r="F30" s="163">
        <v>3031</v>
      </c>
      <c r="G30" s="163">
        <v>4634</v>
      </c>
      <c r="H30" s="163">
        <v>2370</v>
      </c>
      <c r="I30" s="178">
        <f t="shared" si="14"/>
        <v>-0.48856279671989644</v>
      </c>
      <c r="J30" s="162">
        <f t="shared" si="13"/>
        <v>-2264</v>
      </c>
      <c r="K30" s="164">
        <f t="shared" si="12"/>
        <v>1.3052385777856104E-2</v>
      </c>
    </row>
    <row r="31" spans="1:23" x14ac:dyDescent="0.25">
      <c r="B31" s="162" t="s">
        <v>123</v>
      </c>
      <c r="C31" s="163">
        <v>1891</v>
      </c>
      <c r="D31" s="163">
        <v>109</v>
      </c>
      <c r="E31" s="163">
        <v>1831</v>
      </c>
      <c r="F31" s="163">
        <v>2110</v>
      </c>
      <c r="G31" s="163">
        <v>2096</v>
      </c>
      <c r="H31" s="163">
        <v>1987</v>
      </c>
      <c r="I31" s="178">
        <f t="shared" si="14"/>
        <v>-5.2003816793893098E-2</v>
      </c>
      <c r="J31" s="162">
        <f t="shared" si="13"/>
        <v>-109</v>
      </c>
      <c r="K31" s="164">
        <f t="shared" si="12"/>
        <v>1.0943076177468388E-2</v>
      </c>
    </row>
    <row r="32" spans="1:23" x14ac:dyDescent="0.25">
      <c r="B32" s="162" t="s">
        <v>119</v>
      </c>
      <c r="C32" s="163">
        <v>999</v>
      </c>
      <c r="D32" s="163">
        <v>183</v>
      </c>
      <c r="E32" s="163">
        <v>876</v>
      </c>
      <c r="F32" s="163">
        <v>929</v>
      </c>
      <c r="G32" s="163">
        <v>1043</v>
      </c>
      <c r="H32" s="163">
        <v>902</v>
      </c>
      <c r="I32" s="178">
        <f t="shared" si="14"/>
        <v>-0.13518696069031644</v>
      </c>
      <c r="J32" s="162">
        <f t="shared" si="13"/>
        <v>-141</v>
      </c>
      <c r="K32" s="164">
        <f t="shared" si="12"/>
        <v>4.9676168656650659E-3</v>
      </c>
    </row>
    <row r="33" spans="2:11" x14ac:dyDescent="0.25">
      <c r="B33" s="162" t="s">
        <v>128</v>
      </c>
      <c r="C33" s="163">
        <v>1653</v>
      </c>
      <c r="D33" s="163">
        <v>19</v>
      </c>
      <c r="E33" s="163">
        <v>727</v>
      </c>
      <c r="F33" s="163">
        <v>1414</v>
      </c>
      <c r="G33" s="163">
        <v>969</v>
      </c>
      <c r="H33" s="163">
        <v>1188</v>
      </c>
      <c r="I33" s="178">
        <f t="shared" si="14"/>
        <v>0.22600619195046434</v>
      </c>
      <c r="J33" s="162">
        <f t="shared" si="13"/>
        <v>219</v>
      </c>
      <c r="K33" s="164">
        <f t="shared" si="12"/>
        <v>6.5427148962417941E-3</v>
      </c>
    </row>
    <row r="34" spans="2:11" x14ac:dyDescent="0.25">
      <c r="B34" s="162" t="s">
        <v>131</v>
      </c>
      <c r="C34" s="163">
        <v>1522</v>
      </c>
      <c r="D34" s="163">
        <v>58</v>
      </c>
      <c r="E34" s="163">
        <v>525</v>
      </c>
      <c r="F34" s="163">
        <v>1167</v>
      </c>
      <c r="G34" s="163">
        <v>1180</v>
      </c>
      <c r="H34" s="163">
        <v>752</v>
      </c>
      <c r="I34" s="178">
        <f t="shared" si="14"/>
        <v>-0.36271186440677972</v>
      </c>
      <c r="J34" s="162">
        <f t="shared" si="13"/>
        <v>-428</v>
      </c>
      <c r="K34" s="164">
        <f t="shared" si="12"/>
        <v>4.141516499977971E-3</v>
      </c>
    </row>
    <row r="35" spans="2:11" x14ac:dyDescent="0.25">
      <c r="B35" s="167" t="s">
        <v>145</v>
      </c>
      <c r="C35" s="168">
        <f t="shared" ref="C35" si="15">C27-SUM(C28:C34)</f>
        <v>11843</v>
      </c>
      <c r="D35" s="168">
        <f t="shared" ref="D35:H35" si="16">D27-SUM(D28:D34)</f>
        <v>2398</v>
      </c>
      <c r="E35" s="168">
        <f t="shared" si="16"/>
        <v>9346</v>
      </c>
      <c r="F35" s="168">
        <f t="shared" si="16"/>
        <v>14309</v>
      </c>
      <c r="G35" s="168">
        <f t="shared" si="16"/>
        <v>15095</v>
      </c>
      <c r="H35" s="168">
        <f t="shared" si="16"/>
        <v>15671</v>
      </c>
      <c r="I35" s="179">
        <f t="shared" si="14"/>
        <v>3.8158330573037524E-2</v>
      </c>
      <c r="J35" s="167">
        <f>H35-G35</f>
        <v>576</v>
      </c>
      <c r="K35" s="169">
        <f t="shared" si="12"/>
        <v>8.6305458871216462E-2</v>
      </c>
    </row>
    <row r="36" spans="2:11" x14ac:dyDescent="0.25">
      <c r="B36" s="154" t="s">
        <v>45</v>
      </c>
      <c r="C36" s="152"/>
      <c r="D36" s="152"/>
      <c r="E36" s="152"/>
      <c r="F36" s="152"/>
      <c r="G36" s="152"/>
      <c r="H36" s="152"/>
      <c r="I36" s="153"/>
      <c r="J36" s="153"/>
      <c r="K36" s="152"/>
    </row>
    <row r="37" spans="2:11" x14ac:dyDescent="0.25">
      <c r="B37" s="155" t="s">
        <v>68</v>
      </c>
      <c r="C37" s="175">
        <f t="shared" ref="C37:H37" si="17">C38+C41</f>
        <v>85018</v>
      </c>
      <c r="D37" s="175">
        <f t="shared" si="17"/>
        <v>13023</v>
      </c>
      <c r="E37" s="175">
        <f t="shared" si="17"/>
        <v>69712</v>
      </c>
      <c r="F37" s="175">
        <f t="shared" si="17"/>
        <v>79229</v>
      </c>
      <c r="G37" s="175">
        <f t="shared" si="17"/>
        <v>84633</v>
      </c>
      <c r="H37" s="175">
        <f t="shared" si="17"/>
        <v>81367</v>
      </c>
      <c r="I37" s="176">
        <f>IFERROR(H37/G37-1,"-")</f>
        <v>-3.8590148050996698E-2</v>
      </c>
      <c r="J37" s="175">
        <f>H37-G37</f>
        <v>-3266</v>
      </c>
      <c r="K37" s="176">
        <f t="shared" ref="K37:K49" si="18">H37/H$9</f>
        <v>0.44811538969907916</v>
      </c>
    </row>
    <row r="38" spans="2:11" x14ac:dyDescent="0.25">
      <c r="B38" s="158" t="s">
        <v>97</v>
      </c>
      <c r="C38" s="159">
        <v>3397</v>
      </c>
      <c r="D38" s="159">
        <v>3790</v>
      </c>
      <c r="E38" s="159">
        <v>2740</v>
      </c>
      <c r="F38" s="159">
        <v>2508</v>
      </c>
      <c r="G38" s="159">
        <v>2672</v>
      </c>
      <c r="H38" s="159">
        <v>2646</v>
      </c>
      <c r="I38" s="177">
        <f>IFERROR(H38/G38-1,"-")</f>
        <v>-9.7305389221556959E-3</v>
      </c>
      <c r="J38" s="158">
        <f t="shared" ref="J38:J48" si="19">H38-G38</f>
        <v>-26</v>
      </c>
      <c r="K38" s="160">
        <f t="shared" si="18"/>
        <v>1.457241045072036E-2</v>
      </c>
    </row>
    <row r="39" spans="2:11" x14ac:dyDescent="0.25">
      <c r="B39" s="162" t="s">
        <v>103</v>
      </c>
      <c r="C39" s="163">
        <v>2450</v>
      </c>
      <c r="D39" s="163">
        <v>3492</v>
      </c>
      <c r="E39" s="163">
        <v>1743</v>
      </c>
      <c r="F39" s="163">
        <v>1312</v>
      </c>
      <c r="G39" s="163">
        <v>1383</v>
      </c>
      <c r="H39" s="163">
        <v>1153</v>
      </c>
      <c r="I39" s="178">
        <f>IFERROR(H39/G39-1,"-")</f>
        <v>-0.16630513376717282</v>
      </c>
      <c r="J39" s="162">
        <f t="shared" si="19"/>
        <v>-230</v>
      </c>
      <c r="K39" s="164">
        <f t="shared" si="18"/>
        <v>6.3499581442481388E-3</v>
      </c>
    </row>
    <row r="40" spans="2:11" x14ac:dyDescent="0.25">
      <c r="B40" s="162" t="s">
        <v>100</v>
      </c>
      <c r="C40" s="163">
        <v>947</v>
      </c>
      <c r="D40" s="163">
        <v>298</v>
      </c>
      <c r="E40" s="163">
        <v>997</v>
      </c>
      <c r="F40" s="163">
        <v>1196</v>
      </c>
      <c r="G40" s="163">
        <v>1289</v>
      </c>
      <c r="H40" s="163">
        <v>1493</v>
      </c>
      <c r="I40" s="178">
        <f>IFERROR(H40/G40-1,"-")</f>
        <v>0.15826221877424351</v>
      </c>
      <c r="J40" s="162">
        <f t="shared" si="19"/>
        <v>204</v>
      </c>
      <c r="K40" s="164">
        <f t="shared" si="18"/>
        <v>8.2224523064722208E-3</v>
      </c>
    </row>
    <row r="41" spans="2:11" x14ac:dyDescent="0.25">
      <c r="B41" s="158" t="s">
        <v>107</v>
      </c>
      <c r="C41" s="159">
        <v>81621</v>
      </c>
      <c r="D41" s="159">
        <v>9233</v>
      </c>
      <c r="E41" s="159">
        <v>66972</v>
      </c>
      <c r="F41" s="159">
        <v>76721</v>
      </c>
      <c r="G41" s="159">
        <v>81961</v>
      </c>
      <c r="H41" s="159">
        <v>78721</v>
      </c>
      <c r="I41" s="177">
        <f>IFERROR(H41/G41-1,"-")</f>
        <v>-3.9530996449530842E-2</v>
      </c>
      <c r="J41" s="158">
        <f t="shared" si="19"/>
        <v>-3240</v>
      </c>
      <c r="K41" s="160">
        <f t="shared" si="18"/>
        <v>0.43354297924835883</v>
      </c>
    </row>
    <row r="42" spans="2:11" x14ac:dyDescent="0.25">
      <c r="B42" s="162" t="s">
        <v>110</v>
      </c>
      <c r="C42" s="163">
        <v>33439</v>
      </c>
      <c r="D42" s="163">
        <v>521</v>
      </c>
      <c r="E42" s="163">
        <v>23920</v>
      </c>
      <c r="F42" s="163">
        <v>32736</v>
      </c>
      <c r="G42" s="163">
        <v>35682</v>
      </c>
      <c r="H42" s="163">
        <v>35067</v>
      </c>
      <c r="I42" s="178">
        <f t="shared" ref="I42:I49" si="20">IFERROR(H42/G42-1,"-")</f>
        <v>-1.723558096519251E-2</v>
      </c>
      <c r="J42" s="162">
        <f t="shared" si="19"/>
        <v>-615</v>
      </c>
      <c r="K42" s="164">
        <f t="shared" si="18"/>
        <v>0.19312574349032913</v>
      </c>
    </row>
    <row r="43" spans="2:11" x14ac:dyDescent="0.25">
      <c r="B43" s="162" t="s">
        <v>113</v>
      </c>
      <c r="C43" s="163">
        <v>2650</v>
      </c>
      <c r="D43" s="163">
        <v>723</v>
      </c>
      <c r="E43" s="163">
        <v>1876</v>
      </c>
      <c r="F43" s="163">
        <v>2019</v>
      </c>
      <c r="G43" s="163">
        <v>2408</v>
      </c>
      <c r="H43" s="163">
        <v>2469</v>
      </c>
      <c r="I43" s="178">
        <f t="shared" si="20"/>
        <v>2.5332225913621276E-2</v>
      </c>
      <c r="J43" s="162">
        <f t="shared" si="19"/>
        <v>61</v>
      </c>
      <c r="K43" s="164">
        <f t="shared" si="18"/>
        <v>1.3597612019209587E-2</v>
      </c>
    </row>
    <row r="44" spans="2:11" x14ac:dyDescent="0.25">
      <c r="B44" s="162" t="s">
        <v>116</v>
      </c>
      <c r="C44" s="163">
        <v>1388</v>
      </c>
      <c r="D44" s="163">
        <v>1482</v>
      </c>
      <c r="E44" s="163">
        <v>1781</v>
      </c>
      <c r="F44" s="163">
        <v>1633</v>
      </c>
      <c r="G44" s="163">
        <v>1815</v>
      </c>
      <c r="H44" s="163">
        <v>1763</v>
      </c>
      <c r="I44" s="178">
        <f t="shared" si="20"/>
        <v>-2.8650137741046855E-2</v>
      </c>
      <c r="J44" s="162">
        <f t="shared" si="19"/>
        <v>-52</v>
      </c>
      <c r="K44" s="164">
        <f t="shared" si="18"/>
        <v>9.709432964708992E-3</v>
      </c>
    </row>
    <row r="45" spans="2:11" x14ac:dyDescent="0.25">
      <c r="B45" s="162" t="s">
        <v>123</v>
      </c>
      <c r="C45" s="163">
        <v>4221</v>
      </c>
      <c r="D45" s="163">
        <v>265</v>
      </c>
      <c r="E45" s="163">
        <v>4454</v>
      </c>
      <c r="F45" s="163">
        <v>3749</v>
      </c>
      <c r="G45" s="163">
        <v>3797</v>
      </c>
      <c r="H45" s="163">
        <v>3619</v>
      </c>
      <c r="I45" s="178">
        <f t="shared" si="20"/>
        <v>-4.6879115090861179E-2</v>
      </c>
      <c r="J45" s="162">
        <f t="shared" si="19"/>
        <v>-178</v>
      </c>
      <c r="K45" s="164">
        <f t="shared" si="18"/>
        <v>1.9931048156143983E-2</v>
      </c>
    </row>
    <row r="46" spans="2:11" x14ac:dyDescent="0.25">
      <c r="B46" s="162" t="s">
        <v>119</v>
      </c>
      <c r="C46" s="163">
        <v>1170</v>
      </c>
      <c r="D46" s="163">
        <v>245</v>
      </c>
      <c r="E46" s="163">
        <v>1295</v>
      </c>
      <c r="F46" s="163">
        <v>1329</v>
      </c>
      <c r="G46" s="163">
        <v>1769</v>
      </c>
      <c r="H46" s="163">
        <v>1369</v>
      </c>
      <c r="I46" s="178">
        <f t="shared" si="20"/>
        <v>-0.22611644997173541</v>
      </c>
      <c r="J46" s="162">
        <f t="shared" si="19"/>
        <v>-400</v>
      </c>
      <c r="K46" s="164">
        <f t="shared" si="18"/>
        <v>7.5395426708375554E-3</v>
      </c>
    </row>
    <row r="47" spans="2:11" x14ac:dyDescent="0.25">
      <c r="B47" s="162" t="s">
        <v>128</v>
      </c>
      <c r="C47" s="163">
        <v>5109</v>
      </c>
      <c r="D47" s="163">
        <v>50</v>
      </c>
      <c r="E47" s="163">
        <v>4585</v>
      </c>
      <c r="F47" s="163">
        <v>4518</v>
      </c>
      <c r="G47" s="163">
        <v>4429</v>
      </c>
      <c r="H47" s="163">
        <v>3434</v>
      </c>
      <c r="I47" s="178">
        <f t="shared" si="20"/>
        <v>-0.22465567848272749</v>
      </c>
      <c r="J47" s="162">
        <f t="shared" si="19"/>
        <v>-995</v>
      </c>
      <c r="K47" s="164">
        <f t="shared" si="18"/>
        <v>1.8912191038463234E-2</v>
      </c>
    </row>
    <row r="48" spans="2:11" x14ac:dyDescent="0.25">
      <c r="B48" s="162" t="s">
        <v>131</v>
      </c>
      <c r="C48" s="163">
        <v>9025</v>
      </c>
      <c r="D48" s="163">
        <v>502</v>
      </c>
      <c r="E48" s="163">
        <v>4211</v>
      </c>
      <c r="F48" s="163">
        <v>4894</v>
      </c>
      <c r="G48" s="163">
        <v>5688</v>
      </c>
      <c r="H48" s="163">
        <v>3940</v>
      </c>
      <c r="I48" s="178">
        <f t="shared" si="20"/>
        <v>-0.30731364275668072</v>
      </c>
      <c r="J48" s="162">
        <f t="shared" si="19"/>
        <v>-1748</v>
      </c>
      <c r="K48" s="164">
        <f t="shared" si="18"/>
        <v>2.1698902938714369E-2</v>
      </c>
    </row>
    <row r="49" spans="2:11" x14ac:dyDescent="0.25">
      <c r="B49" s="167" t="s">
        <v>145</v>
      </c>
      <c r="C49" s="168">
        <f t="shared" ref="C49" si="21">C41-SUM(C42:C48)</f>
        <v>24619</v>
      </c>
      <c r="D49" s="168">
        <f t="shared" ref="D49:H49" si="22">D41-SUM(D42:D48)</f>
        <v>5445</v>
      </c>
      <c r="E49" s="168">
        <f t="shared" si="22"/>
        <v>24850</v>
      </c>
      <c r="F49" s="168">
        <f t="shared" si="22"/>
        <v>25843</v>
      </c>
      <c r="G49" s="168">
        <f t="shared" si="22"/>
        <v>26373</v>
      </c>
      <c r="H49" s="168">
        <f t="shared" si="22"/>
        <v>27060</v>
      </c>
      <c r="I49" s="179">
        <f t="shared" si="20"/>
        <v>2.6049368672506068E-2</v>
      </c>
      <c r="J49" s="167">
        <f>H49-G49</f>
        <v>687</v>
      </c>
      <c r="K49" s="169">
        <f t="shared" si="18"/>
        <v>0.14902850596995199</v>
      </c>
    </row>
    <row r="50" spans="2:11" x14ac:dyDescent="0.25">
      <c r="B50" s="154" t="s">
        <v>46</v>
      </c>
      <c r="C50" s="152"/>
      <c r="D50" s="152"/>
      <c r="E50" s="152"/>
      <c r="F50" s="152"/>
      <c r="G50" s="152"/>
      <c r="H50" s="152"/>
      <c r="I50" s="153"/>
      <c r="J50" s="153"/>
      <c r="K50" s="152"/>
    </row>
    <row r="51" spans="2:11" x14ac:dyDescent="0.25">
      <c r="B51" s="155" t="s">
        <v>68</v>
      </c>
      <c r="C51" s="175">
        <f t="shared" ref="C51:H51" si="23">IFERROR(C52+C55,"nd")</f>
        <v>1548</v>
      </c>
      <c r="D51" s="175">
        <f t="shared" si="23"/>
        <v>0</v>
      </c>
      <c r="E51" s="175">
        <f t="shared" si="23"/>
        <v>0</v>
      </c>
      <c r="F51" s="175">
        <f t="shared" si="23"/>
        <v>0</v>
      </c>
      <c r="G51" s="175">
        <f t="shared" si="23"/>
        <v>0</v>
      </c>
      <c r="H51" s="175">
        <f t="shared" si="23"/>
        <v>0</v>
      </c>
      <c r="I51" s="176" t="str">
        <f>IFERROR(H51/G51-1,"-")</f>
        <v>-</v>
      </c>
      <c r="J51" s="175">
        <f>H51-G51</f>
        <v>0</v>
      </c>
      <c r="K51" s="176">
        <f t="shared" ref="K51:K63" si="24">H51/H$9</f>
        <v>0</v>
      </c>
    </row>
    <row r="52" spans="2:11" x14ac:dyDescent="0.25">
      <c r="B52" s="158" t="s">
        <v>97</v>
      </c>
      <c r="C52" s="159">
        <v>296</v>
      </c>
      <c r="D52" s="159">
        <v>0</v>
      </c>
      <c r="E52" s="159">
        <v>0</v>
      </c>
      <c r="F52" s="159">
        <v>0</v>
      </c>
      <c r="G52" s="159">
        <v>0</v>
      </c>
      <c r="H52" s="159">
        <v>0</v>
      </c>
      <c r="I52" s="177" t="str">
        <f>IFERROR(H52/G52-1,"-")</f>
        <v>-</v>
      </c>
      <c r="J52" s="158">
        <f t="shared" ref="J52:J62" si="25">H52-G52</f>
        <v>0</v>
      </c>
      <c r="K52" s="160">
        <f t="shared" si="24"/>
        <v>0</v>
      </c>
    </row>
    <row r="53" spans="2:11" x14ac:dyDescent="0.25">
      <c r="B53" s="162" t="s">
        <v>103</v>
      </c>
      <c r="C53" s="163">
        <v>117</v>
      </c>
      <c r="D53" s="163">
        <v>0</v>
      </c>
      <c r="E53" s="163">
        <v>0</v>
      </c>
      <c r="F53" s="163">
        <v>0</v>
      </c>
      <c r="G53" s="163">
        <v>0</v>
      </c>
      <c r="H53" s="163">
        <v>0</v>
      </c>
      <c r="I53" s="178" t="str">
        <f>IFERROR(H53/G53-1,"-")</f>
        <v>-</v>
      </c>
      <c r="J53" s="162">
        <f t="shared" si="25"/>
        <v>0</v>
      </c>
      <c r="K53" s="164">
        <f t="shared" si="24"/>
        <v>0</v>
      </c>
    </row>
    <row r="54" spans="2:11" x14ac:dyDescent="0.25">
      <c r="B54" s="162" t="s">
        <v>100</v>
      </c>
      <c r="C54" s="163">
        <v>179</v>
      </c>
      <c r="D54" s="163">
        <v>0</v>
      </c>
      <c r="E54" s="163">
        <v>0</v>
      </c>
      <c r="F54" s="163">
        <v>0</v>
      </c>
      <c r="G54" s="163">
        <v>0</v>
      </c>
      <c r="H54" s="163">
        <v>0</v>
      </c>
      <c r="I54" s="178" t="str">
        <f>IFERROR(H54/G54-1,"-")</f>
        <v>-</v>
      </c>
      <c r="J54" s="162">
        <f t="shared" si="25"/>
        <v>0</v>
      </c>
      <c r="K54" s="164">
        <f t="shared" si="24"/>
        <v>0</v>
      </c>
    </row>
    <row r="55" spans="2:11" x14ac:dyDescent="0.25">
      <c r="B55" s="158" t="s">
        <v>107</v>
      </c>
      <c r="C55" s="159">
        <v>1252</v>
      </c>
      <c r="D55" s="159">
        <v>0</v>
      </c>
      <c r="E55" s="159">
        <v>0</v>
      </c>
      <c r="F55" s="159">
        <v>0</v>
      </c>
      <c r="G55" s="159">
        <v>0</v>
      </c>
      <c r="H55" s="159">
        <v>0</v>
      </c>
      <c r="I55" s="177" t="str">
        <f>IFERROR(H55/G55-1,"-")</f>
        <v>-</v>
      </c>
      <c r="J55" s="158">
        <f t="shared" si="25"/>
        <v>0</v>
      </c>
      <c r="K55" s="160">
        <f t="shared" si="24"/>
        <v>0</v>
      </c>
    </row>
    <row r="56" spans="2:11" x14ac:dyDescent="0.25">
      <c r="B56" s="162" t="s">
        <v>110</v>
      </c>
      <c r="C56" s="163">
        <v>447</v>
      </c>
      <c r="D56" s="163">
        <v>0</v>
      </c>
      <c r="E56" s="163">
        <v>0</v>
      </c>
      <c r="F56" s="163">
        <v>0</v>
      </c>
      <c r="G56" s="163">
        <v>0</v>
      </c>
      <c r="H56" s="163">
        <v>0</v>
      </c>
      <c r="I56" s="178" t="str">
        <f t="shared" ref="I56:I63" si="26">IFERROR(H56/G56-1,"-")</f>
        <v>-</v>
      </c>
      <c r="J56" s="162">
        <f t="shared" si="25"/>
        <v>0</v>
      </c>
      <c r="K56" s="164">
        <f t="shared" si="24"/>
        <v>0</v>
      </c>
    </row>
    <row r="57" spans="2:11" x14ac:dyDescent="0.25">
      <c r="B57" s="162" t="s">
        <v>113</v>
      </c>
      <c r="C57" s="163">
        <v>72</v>
      </c>
      <c r="D57" s="163">
        <v>0</v>
      </c>
      <c r="E57" s="163">
        <v>0</v>
      </c>
      <c r="F57" s="163">
        <v>0</v>
      </c>
      <c r="G57" s="163">
        <v>0</v>
      </c>
      <c r="H57" s="163">
        <v>0</v>
      </c>
      <c r="I57" s="178" t="str">
        <f t="shared" si="26"/>
        <v>-</v>
      </c>
      <c r="J57" s="162">
        <f t="shared" si="25"/>
        <v>0</v>
      </c>
      <c r="K57" s="164">
        <f t="shared" si="24"/>
        <v>0</v>
      </c>
    </row>
    <row r="58" spans="2:11" x14ac:dyDescent="0.25">
      <c r="B58" s="162" t="s">
        <v>116</v>
      </c>
      <c r="C58" s="163">
        <v>51</v>
      </c>
      <c r="D58" s="163">
        <v>0</v>
      </c>
      <c r="E58" s="163">
        <v>0</v>
      </c>
      <c r="F58" s="163">
        <v>0</v>
      </c>
      <c r="G58" s="163">
        <v>0</v>
      </c>
      <c r="H58" s="163">
        <v>0</v>
      </c>
      <c r="I58" s="178" t="str">
        <f t="shared" si="26"/>
        <v>-</v>
      </c>
      <c r="J58" s="162">
        <f t="shared" si="25"/>
        <v>0</v>
      </c>
      <c r="K58" s="164">
        <f t="shared" si="24"/>
        <v>0</v>
      </c>
    </row>
    <row r="59" spans="2:11" x14ac:dyDescent="0.25">
      <c r="B59" s="162" t="s">
        <v>123</v>
      </c>
      <c r="C59" s="163">
        <v>13</v>
      </c>
      <c r="D59" s="163">
        <v>0</v>
      </c>
      <c r="E59" s="163">
        <v>0</v>
      </c>
      <c r="F59" s="163">
        <v>0</v>
      </c>
      <c r="G59" s="163">
        <v>0</v>
      </c>
      <c r="H59" s="163">
        <v>0</v>
      </c>
      <c r="I59" s="178" t="str">
        <f t="shared" si="26"/>
        <v>-</v>
      </c>
      <c r="J59" s="162">
        <f t="shared" si="25"/>
        <v>0</v>
      </c>
      <c r="K59" s="164">
        <f t="shared" si="24"/>
        <v>0</v>
      </c>
    </row>
    <row r="60" spans="2:11" x14ac:dyDescent="0.25">
      <c r="B60" s="162" t="s">
        <v>119</v>
      </c>
      <c r="C60" s="163">
        <v>48</v>
      </c>
      <c r="D60" s="163">
        <v>0</v>
      </c>
      <c r="E60" s="163">
        <v>0</v>
      </c>
      <c r="F60" s="163">
        <v>0</v>
      </c>
      <c r="G60" s="163">
        <v>0</v>
      </c>
      <c r="H60" s="163">
        <v>0</v>
      </c>
      <c r="I60" s="178" t="str">
        <f t="shared" si="26"/>
        <v>-</v>
      </c>
      <c r="J60" s="162">
        <f t="shared" si="25"/>
        <v>0</v>
      </c>
      <c r="K60" s="164">
        <f t="shared" si="24"/>
        <v>0</v>
      </c>
    </row>
    <row r="61" spans="2:11" x14ac:dyDescent="0.25">
      <c r="B61" s="162" t="s">
        <v>128</v>
      </c>
      <c r="C61" s="163">
        <v>47</v>
      </c>
      <c r="D61" s="163">
        <v>0</v>
      </c>
      <c r="E61" s="163">
        <v>0</v>
      </c>
      <c r="F61" s="163">
        <v>0</v>
      </c>
      <c r="G61" s="163">
        <v>0</v>
      </c>
      <c r="H61" s="163">
        <v>0</v>
      </c>
      <c r="I61" s="178" t="str">
        <f t="shared" si="26"/>
        <v>-</v>
      </c>
      <c r="J61" s="162">
        <f t="shared" si="25"/>
        <v>0</v>
      </c>
      <c r="K61" s="164">
        <f t="shared" si="24"/>
        <v>0</v>
      </c>
    </row>
    <row r="62" spans="2:11" x14ac:dyDescent="0.25">
      <c r="B62" s="162" t="s">
        <v>131</v>
      </c>
      <c r="C62" s="163">
        <v>84</v>
      </c>
      <c r="D62" s="163">
        <v>0</v>
      </c>
      <c r="E62" s="163">
        <v>0</v>
      </c>
      <c r="F62" s="163">
        <v>0</v>
      </c>
      <c r="G62" s="163">
        <v>0</v>
      </c>
      <c r="H62" s="163">
        <v>0</v>
      </c>
      <c r="I62" s="178" t="str">
        <f t="shared" si="26"/>
        <v>-</v>
      </c>
      <c r="J62" s="162">
        <f t="shared" si="25"/>
        <v>0</v>
      </c>
      <c r="K62" s="164">
        <f t="shared" si="24"/>
        <v>0</v>
      </c>
    </row>
    <row r="63" spans="2:11" x14ac:dyDescent="0.25">
      <c r="B63" s="167" t="s">
        <v>145</v>
      </c>
      <c r="C63" s="168">
        <f t="shared" ref="C63:H63" si="27">IFERROR(C55-SUM(C56:C62),"nd")</f>
        <v>490</v>
      </c>
      <c r="D63" s="168">
        <f t="shared" si="27"/>
        <v>0</v>
      </c>
      <c r="E63" s="168">
        <f t="shared" si="27"/>
        <v>0</v>
      </c>
      <c r="F63" s="168">
        <f t="shared" si="27"/>
        <v>0</v>
      </c>
      <c r="G63" s="168">
        <f t="shared" si="27"/>
        <v>0</v>
      </c>
      <c r="H63" s="168">
        <f t="shared" si="27"/>
        <v>0</v>
      </c>
      <c r="I63" s="179" t="str">
        <f t="shared" si="26"/>
        <v>-</v>
      </c>
      <c r="J63" s="167">
        <f>H63-G63</f>
        <v>0</v>
      </c>
      <c r="K63" s="169">
        <f t="shared" si="24"/>
        <v>0</v>
      </c>
    </row>
    <row r="64" spans="2:11" x14ac:dyDescent="0.25">
      <c r="B64" s="154" t="s">
        <v>47</v>
      </c>
      <c r="C64" s="152"/>
      <c r="D64" s="152"/>
      <c r="E64" s="152"/>
      <c r="F64" s="152"/>
      <c r="G64" s="152"/>
      <c r="H64" s="152"/>
      <c r="I64" s="153"/>
      <c r="J64" s="153"/>
      <c r="K64" s="152"/>
    </row>
    <row r="65" spans="2:11" x14ac:dyDescent="0.25">
      <c r="B65" s="155" t="s">
        <v>68</v>
      </c>
      <c r="C65" s="175" t="str">
        <f t="shared" ref="C65:H65" si="28">IFERROR(C66+C69,"nd")</f>
        <v>nd</v>
      </c>
      <c r="D65" s="175" t="str">
        <f t="shared" si="28"/>
        <v>nd</v>
      </c>
      <c r="E65" s="175" t="str">
        <f t="shared" si="28"/>
        <v>nd</v>
      </c>
      <c r="F65" s="175" t="str">
        <f t="shared" si="28"/>
        <v>nd</v>
      </c>
      <c r="G65" s="175" t="str">
        <f t="shared" si="28"/>
        <v>nd</v>
      </c>
      <c r="H65" s="175" t="str">
        <f t="shared" si="28"/>
        <v>nd</v>
      </c>
      <c r="I65" s="176" t="str">
        <f>IFERROR(H65/G65-1,"-")</f>
        <v>-</v>
      </c>
      <c r="J65" s="175" t="str">
        <f>IFERROR(H65-G65,"-")</f>
        <v>-</v>
      </c>
      <c r="K65" s="176" t="str">
        <f>IFERROR(H65/H$9,"-")</f>
        <v>-</v>
      </c>
    </row>
    <row r="66" spans="2:11" x14ac:dyDescent="0.25">
      <c r="B66" s="158" t="s">
        <v>97</v>
      </c>
      <c r="C66" s="159" t="s">
        <v>317</v>
      </c>
      <c r="D66" s="159" t="s">
        <v>317</v>
      </c>
      <c r="E66" s="159" t="s">
        <v>317</v>
      </c>
      <c r="F66" s="159" t="s">
        <v>317</v>
      </c>
      <c r="G66" s="159" t="s">
        <v>317</v>
      </c>
      <c r="H66" s="159" t="s">
        <v>317</v>
      </c>
      <c r="I66" s="177" t="str">
        <f>IFERROR(H66/G66-1,"-")</f>
        <v>-</v>
      </c>
      <c r="J66" s="180" t="str">
        <f t="shared" ref="J66:J77" si="29">IFERROR(H66-G66,"-")</f>
        <v>-</v>
      </c>
      <c r="K66" s="160" t="str">
        <f t="shared" ref="K66:K77" si="30">IFERROR(H66/H$9,"-")</f>
        <v>-</v>
      </c>
    </row>
    <row r="67" spans="2:11" x14ac:dyDescent="0.25">
      <c r="B67" s="162" t="s">
        <v>103</v>
      </c>
      <c r="C67" s="163" t="s">
        <v>317</v>
      </c>
      <c r="D67" s="163" t="s">
        <v>317</v>
      </c>
      <c r="E67" s="163" t="s">
        <v>317</v>
      </c>
      <c r="F67" s="163" t="s">
        <v>317</v>
      </c>
      <c r="G67" s="163" t="s">
        <v>317</v>
      </c>
      <c r="H67" s="163" t="s">
        <v>317</v>
      </c>
      <c r="I67" s="178" t="str">
        <f>IFERROR(H67/G67-1,"-")</f>
        <v>-</v>
      </c>
      <c r="J67" s="181" t="str">
        <f t="shared" si="29"/>
        <v>-</v>
      </c>
      <c r="K67" s="164" t="str">
        <f t="shared" si="30"/>
        <v>-</v>
      </c>
    </row>
    <row r="68" spans="2:11" x14ac:dyDescent="0.25">
      <c r="B68" s="162" t="s">
        <v>100</v>
      </c>
      <c r="C68" s="163" t="s">
        <v>317</v>
      </c>
      <c r="D68" s="163" t="s">
        <v>317</v>
      </c>
      <c r="E68" s="163" t="s">
        <v>317</v>
      </c>
      <c r="F68" s="163" t="s">
        <v>317</v>
      </c>
      <c r="G68" s="163" t="s">
        <v>317</v>
      </c>
      <c r="H68" s="163" t="s">
        <v>317</v>
      </c>
      <c r="I68" s="178" t="str">
        <f>IFERROR(H68/G68-1,"-")</f>
        <v>-</v>
      </c>
      <c r="J68" s="181" t="str">
        <f t="shared" si="29"/>
        <v>-</v>
      </c>
      <c r="K68" s="164" t="str">
        <f t="shared" si="30"/>
        <v>-</v>
      </c>
    </row>
    <row r="69" spans="2:11" x14ac:dyDescent="0.25">
      <c r="B69" s="158" t="s">
        <v>107</v>
      </c>
      <c r="C69" s="159" t="s">
        <v>317</v>
      </c>
      <c r="D69" s="159" t="s">
        <v>317</v>
      </c>
      <c r="E69" s="159" t="s">
        <v>317</v>
      </c>
      <c r="F69" s="159" t="s">
        <v>317</v>
      </c>
      <c r="G69" s="159" t="s">
        <v>317</v>
      </c>
      <c r="H69" s="159" t="s">
        <v>317</v>
      </c>
      <c r="I69" s="177" t="str">
        <f>IFERROR(H69/G69-1,"-")</f>
        <v>-</v>
      </c>
      <c r="J69" s="180" t="str">
        <f t="shared" si="29"/>
        <v>-</v>
      </c>
      <c r="K69" s="160" t="str">
        <f t="shared" si="30"/>
        <v>-</v>
      </c>
    </row>
    <row r="70" spans="2:11" x14ac:dyDescent="0.25">
      <c r="B70" s="162" t="s">
        <v>110</v>
      </c>
      <c r="C70" s="163" t="s">
        <v>317</v>
      </c>
      <c r="D70" s="163" t="s">
        <v>317</v>
      </c>
      <c r="E70" s="163" t="s">
        <v>317</v>
      </c>
      <c r="F70" s="163" t="s">
        <v>317</v>
      </c>
      <c r="G70" s="163" t="s">
        <v>317</v>
      </c>
      <c r="H70" s="163" t="s">
        <v>317</v>
      </c>
      <c r="I70" s="178" t="str">
        <f t="shared" ref="I70:I77" si="31">IFERROR(H70/G70-1,"-")</f>
        <v>-</v>
      </c>
      <c r="J70" s="181" t="str">
        <f t="shared" si="29"/>
        <v>-</v>
      </c>
      <c r="K70" s="164" t="str">
        <f t="shared" si="30"/>
        <v>-</v>
      </c>
    </row>
    <row r="71" spans="2:11" x14ac:dyDescent="0.25">
      <c r="B71" s="162" t="s">
        <v>113</v>
      </c>
      <c r="C71" s="163" t="s">
        <v>317</v>
      </c>
      <c r="D71" s="163" t="s">
        <v>317</v>
      </c>
      <c r="E71" s="163" t="s">
        <v>317</v>
      </c>
      <c r="F71" s="163" t="s">
        <v>317</v>
      </c>
      <c r="G71" s="163" t="s">
        <v>317</v>
      </c>
      <c r="H71" s="163" t="s">
        <v>317</v>
      </c>
      <c r="I71" s="178" t="str">
        <f t="shared" si="31"/>
        <v>-</v>
      </c>
      <c r="J71" s="181" t="str">
        <f t="shared" si="29"/>
        <v>-</v>
      </c>
      <c r="K71" s="164" t="str">
        <f t="shared" si="30"/>
        <v>-</v>
      </c>
    </row>
    <row r="72" spans="2:11" x14ac:dyDescent="0.25">
      <c r="B72" s="162" t="s">
        <v>116</v>
      </c>
      <c r="C72" s="163" t="s">
        <v>317</v>
      </c>
      <c r="D72" s="163" t="s">
        <v>317</v>
      </c>
      <c r="E72" s="163" t="s">
        <v>317</v>
      </c>
      <c r="F72" s="163" t="s">
        <v>317</v>
      </c>
      <c r="G72" s="163" t="s">
        <v>317</v>
      </c>
      <c r="H72" s="163" t="s">
        <v>317</v>
      </c>
      <c r="I72" s="178" t="str">
        <f t="shared" si="31"/>
        <v>-</v>
      </c>
      <c r="J72" s="181" t="str">
        <f t="shared" si="29"/>
        <v>-</v>
      </c>
      <c r="K72" s="164" t="str">
        <f t="shared" si="30"/>
        <v>-</v>
      </c>
    </row>
    <row r="73" spans="2:11" x14ac:dyDescent="0.25">
      <c r="B73" s="162" t="s">
        <v>123</v>
      </c>
      <c r="C73" s="163" t="s">
        <v>317</v>
      </c>
      <c r="D73" s="163" t="s">
        <v>317</v>
      </c>
      <c r="E73" s="163" t="s">
        <v>317</v>
      </c>
      <c r="F73" s="163" t="s">
        <v>317</v>
      </c>
      <c r="G73" s="163" t="s">
        <v>317</v>
      </c>
      <c r="H73" s="163" t="s">
        <v>317</v>
      </c>
      <c r="I73" s="178" t="str">
        <f t="shared" si="31"/>
        <v>-</v>
      </c>
      <c r="J73" s="181" t="str">
        <f t="shared" si="29"/>
        <v>-</v>
      </c>
      <c r="K73" s="164" t="str">
        <f t="shared" si="30"/>
        <v>-</v>
      </c>
    </row>
    <row r="74" spans="2:11" x14ac:dyDescent="0.25">
      <c r="B74" s="162" t="s">
        <v>119</v>
      </c>
      <c r="C74" s="163" t="s">
        <v>317</v>
      </c>
      <c r="D74" s="163" t="s">
        <v>317</v>
      </c>
      <c r="E74" s="163" t="s">
        <v>317</v>
      </c>
      <c r="F74" s="163" t="s">
        <v>317</v>
      </c>
      <c r="G74" s="163" t="s">
        <v>317</v>
      </c>
      <c r="H74" s="163" t="s">
        <v>317</v>
      </c>
      <c r="I74" s="178" t="str">
        <f t="shared" si="31"/>
        <v>-</v>
      </c>
      <c r="J74" s="181" t="str">
        <f t="shared" si="29"/>
        <v>-</v>
      </c>
      <c r="K74" s="164" t="str">
        <f t="shared" si="30"/>
        <v>-</v>
      </c>
    </row>
    <row r="75" spans="2:11" x14ac:dyDescent="0.25">
      <c r="B75" s="162" t="s">
        <v>128</v>
      </c>
      <c r="C75" s="163" t="s">
        <v>317</v>
      </c>
      <c r="D75" s="163" t="s">
        <v>317</v>
      </c>
      <c r="E75" s="163" t="s">
        <v>317</v>
      </c>
      <c r="F75" s="163" t="s">
        <v>317</v>
      </c>
      <c r="G75" s="163" t="s">
        <v>317</v>
      </c>
      <c r="H75" s="163" t="s">
        <v>317</v>
      </c>
      <c r="I75" s="178" t="str">
        <f t="shared" si="31"/>
        <v>-</v>
      </c>
      <c r="J75" s="181" t="str">
        <f t="shared" si="29"/>
        <v>-</v>
      </c>
      <c r="K75" s="164" t="str">
        <f t="shared" si="30"/>
        <v>-</v>
      </c>
    </row>
    <row r="76" spans="2:11" x14ac:dyDescent="0.25">
      <c r="B76" s="162" t="s">
        <v>131</v>
      </c>
      <c r="C76" s="163" t="s">
        <v>317</v>
      </c>
      <c r="D76" s="163" t="s">
        <v>317</v>
      </c>
      <c r="E76" s="163" t="s">
        <v>317</v>
      </c>
      <c r="F76" s="163" t="s">
        <v>317</v>
      </c>
      <c r="G76" s="163" t="s">
        <v>317</v>
      </c>
      <c r="H76" s="163" t="s">
        <v>317</v>
      </c>
      <c r="I76" s="178" t="str">
        <f t="shared" si="31"/>
        <v>-</v>
      </c>
      <c r="J76" s="181" t="str">
        <f t="shared" si="29"/>
        <v>-</v>
      </c>
      <c r="K76" s="164" t="str">
        <f t="shared" si="30"/>
        <v>-</v>
      </c>
    </row>
    <row r="77" spans="2:11" x14ac:dyDescent="0.25">
      <c r="B77" s="167" t="s">
        <v>145</v>
      </c>
      <c r="C77" s="168" t="str">
        <f t="shared" ref="C77:H77" si="32">IFERROR(C69-SUM(C70:C76),"nd")</f>
        <v>nd</v>
      </c>
      <c r="D77" s="168" t="str">
        <f t="shared" si="32"/>
        <v>nd</v>
      </c>
      <c r="E77" s="168" t="str">
        <f t="shared" si="32"/>
        <v>nd</v>
      </c>
      <c r="F77" s="168" t="str">
        <f t="shared" si="32"/>
        <v>nd</v>
      </c>
      <c r="G77" s="168" t="str">
        <f t="shared" si="32"/>
        <v>nd</v>
      </c>
      <c r="H77" s="168" t="str">
        <f t="shared" si="32"/>
        <v>nd</v>
      </c>
      <c r="I77" s="179" t="str">
        <f t="shared" si="31"/>
        <v>-</v>
      </c>
      <c r="J77" s="182" t="str">
        <f t="shared" si="29"/>
        <v>-</v>
      </c>
      <c r="K77" s="169" t="str">
        <f t="shared" si="30"/>
        <v>-</v>
      </c>
    </row>
    <row r="78" spans="2:11" x14ac:dyDescent="0.25">
      <c r="B78" s="154" t="s">
        <v>48</v>
      </c>
      <c r="C78" s="152"/>
      <c r="D78" s="152"/>
      <c r="E78" s="152"/>
      <c r="F78" s="152"/>
      <c r="G78" s="152"/>
      <c r="H78" s="152"/>
      <c r="I78" s="153"/>
      <c r="J78" s="153"/>
      <c r="K78" s="152"/>
    </row>
    <row r="79" spans="2:11" x14ac:dyDescent="0.25">
      <c r="B79" s="155" t="s">
        <v>68</v>
      </c>
      <c r="C79" s="175">
        <f t="shared" ref="C79:H79" si="33">IFERROR(C80+C83,"nd")</f>
        <v>21811</v>
      </c>
      <c r="D79" s="175">
        <f t="shared" si="33"/>
        <v>3015</v>
      </c>
      <c r="E79" s="175">
        <f t="shared" si="33"/>
        <v>16448</v>
      </c>
      <c r="F79" s="175">
        <f t="shared" si="33"/>
        <v>20292</v>
      </c>
      <c r="G79" s="175">
        <f t="shared" si="33"/>
        <v>20296</v>
      </c>
      <c r="H79" s="175">
        <f t="shared" si="33"/>
        <v>21764</v>
      </c>
      <c r="I79" s="176">
        <f>IFERROR(H79/G79-1,"-")</f>
        <v>7.232952305873086E-2</v>
      </c>
      <c r="J79" s="175">
        <f>IFERROR(H79-G79,"-")</f>
        <v>1468</v>
      </c>
      <c r="K79" s="176">
        <f>IFERROR(H79/H$9,"-")</f>
        <v>0.11986165572542627</v>
      </c>
    </row>
    <row r="80" spans="2:11" x14ac:dyDescent="0.25">
      <c r="B80" s="158" t="s">
        <v>97</v>
      </c>
      <c r="C80" s="159">
        <v>5469</v>
      </c>
      <c r="D80" s="159">
        <v>1080</v>
      </c>
      <c r="E80" s="159">
        <v>4235</v>
      </c>
      <c r="F80" s="159">
        <v>4024</v>
      </c>
      <c r="G80" s="159">
        <v>3925</v>
      </c>
      <c r="H80" s="159">
        <v>5138</v>
      </c>
      <c r="I80" s="177">
        <f>IFERROR(H80/G80-1,"-")</f>
        <v>0.30904458598726126</v>
      </c>
      <c r="J80" s="180">
        <f t="shared" ref="J80:J91" si="34">IFERROR(H80-G80,"-")</f>
        <v>1213</v>
      </c>
      <c r="K80" s="160">
        <f t="shared" ref="K80:K91" si="35">IFERROR(H80/H$9,"-")</f>
        <v>2.8296691192668633E-2</v>
      </c>
    </row>
    <row r="81" spans="2:11" x14ac:dyDescent="0.25">
      <c r="B81" s="162" t="s">
        <v>103</v>
      </c>
      <c r="C81" s="163">
        <v>1733</v>
      </c>
      <c r="D81" s="163">
        <v>658</v>
      </c>
      <c r="E81" s="163">
        <v>1951</v>
      </c>
      <c r="F81" s="163">
        <v>1774</v>
      </c>
      <c r="G81" s="163">
        <v>1265</v>
      </c>
      <c r="H81" s="163">
        <v>1663</v>
      </c>
      <c r="I81" s="178">
        <f>IFERROR(H81/G81-1,"-")</f>
        <v>0.31462450592885371</v>
      </c>
      <c r="J81" s="181">
        <f t="shared" si="34"/>
        <v>398</v>
      </c>
      <c r="K81" s="164">
        <f t="shared" si="35"/>
        <v>9.1586993875842626E-3</v>
      </c>
    </row>
    <row r="82" spans="2:11" x14ac:dyDescent="0.25">
      <c r="B82" s="162" t="s">
        <v>100</v>
      </c>
      <c r="C82" s="163">
        <v>3736</v>
      </c>
      <c r="D82" s="163">
        <v>422</v>
      </c>
      <c r="E82" s="163">
        <v>2284</v>
      </c>
      <c r="F82" s="163">
        <v>2250</v>
      </c>
      <c r="G82" s="163">
        <v>2660</v>
      </c>
      <c r="H82" s="163">
        <v>3475</v>
      </c>
      <c r="I82" s="178">
        <f>IFERROR(H82/G82-1,"-")</f>
        <v>0.3063909774436091</v>
      </c>
      <c r="J82" s="181">
        <f t="shared" si="34"/>
        <v>815</v>
      </c>
      <c r="K82" s="164">
        <f t="shared" si="35"/>
        <v>1.9137991805084371E-2</v>
      </c>
    </row>
    <row r="83" spans="2:11" x14ac:dyDescent="0.25">
      <c r="B83" s="158" t="s">
        <v>107</v>
      </c>
      <c r="C83" s="159">
        <v>16342</v>
      </c>
      <c r="D83" s="159">
        <v>1935</v>
      </c>
      <c r="E83" s="159">
        <v>12213</v>
      </c>
      <c r="F83" s="159">
        <v>16268</v>
      </c>
      <c r="G83" s="159">
        <v>16371</v>
      </c>
      <c r="H83" s="159">
        <v>16626</v>
      </c>
      <c r="I83" s="177">
        <f>IFERROR(H83/G83-1,"-")</f>
        <v>1.5576323987538832E-2</v>
      </c>
      <c r="J83" s="180">
        <f t="shared" si="34"/>
        <v>255</v>
      </c>
      <c r="K83" s="160">
        <f t="shared" si="35"/>
        <v>9.1564964532757628E-2</v>
      </c>
    </row>
    <row r="84" spans="2:11" x14ac:dyDescent="0.25">
      <c r="B84" s="162" t="s">
        <v>110</v>
      </c>
      <c r="C84" s="163">
        <v>1490</v>
      </c>
      <c r="D84" s="163">
        <v>92</v>
      </c>
      <c r="E84" s="163">
        <v>1104</v>
      </c>
      <c r="F84" s="163">
        <v>1607</v>
      </c>
      <c r="G84" s="163">
        <v>1896</v>
      </c>
      <c r="H84" s="163">
        <v>1892</v>
      </c>
      <c r="I84" s="178">
        <f t="shared" ref="I84:I91" si="36">IFERROR(H84/G84-1,"-")</f>
        <v>-2.1097046413501852E-3</v>
      </c>
      <c r="J84" s="181">
        <f t="shared" si="34"/>
        <v>-4</v>
      </c>
      <c r="K84" s="164">
        <f t="shared" si="35"/>
        <v>1.0419879279199894E-2</v>
      </c>
    </row>
    <row r="85" spans="2:11" x14ac:dyDescent="0.25">
      <c r="B85" s="162" t="s">
        <v>113</v>
      </c>
      <c r="C85" s="163">
        <v>3589</v>
      </c>
      <c r="D85" s="163">
        <v>372</v>
      </c>
      <c r="E85" s="163">
        <v>2674</v>
      </c>
      <c r="F85" s="163">
        <v>3583</v>
      </c>
      <c r="G85" s="163">
        <v>3368</v>
      </c>
      <c r="H85" s="163">
        <v>3682</v>
      </c>
      <c r="I85" s="178">
        <f t="shared" si="36"/>
        <v>9.3230403800474981E-2</v>
      </c>
      <c r="J85" s="181">
        <f t="shared" si="34"/>
        <v>314</v>
      </c>
      <c r="K85" s="164">
        <f t="shared" si="35"/>
        <v>2.0278010309732565E-2</v>
      </c>
    </row>
    <row r="86" spans="2:11" x14ac:dyDescent="0.25">
      <c r="B86" s="162" t="s">
        <v>116</v>
      </c>
      <c r="C86" s="163">
        <v>685</v>
      </c>
      <c r="D86" s="163">
        <v>417</v>
      </c>
      <c r="E86" s="163">
        <v>780</v>
      </c>
      <c r="F86" s="163">
        <v>682</v>
      </c>
      <c r="G86" s="163">
        <v>679</v>
      </c>
      <c r="H86" s="163">
        <v>1253</v>
      </c>
      <c r="I86" s="178">
        <f t="shared" si="36"/>
        <v>0.84536082474226815</v>
      </c>
      <c r="J86" s="181">
        <f t="shared" si="34"/>
        <v>574</v>
      </c>
      <c r="K86" s="164">
        <f t="shared" si="35"/>
        <v>6.900691721372869E-3</v>
      </c>
    </row>
    <row r="87" spans="2:11" x14ac:dyDescent="0.25">
      <c r="B87" s="162" t="s">
        <v>123</v>
      </c>
      <c r="C87" s="163">
        <v>243</v>
      </c>
      <c r="D87" s="163">
        <v>36</v>
      </c>
      <c r="E87" s="163">
        <v>761</v>
      </c>
      <c r="F87" s="163">
        <v>550</v>
      </c>
      <c r="G87" s="163">
        <v>733</v>
      </c>
      <c r="H87" s="163">
        <v>587</v>
      </c>
      <c r="I87" s="178">
        <f t="shared" si="36"/>
        <v>-0.19918144611186905</v>
      </c>
      <c r="J87" s="181">
        <f t="shared" si="34"/>
        <v>-146</v>
      </c>
      <c r="K87" s="164">
        <f t="shared" si="35"/>
        <v>3.2328060977221658E-3</v>
      </c>
    </row>
    <row r="88" spans="2:11" x14ac:dyDescent="0.25">
      <c r="B88" s="162" t="s">
        <v>119</v>
      </c>
      <c r="C88" s="163">
        <v>76</v>
      </c>
      <c r="D88" s="163">
        <v>38</v>
      </c>
      <c r="E88" s="163">
        <v>133</v>
      </c>
      <c r="F88" s="163">
        <v>108</v>
      </c>
      <c r="G88" s="163">
        <v>115</v>
      </c>
      <c r="H88" s="163">
        <v>143</v>
      </c>
      <c r="I88" s="178">
        <f t="shared" si="36"/>
        <v>0.24347826086956514</v>
      </c>
      <c r="J88" s="181">
        <f t="shared" si="34"/>
        <v>28</v>
      </c>
      <c r="K88" s="164">
        <f t="shared" si="35"/>
        <v>7.8754901528836413E-4</v>
      </c>
    </row>
    <row r="89" spans="2:11" x14ac:dyDescent="0.25">
      <c r="B89" s="162" t="s">
        <v>128</v>
      </c>
      <c r="C89" s="163">
        <v>1021</v>
      </c>
      <c r="D89" s="163">
        <v>24</v>
      </c>
      <c r="E89" s="163">
        <v>777</v>
      </c>
      <c r="F89" s="163">
        <v>1419</v>
      </c>
      <c r="G89" s="163">
        <v>989</v>
      </c>
      <c r="H89" s="163">
        <v>890</v>
      </c>
      <c r="I89" s="178">
        <f t="shared" si="36"/>
        <v>-0.1001011122345804</v>
      </c>
      <c r="J89" s="181">
        <f t="shared" si="34"/>
        <v>-99</v>
      </c>
      <c r="K89" s="164">
        <f t="shared" si="35"/>
        <v>4.9015288364100979E-3</v>
      </c>
    </row>
    <row r="90" spans="2:11" x14ac:dyDescent="0.25">
      <c r="B90" s="162" t="s">
        <v>131</v>
      </c>
      <c r="C90" s="163">
        <v>2037</v>
      </c>
      <c r="D90" s="163">
        <v>89</v>
      </c>
      <c r="E90" s="163">
        <v>853</v>
      </c>
      <c r="F90" s="163">
        <v>1692</v>
      </c>
      <c r="G90" s="163">
        <v>1721</v>
      </c>
      <c r="H90" s="163">
        <v>1073</v>
      </c>
      <c r="I90" s="178">
        <f t="shared" si="36"/>
        <v>-0.37652527600232422</v>
      </c>
      <c r="J90" s="181">
        <f t="shared" si="34"/>
        <v>-648</v>
      </c>
      <c r="K90" s="164">
        <f t="shared" si="35"/>
        <v>5.9093712825483546E-3</v>
      </c>
    </row>
    <row r="91" spans="2:11" x14ac:dyDescent="0.25">
      <c r="B91" s="167" t="s">
        <v>145</v>
      </c>
      <c r="C91" s="168">
        <f t="shared" ref="C91:H91" si="37">IFERROR(C83-SUM(C84:C90),"nd")</f>
        <v>7201</v>
      </c>
      <c r="D91" s="168">
        <f t="shared" si="37"/>
        <v>867</v>
      </c>
      <c r="E91" s="168">
        <f t="shared" si="37"/>
        <v>5131</v>
      </c>
      <c r="F91" s="168">
        <f t="shared" si="37"/>
        <v>6627</v>
      </c>
      <c r="G91" s="168">
        <f t="shared" si="37"/>
        <v>6870</v>
      </c>
      <c r="H91" s="168">
        <f t="shared" si="37"/>
        <v>7106</v>
      </c>
      <c r="I91" s="179">
        <f t="shared" si="36"/>
        <v>3.4352256186317431E-2</v>
      </c>
      <c r="J91" s="182">
        <f t="shared" si="34"/>
        <v>236</v>
      </c>
      <c r="K91" s="169">
        <f t="shared" si="35"/>
        <v>3.9135127990483326E-2</v>
      </c>
    </row>
    <row r="92" spans="2:11" x14ac:dyDescent="0.25">
      <c r="B92" s="154" t="s">
        <v>49</v>
      </c>
      <c r="C92" s="152"/>
      <c r="D92" s="152"/>
      <c r="E92" s="152"/>
      <c r="F92" s="152"/>
      <c r="G92" s="152"/>
      <c r="H92" s="152"/>
      <c r="I92" s="153"/>
      <c r="J92" s="153"/>
      <c r="K92" s="152"/>
    </row>
    <row r="93" spans="2:11" x14ac:dyDescent="0.25">
      <c r="B93" s="155" t="s">
        <v>68</v>
      </c>
      <c r="C93" s="175" t="str">
        <f t="shared" ref="C93:H93" si="38">IFERROR(C94+C97,"nd")</f>
        <v>nd</v>
      </c>
      <c r="D93" s="175" t="str">
        <f t="shared" si="38"/>
        <v>nd</v>
      </c>
      <c r="E93" s="175" t="str">
        <f t="shared" si="38"/>
        <v>nd</v>
      </c>
      <c r="F93" s="175" t="str">
        <f t="shared" si="38"/>
        <v>nd</v>
      </c>
      <c r="G93" s="175" t="str">
        <f t="shared" si="38"/>
        <v>nd</v>
      </c>
      <c r="H93" s="175" t="str">
        <f t="shared" si="38"/>
        <v>nd</v>
      </c>
      <c r="I93" s="176" t="str">
        <f>IFERROR(H93/G93-1,"-")</f>
        <v>-</v>
      </c>
      <c r="J93" s="175" t="str">
        <f>IFERROR(H93-G93,"-")</f>
        <v>-</v>
      </c>
      <c r="K93" s="176" t="str">
        <f>IFERROR(H93/H$9,"-")</f>
        <v>-</v>
      </c>
    </row>
    <row r="94" spans="2:11" x14ac:dyDescent="0.25">
      <c r="B94" s="158" t="s">
        <v>97</v>
      </c>
      <c r="C94" s="159" t="s">
        <v>317</v>
      </c>
      <c r="D94" s="159" t="s">
        <v>317</v>
      </c>
      <c r="E94" s="159" t="s">
        <v>317</v>
      </c>
      <c r="F94" s="159" t="s">
        <v>317</v>
      </c>
      <c r="G94" s="159" t="s">
        <v>317</v>
      </c>
      <c r="H94" s="159" t="s">
        <v>317</v>
      </c>
      <c r="I94" s="177" t="str">
        <f>IFERROR(H94/G94-1,"-")</f>
        <v>-</v>
      </c>
      <c r="J94" s="180" t="str">
        <f t="shared" ref="J94:J105" si="39">IFERROR(H94-G94,"-")</f>
        <v>-</v>
      </c>
      <c r="K94" s="160" t="str">
        <f t="shared" ref="K94:K105" si="40">IFERROR(H94/H$9,"-")</f>
        <v>-</v>
      </c>
    </row>
    <row r="95" spans="2:11" x14ac:dyDescent="0.25">
      <c r="B95" s="162" t="s">
        <v>103</v>
      </c>
      <c r="C95" s="163" t="s">
        <v>317</v>
      </c>
      <c r="D95" s="163" t="s">
        <v>317</v>
      </c>
      <c r="E95" s="163" t="s">
        <v>317</v>
      </c>
      <c r="F95" s="163" t="s">
        <v>317</v>
      </c>
      <c r="G95" s="163" t="s">
        <v>317</v>
      </c>
      <c r="H95" s="163" t="s">
        <v>317</v>
      </c>
      <c r="I95" s="178" t="str">
        <f>IFERROR(H95/G95-1,"-")</f>
        <v>-</v>
      </c>
      <c r="J95" s="181" t="str">
        <f t="shared" si="39"/>
        <v>-</v>
      </c>
      <c r="K95" s="164" t="str">
        <f t="shared" si="40"/>
        <v>-</v>
      </c>
    </row>
    <row r="96" spans="2:11" x14ac:dyDescent="0.25">
      <c r="B96" s="162" t="s">
        <v>100</v>
      </c>
      <c r="C96" s="163" t="s">
        <v>317</v>
      </c>
      <c r="D96" s="163" t="s">
        <v>317</v>
      </c>
      <c r="E96" s="163" t="s">
        <v>317</v>
      </c>
      <c r="F96" s="163" t="s">
        <v>317</v>
      </c>
      <c r="G96" s="163" t="s">
        <v>317</v>
      </c>
      <c r="H96" s="163" t="s">
        <v>317</v>
      </c>
      <c r="I96" s="178" t="str">
        <f>IFERROR(H96/G96-1,"-")</f>
        <v>-</v>
      </c>
      <c r="J96" s="181" t="str">
        <f t="shared" si="39"/>
        <v>-</v>
      </c>
      <c r="K96" s="164" t="str">
        <f t="shared" si="40"/>
        <v>-</v>
      </c>
    </row>
    <row r="97" spans="2:11" x14ac:dyDescent="0.25">
      <c r="B97" s="158" t="s">
        <v>107</v>
      </c>
      <c r="C97" s="159" t="s">
        <v>317</v>
      </c>
      <c r="D97" s="159" t="s">
        <v>317</v>
      </c>
      <c r="E97" s="159" t="s">
        <v>317</v>
      </c>
      <c r="F97" s="159" t="s">
        <v>317</v>
      </c>
      <c r="G97" s="159" t="s">
        <v>317</v>
      </c>
      <c r="H97" s="159" t="s">
        <v>317</v>
      </c>
      <c r="I97" s="177" t="str">
        <f>IFERROR(H97/G97-1,"-")</f>
        <v>-</v>
      </c>
      <c r="J97" s="180" t="str">
        <f t="shared" si="39"/>
        <v>-</v>
      </c>
      <c r="K97" s="160" t="str">
        <f t="shared" si="40"/>
        <v>-</v>
      </c>
    </row>
    <row r="98" spans="2:11" x14ac:dyDescent="0.25">
      <c r="B98" s="162" t="s">
        <v>110</v>
      </c>
      <c r="C98" s="163" t="s">
        <v>317</v>
      </c>
      <c r="D98" s="163" t="s">
        <v>317</v>
      </c>
      <c r="E98" s="163" t="s">
        <v>317</v>
      </c>
      <c r="F98" s="163" t="s">
        <v>317</v>
      </c>
      <c r="G98" s="163" t="s">
        <v>317</v>
      </c>
      <c r="H98" s="163" t="s">
        <v>317</v>
      </c>
      <c r="I98" s="178" t="str">
        <f t="shared" ref="I98:I105" si="41">IFERROR(H98/G98-1,"-")</f>
        <v>-</v>
      </c>
      <c r="J98" s="181" t="str">
        <f t="shared" si="39"/>
        <v>-</v>
      </c>
      <c r="K98" s="164" t="str">
        <f t="shared" si="40"/>
        <v>-</v>
      </c>
    </row>
    <row r="99" spans="2:11" x14ac:dyDescent="0.25">
      <c r="B99" s="162" t="s">
        <v>113</v>
      </c>
      <c r="C99" s="163" t="s">
        <v>317</v>
      </c>
      <c r="D99" s="163" t="s">
        <v>317</v>
      </c>
      <c r="E99" s="163" t="s">
        <v>317</v>
      </c>
      <c r="F99" s="163" t="s">
        <v>317</v>
      </c>
      <c r="G99" s="163" t="s">
        <v>317</v>
      </c>
      <c r="H99" s="163" t="s">
        <v>317</v>
      </c>
      <c r="I99" s="178" t="str">
        <f t="shared" si="41"/>
        <v>-</v>
      </c>
      <c r="J99" s="181" t="str">
        <f t="shared" si="39"/>
        <v>-</v>
      </c>
      <c r="K99" s="164" t="str">
        <f t="shared" si="40"/>
        <v>-</v>
      </c>
    </row>
    <row r="100" spans="2:11" x14ac:dyDescent="0.25">
      <c r="B100" s="162" t="s">
        <v>116</v>
      </c>
      <c r="C100" s="163" t="s">
        <v>317</v>
      </c>
      <c r="D100" s="163" t="s">
        <v>317</v>
      </c>
      <c r="E100" s="163" t="s">
        <v>317</v>
      </c>
      <c r="F100" s="163" t="s">
        <v>317</v>
      </c>
      <c r="G100" s="163" t="s">
        <v>317</v>
      </c>
      <c r="H100" s="163" t="s">
        <v>317</v>
      </c>
      <c r="I100" s="178" t="str">
        <f t="shared" si="41"/>
        <v>-</v>
      </c>
      <c r="J100" s="181" t="str">
        <f t="shared" si="39"/>
        <v>-</v>
      </c>
      <c r="K100" s="164" t="str">
        <f t="shared" si="40"/>
        <v>-</v>
      </c>
    </row>
    <row r="101" spans="2:11" x14ac:dyDescent="0.25">
      <c r="B101" s="162" t="s">
        <v>123</v>
      </c>
      <c r="C101" s="163" t="s">
        <v>317</v>
      </c>
      <c r="D101" s="163" t="s">
        <v>317</v>
      </c>
      <c r="E101" s="163" t="s">
        <v>317</v>
      </c>
      <c r="F101" s="163" t="s">
        <v>317</v>
      </c>
      <c r="G101" s="163" t="s">
        <v>317</v>
      </c>
      <c r="H101" s="163" t="s">
        <v>317</v>
      </c>
      <c r="I101" s="178" t="str">
        <f t="shared" si="41"/>
        <v>-</v>
      </c>
      <c r="J101" s="181" t="str">
        <f t="shared" si="39"/>
        <v>-</v>
      </c>
      <c r="K101" s="164" t="str">
        <f t="shared" si="40"/>
        <v>-</v>
      </c>
    </row>
    <row r="102" spans="2:11" x14ac:dyDescent="0.25">
      <c r="B102" s="162" t="s">
        <v>119</v>
      </c>
      <c r="C102" s="163" t="s">
        <v>317</v>
      </c>
      <c r="D102" s="163" t="s">
        <v>317</v>
      </c>
      <c r="E102" s="163" t="s">
        <v>317</v>
      </c>
      <c r="F102" s="163" t="s">
        <v>317</v>
      </c>
      <c r="G102" s="163" t="s">
        <v>317</v>
      </c>
      <c r="H102" s="163" t="s">
        <v>317</v>
      </c>
      <c r="I102" s="178" t="str">
        <f t="shared" si="41"/>
        <v>-</v>
      </c>
      <c r="J102" s="181" t="str">
        <f t="shared" si="39"/>
        <v>-</v>
      </c>
      <c r="K102" s="164" t="str">
        <f t="shared" si="40"/>
        <v>-</v>
      </c>
    </row>
    <row r="103" spans="2:11" x14ac:dyDescent="0.25">
      <c r="B103" s="162" t="s">
        <v>128</v>
      </c>
      <c r="C103" s="163" t="s">
        <v>317</v>
      </c>
      <c r="D103" s="163" t="s">
        <v>317</v>
      </c>
      <c r="E103" s="163" t="s">
        <v>317</v>
      </c>
      <c r="F103" s="163" t="s">
        <v>317</v>
      </c>
      <c r="G103" s="163" t="s">
        <v>317</v>
      </c>
      <c r="H103" s="163" t="s">
        <v>317</v>
      </c>
      <c r="I103" s="178" t="str">
        <f t="shared" si="41"/>
        <v>-</v>
      </c>
      <c r="J103" s="181" t="str">
        <f t="shared" si="39"/>
        <v>-</v>
      </c>
      <c r="K103" s="164" t="str">
        <f t="shared" si="40"/>
        <v>-</v>
      </c>
    </row>
    <row r="104" spans="2:11" x14ac:dyDescent="0.25">
      <c r="B104" s="162" t="s">
        <v>131</v>
      </c>
      <c r="C104" s="163" t="s">
        <v>317</v>
      </c>
      <c r="D104" s="163" t="s">
        <v>317</v>
      </c>
      <c r="E104" s="163" t="s">
        <v>317</v>
      </c>
      <c r="F104" s="163" t="s">
        <v>317</v>
      </c>
      <c r="G104" s="163" t="s">
        <v>317</v>
      </c>
      <c r="H104" s="163" t="s">
        <v>317</v>
      </c>
      <c r="I104" s="178" t="str">
        <f t="shared" si="41"/>
        <v>-</v>
      </c>
      <c r="J104" s="181" t="str">
        <f t="shared" si="39"/>
        <v>-</v>
      </c>
      <c r="K104" s="164" t="str">
        <f t="shared" si="40"/>
        <v>-</v>
      </c>
    </row>
    <row r="105" spans="2:11" x14ac:dyDescent="0.25">
      <c r="B105" s="167" t="s">
        <v>145</v>
      </c>
      <c r="C105" s="168" t="str">
        <f t="shared" ref="C105:H105" si="42">IFERROR(C97-SUM(C98:C104),"nd")</f>
        <v>nd</v>
      </c>
      <c r="D105" s="168" t="str">
        <f t="shared" si="42"/>
        <v>nd</v>
      </c>
      <c r="E105" s="168" t="str">
        <f t="shared" si="42"/>
        <v>nd</v>
      </c>
      <c r="F105" s="168" t="str">
        <f t="shared" si="42"/>
        <v>nd</v>
      </c>
      <c r="G105" s="168" t="str">
        <f t="shared" si="42"/>
        <v>nd</v>
      </c>
      <c r="H105" s="168" t="str">
        <f t="shared" si="42"/>
        <v>nd</v>
      </c>
      <c r="I105" s="179" t="str">
        <f t="shared" si="41"/>
        <v>-</v>
      </c>
      <c r="J105" s="182" t="str">
        <f t="shared" si="39"/>
        <v>-</v>
      </c>
      <c r="K105" s="169" t="str">
        <f t="shared" si="40"/>
        <v>-</v>
      </c>
    </row>
    <row r="106" spans="2:11" x14ac:dyDescent="0.25">
      <c r="B106" s="154" t="s">
        <v>50</v>
      </c>
      <c r="C106" s="152"/>
      <c r="D106" s="152"/>
      <c r="E106" s="152"/>
      <c r="F106" s="152"/>
      <c r="G106" s="152"/>
      <c r="H106" s="152"/>
      <c r="I106" s="153"/>
      <c r="J106" s="153"/>
      <c r="K106" s="152"/>
    </row>
    <row r="107" spans="2:11" x14ac:dyDescent="0.25">
      <c r="B107" s="155" t="s">
        <v>68</v>
      </c>
      <c r="C107" s="175">
        <f t="shared" ref="C107:H107" si="43">IFERROR(C108+C111,"nd")</f>
        <v>11140</v>
      </c>
      <c r="D107" s="175">
        <f t="shared" si="43"/>
        <v>6</v>
      </c>
      <c r="E107" s="175">
        <f t="shared" si="43"/>
        <v>3505</v>
      </c>
      <c r="F107" s="175">
        <f t="shared" si="43"/>
        <v>4060</v>
      </c>
      <c r="G107" s="175">
        <f t="shared" si="43"/>
        <v>4189</v>
      </c>
      <c r="H107" s="175">
        <f t="shared" si="43"/>
        <v>4387</v>
      </c>
      <c r="I107" s="176">
        <f>IFERROR(H107/G107-1,"-")</f>
        <v>4.7266650751969452E-2</v>
      </c>
      <c r="J107" s="175">
        <f>IFERROR(H107-G107,"-")</f>
        <v>198</v>
      </c>
      <c r="K107" s="176">
        <f>IFERROR(H107/H$9,"-")</f>
        <v>2.4160682028461913E-2</v>
      </c>
    </row>
    <row r="108" spans="2:11" x14ac:dyDescent="0.25">
      <c r="B108" s="158" t="s">
        <v>97</v>
      </c>
      <c r="C108" s="159">
        <v>1337</v>
      </c>
      <c r="D108" s="159">
        <v>6</v>
      </c>
      <c r="E108" s="159">
        <v>407</v>
      </c>
      <c r="F108" s="159">
        <v>279</v>
      </c>
      <c r="G108" s="159">
        <v>250</v>
      </c>
      <c r="H108" s="159">
        <v>307</v>
      </c>
      <c r="I108" s="177">
        <f>IFERROR(H108/G108-1,"-")</f>
        <v>0.22799999999999998</v>
      </c>
      <c r="J108" s="180">
        <f t="shared" ref="J108:J119" si="44">IFERROR(H108-G108,"-")</f>
        <v>57</v>
      </c>
      <c r="K108" s="160">
        <f t="shared" ref="K108:K119" si="45">IFERROR(H108/H$9,"-")</f>
        <v>1.6907520817729216E-3</v>
      </c>
    </row>
    <row r="109" spans="2:11" x14ac:dyDescent="0.25">
      <c r="B109" s="162" t="s">
        <v>103</v>
      </c>
      <c r="C109" s="163">
        <v>878</v>
      </c>
      <c r="D109" s="163">
        <v>0</v>
      </c>
      <c r="E109" s="163">
        <v>218</v>
      </c>
      <c r="F109" s="163">
        <v>93</v>
      </c>
      <c r="G109" s="163">
        <v>59</v>
      </c>
      <c r="H109" s="163">
        <v>90</v>
      </c>
      <c r="I109" s="178">
        <f>IFERROR(H109/G109-1,"-")</f>
        <v>0.52542372881355925</v>
      </c>
      <c r="J109" s="181">
        <f t="shared" si="44"/>
        <v>31</v>
      </c>
      <c r="K109" s="164">
        <f t="shared" si="45"/>
        <v>4.9566021941225712E-4</v>
      </c>
    </row>
    <row r="110" spans="2:11" x14ac:dyDescent="0.25">
      <c r="B110" s="162" t="s">
        <v>100</v>
      </c>
      <c r="C110" s="163">
        <v>459</v>
      </c>
      <c r="D110" s="163">
        <v>6</v>
      </c>
      <c r="E110" s="163">
        <v>189</v>
      </c>
      <c r="F110" s="163">
        <v>186</v>
      </c>
      <c r="G110" s="163">
        <v>191</v>
      </c>
      <c r="H110" s="163">
        <v>217</v>
      </c>
      <c r="I110" s="178">
        <f>IFERROR(H110/G110-1,"-")</f>
        <v>0.13612565445026181</v>
      </c>
      <c r="J110" s="181">
        <f t="shared" si="44"/>
        <v>26</v>
      </c>
      <c r="K110" s="164">
        <f t="shared" si="45"/>
        <v>1.1950918623606643E-3</v>
      </c>
    </row>
    <row r="111" spans="2:11" x14ac:dyDescent="0.25">
      <c r="B111" s="158" t="s">
        <v>107</v>
      </c>
      <c r="C111" s="159">
        <v>9803</v>
      </c>
      <c r="D111" s="159">
        <v>0</v>
      </c>
      <c r="E111" s="159">
        <v>3098</v>
      </c>
      <c r="F111" s="159">
        <v>3781</v>
      </c>
      <c r="G111" s="159">
        <v>3939</v>
      </c>
      <c r="H111" s="159">
        <v>4080</v>
      </c>
      <c r="I111" s="177">
        <f>IFERROR(H111/G111-1,"-")</f>
        <v>3.5795887281035776E-2</v>
      </c>
      <c r="J111" s="180">
        <f t="shared" si="44"/>
        <v>141</v>
      </c>
      <c r="K111" s="160">
        <f t="shared" si="45"/>
        <v>2.2469929946688991E-2</v>
      </c>
    </row>
    <row r="112" spans="2:11" x14ac:dyDescent="0.25">
      <c r="B112" s="162" t="s">
        <v>110</v>
      </c>
      <c r="C112" s="163">
        <v>5113</v>
      </c>
      <c r="D112" s="163">
        <v>0</v>
      </c>
      <c r="E112" s="163">
        <v>1745</v>
      </c>
      <c r="F112" s="163">
        <v>2147</v>
      </c>
      <c r="G112" s="163">
        <v>2010</v>
      </c>
      <c r="H112" s="163">
        <v>1988</v>
      </c>
      <c r="I112" s="178">
        <f t="shared" ref="I112:I119" si="46">IFERROR(H112/G112-1,"-")</f>
        <v>-1.0945273631840835E-2</v>
      </c>
      <c r="J112" s="181">
        <f t="shared" si="44"/>
        <v>-22</v>
      </c>
      <c r="K112" s="164">
        <f t="shared" si="45"/>
        <v>1.0948583513239634E-2</v>
      </c>
    </row>
    <row r="113" spans="2:11" x14ac:dyDescent="0.25">
      <c r="B113" s="162" t="s">
        <v>113</v>
      </c>
      <c r="C113" s="163">
        <v>375</v>
      </c>
      <c r="D113" s="163">
        <v>0</v>
      </c>
      <c r="E113" s="163">
        <v>139</v>
      </c>
      <c r="F113" s="163">
        <v>170</v>
      </c>
      <c r="G113" s="163">
        <v>192</v>
      </c>
      <c r="H113" s="163">
        <v>161</v>
      </c>
      <c r="I113" s="178">
        <f t="shared" si="46"/>
        <v>-0.16145833333333337</v>
      </c>
      <c r="J113" s="181">
        <f t="shared" si="44"/>
        <v>-31</v>
      </c>
      <c r="K113" s="164">
        <f t="shared" si="45"/>
        <v>8.8668105917081555E-4</v>
      </c>
    </row>
    <row r="114" spans="2:11" x14ac:dyDescent="0.25">
      <c r="B114" s="162" t="s">
        <v>116</v>
      </c>
      <c r="C114" s="163">
        <v>454</v>
      </c>
      <c r="D114" s="163">
        <v>0</v>
      </c>
      <c r="E114" s="163">
        <v>137</v>
      </c>
      <c r="F114" s="163">
        <v>177</v>
      </c>
      <c r="G114" s="163">
        <v>161</v>
      </c>
      <c r="H114" s="163">
        <v>196</v>
      </c>
      <c r="I114" s="178">
        <f t="shared" si="46"/>
        <v>0.21739130434782616</v>
      </c>
      <c r="J114" s="181">
        <f t="shared" si="44"/>
        <v>35</v>
      </c>
      <c r="K114" s="164">
        <f t="shared" si="45"/>
        <v>1.079437811164471E-3</v>
      </c>
    </row>
    <row r="115" spans="2:11" x14ac:dyDescent="0.25">
      <c r="B115" s="162" t="s">
        <v>123</v>
      </c>
      <c r="C115" s="163">
        <v>131</v>
      </c>
      <c r="D115" s="163">
        <v>0</v>
      </c>
      <c r="E115" s="163">
        <v>94</v>
      </c>
      <c r="F115" s="163">
        <v>75</v>
      </c>
      <c r="G115" s="163">
        <v>111</v>
      </c>
      <c r="H115" s="163">
        <v>121</v>
      </c>
      <c r="I115" s="178">
        <f t="shared" si="46"/>
        <v>9.0090090090090058E-2</v>
      </c>
      <c r="J115" s="181">
        <f t="shared" si="44"/>
        <v>10</v>
      </c>
      <c r="K115" s="164">
        <f t="shared" si="45"/>
        <v>6.6638762832092345E-4</v>
      </c>
    </row>
    <row r="116" spans="2:11" x14ac:dyDescent="0.25">
      <c r="B116" s="162" t="s">
        <v>119</v>
      </c>
      <c r="C116" s="163">
        <v>198</v>
      </c>
      <c r="D116" s="163">
        <v>0</v>
      </c>
      <c r="E116" s="163">
        <v>44</v>
      </c>
      <c r="F116" s="163">
        <v>78</v>
      </c>
      <c r="G116" s="163">
        <v>72</v>
      </c>
      <c r="H116" s="163">
        <v>50</v>
      </c>
      <c r="I116" s="178">
        <f t="shared" si="46"/>
        <v>-0.30555555555555558</v>
      </c>
      <c r="J116" s="181">
        <f t="shared" si="44"/>
        <v>-22</v>
      </c>
      <c r="K116" s="164">
        <f t="shared" si="45"/>
        <v>2.7536678856236507E-4</v>
      </c>
    </row>
    <row r="117" spans="2:11" x14ac:dyDescent="0.25">
      <c r="B117" s="162" t="s">
        <v>128</v>
      </c>
      <c r="C117" s="163">
        <v>164</v>
      </c>
      <c r="D117" s="163">
        <v>0</v>
      </c>
      <c r="E117" s="163">
        <v>32</v>
      </c>
      <c r="F117" s="163">
        <v>83</v>
      </c>
      <c r="G117" s="163">
        <v>44</v>
      </c>
      <c r="H117" s="163">
        <v>31</v>
      </c>
      <c r="I117" s="178">
        <f t="shared" si="46"/>
        <v>-0.29545454545454541</v>
      </c>
      <c r="J117" s="181">
        <f t="shared" si="44"/>
        <v>-13</v>
      </c>
      <c r="K117" s="164">
        <f t="shared" si="45"/>
        <v>1.7072740890866633E-4</v>
      </c>
    </row>
    <row r="118" spans="2:11" x14ac:dyDescent="0.25">
      <c r="B118" s="162" t="s">
        <v>131</v>
      </c>
      <c r="C118" s="163">
        <v>319</v>
      </c>
      <c r="D118" s="163">
        <v>0</v>
      </c>
      <c r="E118" s="163">
        <v>30</v>
      </c>
      <c r="F118" s="163">
        <v>50</v>
      </c>
      <c r="G118" s="163">
        <v>40</v>
      </c>
      <c r="H118" s="163">
        <v>23</v>
      </c>
      <c r="I118" s="178">
        <f t="shared" si="46"/>
        <v>-0.42500000000000004</v>
      </c>
      <c r="J118" s="181">
        <f t="shared" si="44"/>
        <v>-17</v>
      </c>
      <c r="K118" s="164">
        <f t="shared" si="45"/>
        <v>1.2666872273868794E-4</v>
      </c>
    </row>
    <row r="119" spans="2:11" x14ac:dyDescent="0.25">
      <c r="B119" s="167" t="s">
        <v>145</v>
      </c>
      <c r="C119" s="168">
        <f t="shared" ref="C119:H119" si="47">IFERROR(C111-SUM(C112:C118),"nd")</f>
        <v>3049</v>
      </c>
      <c r="D119" s="168">
        <f t="shared" si="47"/>
        <v>0</v>
      </c>
      <c r="E119" s="168">
        <f t="shared" si="47"/>
        <v>877</v>
      </c>
      <c r="F119" s="168">
        <f t="shared" si="47"/>
        <v>1001</v>
      </c>
      <c r="G119" s="168">
        <f t="shared" si="47"/>
        <v>1309</v>
      </c>
      <c r="H119" s="168">
        <f t="shared" si="47"/>
        <v>1510</v>
      </c>
      <c r="I119" s="179">
        <f t="shared" si="46"/>
        <v>0.15355233002291824</v>
      </c>
      <c r="J119" s="182">
        <f t="shared" si="44"/>
        <v>201</v>
      </c>
      <c r="K119" s="169">
        <f t="shared" si="45"/>
        <v>8.3160770145834246E-3</v>
      </c>
    </row>
    <row r="120" spans="2:11" x14ac:dyDescent="0.25">
      <c r="B120" s="154" t="s">
        <v>51</v>
      </c>
      <c r="C120" s="152"/>
      <c r="D120" s="152"/>
      <c r="E120" s="152"/>
      <c r="F120" s="152"/>
      <c r="G120" s="152"/>
      <c r="H120" s="152"/>
      <c r="I120" s="153"/>
      <c r="J120" s="153"/>
      <c r="K120" s="152"/>
    </row>
    <row r="121" spans="2:11" x14ac:dyDescent="0.25">
      <c r="B121" s="155" t="s">
        <v>68</v>
      </c>
      <c r="C121" s="175" t="str">
        <f t="shared" ref="C121:H121" si="48">IFERROR(C122+C125,"nd")</f>
        <v>nd</v>
      </c>
      <c r="D121" s="175" t="str">
        <f t="shared" si="48"/>
        <v>nd</v>
      </c>
      <c r="E121" s="175" t="str">
        <f t="shared" si="48"/>
        <v>nd</v>
      </c>
      <c r="F121" s="175" t="str">
        <f t="shared" si="48"/>
        <v>nd</v>
      </c>
      <c r="G121" s="175" t="str">
        <f t="shared" si="48"/>
        <v>nd</v>
      </c>
      <c r="H121" s="175" t="str">
        <f t="shared" si="48"/>
        <v>nd</v>
      </c>
      <c r="I121" s="176" t="str">
        <f>IFERROR(H121/G121-1,"-")</f>
        <v>-</v>
      </c>
      <c r="J121" s="175" t="str">
        <f>IFERROR(H121-G121,"-")</f>
        <v>-</v>
      </c>
      <c r="K121" s="176" t="str">
        <f>IFERROR(H121/H$9,"-")</f>
        <v>-</v>
      </c>
    </row>
    <row r="122" spans="2:11" x14ac:dyDescent="0.25">
      <c r="B122" s="158" t="s">
        <v>97</v>
      </c>
      <c r="C122" s="159" t="s">
        <v>317</v>
      </c>
      <c r="D122" s="159" t="s">
        <v>317</v>
      </c>
      <c r="E122" s="159" t="s">
        <v>317</v>
      </c>
      <c r="F122" s="159" t="s">
        <v>317</v>
      </c>
      <c r="G122" s="159" t="s">
        <v>317</v>
      </c>
      <c r="H122" s="159" t="s">
        <v>317</v>
      </c>
      <c r="I122" s="177" t="str">
        <f>IFERROR(H122/G122-1,"-")</f>
        <v>-</v>
      </c>
      <c r="J122" s="180" t="str">
        <f t="shared" ref="J122:J133" si="49">IFERROR(H122-G122,"-")</f>
        <v>-</v>
      </c>
      <c r="K122" s="160" t="str">
        <f t="shared" ref="K122:K133" si="50">IFERROR(H122/H$9,"-")</f>
        <v>-</v>
      </c>
    </row>
    <row r="123" spans="2:11" x14ac:dyDescent="0.25">
      <c r="B123" s="162" t="s">
        <v>103</v>
      </c>
      <c r="C123" s="163" t="s">
        <v>317</v>
      </c>
      <c r="D123" s="163" t="s">
        <v>317</v>
      </c>
      <c r="E123" s="163" t="s">
        <v>317</v>
      </c>
      <c r="F123" s="163" t="s">
        <v>317</v>
      </c>
      <c r="G123" s="163" t="s">
        <v>317</v>
      </c>
      <c r="H123" s="163" t="s">
        <v>317</v>
      </c>
      <c r="I123" s="178" t="str">
        <f>IFERROR(H123/G123-1,"-")</f>
        <v>-</v>
      </c>
      <c r="J123" s="181" t="str">
        <f t="shared" si="49"/>
        <v>-</v>
      </c>
      <c r="K123" s="164" t="str">
        <f t="shared" si="50"/>
        <v>-</v>
      </c>
    </row>
    <row r="124" spans="2:11" x14ac:dyDescent="0.25">
      <c r="B124" s="162" t="s">
        <v>100</v>
      </c>
      <c r="C124" s="163" t="s">
        <v>317</v>
      </c>
      <c r="D124" s="163" t="s">
        <v>317</v>
      </c>
      <c r="E124" s="163" t="s">
        <v>317</v>
      </c>
      <c r="F124" s="163" t="s">
        <v>317</v>
      </c>
      <c r="G124" s="163" t="s">
        <v>317</v>
      </c>
      <c r="H124" s="163" t="s">
        <v>317</v>
      </c>
      <c r="I124" s="178" t="str">
        <f>IFERROR(H124/G124-1,"-")</f>
        <v>-</v>
      </c>
      <c r="J124" s="181" t="str">
        <f t="shared" si="49"/>
        <v>-</v>
      </c>
      <c r="K124" s="164" t="str">
        <f t="shared" si="50"/>
        <v>-</v>
      </c>
    </row>
    <row r="125" spans="2:11" x14ac:dyDescent="0.25">
      <c r="B125" s="158" t="s">
        <v>107</v>
      </c>
      <c r="C125" s="159" t="s">
        <v>317</v>
      </c>
      <c r="D125" s="159" t="s">
        <v>317</v>
      </c>
      <c r="E125" s="159" t="s">
        <v>317</v>
      </c>
      <c r="F125" s="159" t="s">
        <v>317</v>
      </c>
      <c r="G125" s="159" t="s">
        <v>317</v>
      </c>
      <c r="H125" s="159" t="s">
        <v>317</v>
      </c>
      <c r="I125" s="177" t="str">
        <f>IFERROR(H125/G125-1,"-")</f>
        <v>-</v>
      </c>
      <c r="J125" s="180" t="str">
        <f t="shared" si="49"/>
        <v>-</v>
      </c>
      <c r="K125" s="160" t="str">
        <f t="shared" si="50"/>
        <v>-</v>
      </c>
    </row>
    <row r="126" spans="2:11" x14ac:dyDescent="0.25">
      <c r="B126" s="162" t="s">
        <v>110</v>
      </c>
      <c r="C126" s="163" t="s">
        <v>317</v>
      </c>
      <c r="D126" s="163" t="s">
        <v>317</v>
      </c>
      <c r="E126" s="163" t="s">
        <v>317</v>
      </c>
      <c r="F126" s="163" t="s">
        <v>317</v>
      </c>
      <c r="G126" s="163" t="s">
        <v>317</v>
      </c>
      <c r="H126" s="163" t="s">
        <v>317</v>
      </c>
      <c r="I126" s="178" t="str">
        <f t="shared" ref="I126:I133" si="51">IFERROR(H126/G126-1,"-")</f>
        <v>-</v>
      </c>
      <c r="J126" s="181" t="str">
        <f t="shared" si="49"/>
        <v>-</v>
      </c>
      <c r="K126" s="164" t="str">
        <f t="shared" si="50"/>
        <v>-</v>
      </c>
    </row>
    <row r="127" spans="2:11" x14ac:dyDescent="0.25">
      <c r="B127" s="162" t="s">
        <v>113</v>
      </c>
      <c r="C127" s="163" t="s">
        <v>317</v>
      </c>
      <c r="D127" s="163" t="s">
        <v>317</v>
      </c>
      <c r="E127" s="163" t="s">
        <v>317</v>
      </c>
      <c r="F127" s="163" t="s">
        <v>317</v>
      </c>
      <c r="G127" s="163" t="s">
        <v>317</v>
      </c>
      <c r="H127" s="163" t="s">
        <v>317</v>
      </c>
      <c r="I127" s="178" t="str">
        <f t="shared" si="51"/>
        <v>-</v>
      </c>
      <c r="J127" s="181" t="str">
        <f t="shared" si="49"/>
        <v>-</v>
      </c>
      <c r="K127" s="164" t="str">
        <f t="shared" si="50"/>
        <v>-</v>
      </c>
    </row>
    <row r="128" spans="2:11" x14ac:dyDescent="0.25">
      <c r="B128" s="162" t="s">
        <v>116</v>
      </c>
      <c r="C128" s="163" t="s">
        <v>317</v>
      </c>
      <c r="D128" s="163" t="s">
        <v>317</v>
      </c>
      <c r="E128" s="163" t="s">
        <v>317</v>
      </c>
      <c r="F128" s="163" t="s">
        <v>317</v>
      </c>
      <c r="G128" s="163" t="s">
        <v>317</v>
      </c>
      <c r="H128" s="163" t="s">
        <v>317</v>
      </c>
      <c r="I128" s="178" t="str">
        <f t="shared" si="51"/>
        <v>-</v>
      </c>
      <c r="J128" s="181" t="str">
        <f t="shared" si="49"/>
        <v>-</v>
      </c>
      <c r="K128" s="164" t="str">
        <f t="shared" si="50"/>
        <v>-</v>
      </c>
    </row>
    <row r="129" spans="2:11" x14ac:dyDescent="0.25">
      <c r="B129" s="162" t="s">
        <v>123</v>
      </c>
      <c r="C129" s="163" t="s">
        <v>317</v>
      </c>
      <c r="D129" s="163" t="s">
        <v>317</v>
      </c>
      <c r="E129" s="163" t="s">
        <v>317</v>
      </c>
      <c r="F129" s="163" t="s">
        <v>317</v>
      </c>
      <c r="G129" s="163" t="s">
        <v>317</v>
      </c>
      <c r="H129" s="163" t="s">
        <v>317</v>
      </c>
      <c r="I129" s="178" t="str">
        <f t="shared" si="51"/>
        <v>-</v>
      </c>
      <c r="J129" s="181" t="str">
        <f t="shared" si="49"/>
        <v>-</v>
      </c>
      <c r="K129" s="164" t="str">
        <f t="shared" si="50"/>
        <v>-</v>
      </c>
    </row>
    <row r="130" spans="2:11" x14ac:dyDescent="0.25">
      <c r="B130" s="162" t="s">
        <v>119</v>
      </c>
      <c r="C130" s="163" t="s">
        <v>317</v>
      </c>
      <c r="D130" s="163" t="s">
        <v>317</v>
      </c>
      <c r="E130" s="163" t="s">
        <v>317</v>
      </c>
      <c r="F130" s="163" t="s">
        <v>317</v>
      </c>
      <c r="G130" s="163" t="s">
        <v>317</v>
      </c>
      <c r="H130" s="163" t="s">
        <v>317</v>
      </c>
      <c r="I130" s="178" t="str">
        <f t="shared" si="51"/>
        <v>-</v>
      </c>
      <c r="J130" s="181" t="str">
        <f t="shared" si="49"/>
        <v>-</v>
      </c>
      <c r="K130" s="164" t="str">
        <f t="shared" si="50"/>
        <v>-</v>
      </c>
    </row>
    <row r="131" spans="2:11" x14ac:dyDescent="0.25">
      <c r="B131" s="162" t="s">
        <v>128</v>
      </c>
      <c r="C131" s="163" t="s">
        <v>317</v>
      </c>
      <c r="D131" s="163" t="s">
        <v>317</v>
      </c>
      <c r="E131" s="163" t="s">
        <v>317</v>
      </c>
      <c r="F131" s="163" t="s">
        <v>317</v>
      </c>
      <c r="G131" s="163" t="s">
        <v>317</v>
      </c>
      <c r="H131" s="163" t="s">
        <v>317</v>
      </c>
      <c r="I131" s="178" t="str">
        <f t="shared" si="51"/>
        <v>-</v>
      </c>
      <c r="J131" s="181" t="str">
        <f t="shared" si="49"/>
        <v>-</v>
      </c>
      <c r="K131" s="164" t="str">
        <f t="shared" si="50"/>
        <v>-</v>
      </c>
    </row>
    <row r="132" spans="2:11" x14ac:dyDescent="0.25">
      <c r="B132" s="162" t="s">
        <v>131</v>
      </c>
      <c r="C132" s="163" t="s">
        <v>317</v>
      </c>
      <c r="D132" s="163" t="s">
        <v>317</v>
      </c>
      <c r="E132" s="163" t="s">
        <v>317</v>
      </c>
      <c r="F132" s="163" t="s">
        <v>317</v>
      </c>
      <c r="G132" s="163" t="s">
        <v>317</v>
      </c>
      <c r="H132" s="163" t="s">
        <v>317</v>
      </c>
      <c r="I132" s="178" t="str">
        <f t="shared" si="51"/>
        <v>-</v>
      </c>
      <c r="J132" s="181" t="str">
        <f t="shared" si="49"/>
        <v>-</v>
      </c>
      <c r="K132" s="164" t="str">
        <f t="shared" si="50"/>
        <v>-</v>
      </c>
    </row>
    <row r="133" spans="2:11" x14ac:dyDescent="0.25">
      <c r="B133" s="167" t="s">
        <v>145</v>
      </c>
      <c r="C133" s="168" t="str">
        <f t="shared" ref="C133:H133" si="52">IFERROR(C125-SUM(C126:C132),"nd")</f>
        <v>nd</v>
      </c>
      <c r="D133" s="168" t="str">
        <f t="shared" si="52"/>
        <v>nd</v>
      </c>
      <c r="E133" s="168" t="str">
        <f t="shared" si="52"/>
        <v>nd</v>
      </c>
      <c r="F133" s="168" t="str">
        <f t="shared" si="52"/>
        <v>nd</v>
      </c>
      <c r="G133" s="168" t="str">
        <f t="shared" si="52"/>
        <v>nd</v>
      </c>
      <c r="H133" s="168" t="str">
        <f t="shared" si="52"/>
        <v>nd</v>
      </c>
      <c r="I133" s="179" t="str">
        <f t="shared" si="51"/>
        <v>-</v>
      </c>
      <c r="J133" s="182" t="str">
        <f t="shared" si="49"/>
        <v>-</v>
      </c>
      <c r="K133" s="169" t="str">
        <f t="shared" si="50"/>
        <v>-</v>
      </c>
    </row>
    <row r="134" spans="2:11" x14ac:dyDescent="0.25">
      <c r="B134" s="154" t="s">
        <v>52</v>
      </c>
      <c r="C134" s="152"/>
      <c r="D134" s="152"/>
      <c r="E134" s="152"/>
      <c r="F134" s="152"/>
      <c r="G134" s="152"/>
      <c r="H134" s="152"/>
      <c r="I134" s="153"/>
      <c r="J134" s="153"/>
      <c r="K134" s="152"/>
    </row>
    <row r="135" spans="2:11" x14ac:dyDescent="0.25">
      <c r="B135" s="155" t="s">
        <v>68</v>
      </c>
      <c r="C135" s="175">
        <f t="shared" ref="C135:H135" si="53">IFERROR(C136+C139,"nd")</f>
        <v>10317</v>
      </c>
      <c r="D135" s="175">
        <f t="shared" si="53"/>
        <v>1004</v>
      </c>
      <c r="E135" s="175">
        <f t="shared" si="53"/>
        <v>7355</v>
      </c>
      <c r="F135" s="175">
        <f t="shared" si="53"/>
        <v>8198</v>
      </c>
      <c r="G135" s="175">
        <f t="shared" si="53"/>
        <v>8141</v>
      </c>
      <c r="H135" s="175">
        <f t="shared" si="53"/>
        <v>8621</v>
      </c>
      <c r="I135" s="176">
        <f>IFERROR(H135/G135-1,"-")</f>
        <v>5.8960815624616192E-2</v>
      </c>
      <c r="J135" s="175">
        <f>IFERROR(H135-G135,"-")</f>
        <v>480</v>
      </c>
      <c r="K135" s="176">
        <f>IFERROR(H135/H$9,"-")</f>
        <v>4.7478741683922986E-2</v>
      </c>
    </row>
    <row r="136" spans="2:11" x14ac:dyDescent="0.25">
      <c r="B136" s="158" t="s">
        <v>97</v>
      </c>
      <c r="C136" s="159">
        <v>516</v>
      </c>
      <c r="D136" s="159">
        <v>244</v>
      </c>
      <c r="E136" s="159">
        <v>299</v>
      </c>
      <c r="F136" s="159">
        <v>512</v>
      </c>
      <c r="G136" s="159">
        <v>420</v>
      </c>
      <c r="H136" s="159">
        <v>359</v>
      </c>
      <c r="I136" s="177">
        <f>IFERROR(H136/G136-1,"-")</f>
        <v>-0.14523809523809528</v>
      </c>
      <c r="J136" s="180">
        <f t="shared" ref="J136:J147" si="54">IFERROR(H136-G136,"-")</f>
        <v>-61</v>
      </c>
      <c r="K136" s="160">
        <f t="shared" ref="K136:K147" si="55">IFERROR(H136/H$9,"-")</f>
        <v>1.9771335418777812E-3</v>
      </c>
    </row>
    <row r="137" spans="2:11" x14ac:dyDescent="0.25">
      <c r="B137" s="162" t="s">
        <v>103</v>
      </c>
      <c r="C137" s="163">
        <v>419</v>
      </c>
      <c r="D137" s="163">
        <v>209</v>
      </c>
      <c r="E137" s="163">
        <v>126</v>
      </c>
      <c r="F137" s="163">
        <v>130</v>
      </c>
      <c r="G137" s="163">
        <v>237</v>
      </c>
      <c r="H137" s="163">
        <v>79</v>
      </c>
      <c r="I137" s="178">
        <f>IFERROR(H137/G137-1,"-")</f>
        <v>-0.66666666666666674</v>
      </c>
      <c r="J137" s="181">
        <f t="shared" si="54"/>
        <v>-158</v>
      </c>
      <c r="K137" s="164">
        <f t="shared" si="55"/>
        <v>4.3507952592853683E-4</v>
      </c>
    </row>
    <row r="138" spans="2:11" x14ac:dyDescent="0.25">
      <c r="B138" s="162" t="s">
        <v>100</v>
      </c>
      <c r="C138" s="163">
        <v>97</v>
      </c>
      <c r="D138" s="163">
        <v>35</v>
      </c>
      <c r="E138" s="163">
        <v>173</v>
      </c>
      <c r="F138" s="163">
        <v>382</v>
      </c>
      <c r="G138" s="163">
        <v>183</v>
      </c>
      <c r="H138" s="163">
        <v>280</v>
      </c>
      <c r="I138" s="178">
        <f>IFERROR(H138/G138-1,"-")</f>
        <v>0.53005464480874309</v>
      </c>
      <c r="J138" s="181">
        <f t="shared" si="54"/>
        <v>97</v>
      </c>
      <c r="K138" s="164">
        <f t="shared" si="55"/>
        <v>1.5420540159492445E-3</v>
      </c>
    </row>
    <row r="139" spans="2:11" x14ac:dyDescent="0.25">
      <c r="B139" s="158" t="s">
        <v>107</v>
      </c>
      <c r="C139" s="159">
        <v>9801</v>
      </c>
      <c r="D139" s="159">
        <v>760</v>
      </c>
      <c r="E139" s="159">
        <v>7056</v>
      </c>
      <c r="F139" s="159">
        <v>7686</v>
      </c>
      <c r="G139" s="159">
        <v>7721</v>
      </c>
      <c r="H139" s="159">
        <v>8262</v>
      </c>
      <c r="I139" s="177">
        <f>IFERROR(H139/G139-1,"-")</f>
        <v>7.0068643958036469E-2</v>
      </c>
      <c r="J139" s="180">
        <f t="shared" si="54"/>
        <v>541</v>
      </c>
      <c r="K139" s="160">
        <f t="shared" si="55"/>
        <v>4.5501608142045201E-2</v>
      </c>
    </row>
    <row r="140" spans="2:11" x14ac:dyDescent="0.25">
      <c r="B140" s="162" t="s">
        <v>110</v>
      </c>
      <c r="C140" s="163">
        <v>4638</v>
      </c>
      <c r="D140" s="163">
        <v>56</v>
      </c>
      <c r="E140" s="163">
        <v>2336</v>
      </c>
      <c r="F140" s="163">
        <v>3114</v>
      </c>
      <c r="G140" s="163">
        <v>3548</v>
      </c>
      <c r="H140" s="163">
        <v>3474</v>
      </c>
      <c r="I140" s="178">
        <f t="shared" ref="I140:I147" si="56">IFERROR(H140/G140-1,"-")</f>
        <v>-2.0856820744081128E-2</v>
      </c>
      <c r="J140" s="181">
        <f t="shared" si="54"/>
        <v>-74</v>
      </c>
      <c r="K140" s="164">
        <f t="shared" si="55"/>
        <v>1.9132484469313125E-2</v>
      </c>
    </row>
    <row r="141" spans="2:11" x14ac:dyDescent="0.25">
      <c r="B141" s="162" t="s">
        <v>113</v>
      </c>
      <c r="C141" s="163">
        <v>523</v>
      </c>
      <c r="D141" s="163">
        <v>53</v>
      </c>
      <c r="E141" s="163">
        <v>625</v>
      </c>
      <c r="F141" s="163">
        <v>514</v>
      </c>
      <c r="G141" s="163">
        <v>470</v>
      </c>
      <c r="H141" s="163">
        <v>475</v>
      </c>
      <c r="I141" s="178">
        <f t="shared" si="56"/>
        <v>1.0638297872340496E-2</v>
      </c>
      <c r="J141" s="181">
        <f t="shared" si="54"/>
        <v>5</v>
      </c>
      <c r="K141" s="164">
        <f t="shared" si="55"/>
        <v>2.615984491342468E-3</v>
      </c>
    </row>
    <row r="142" spans="2:11" x14ac:dyDescent="0.25">
      <c r="B142" s="162" t="s">
        <v>116</v>
      </c>
      <c r="C142" s="163">
        <v>352</v>
      </c>
      <c r="D142" s="163">
        <v>213</v>
      </c>
      <c r="E142" s="163">
        <v>624</v>
      </c>
      <c r="F142" s="163">
        <v>610</v>
      </c>
      <c r="G142" s="163">
        <v>457</v>
      </c>
      <c r="H142" s="163">
        <v>626</v>
      </c>
      <c r="I142" s="178">
        <f t="shared" si="56"/>
        <v>0.36980306345733038</v>
      </c>
      <c r="J142" s="181">
        <f t="shared" si="54"/>
        <v>169</v>
      </c>
      <c r="K142" s="164">
        <f t="shared" si="55"/>
        <v>3.4475921928008107E-3</v>
      </c>
    </row>
    <row r="143" spans="2:11" x14ac:dyDescent="0.25">
      <c r="B143" s="162" t="s">
        <v>123</v>
      </c>
      <c r="C143" s="163">
        <v>274</v>
      </c>
      <c r="D143" s="163">
        <v>17</v>
      </c>
      <c r="E143" s="163">
        <v>342</v>
      </c>
      <c r="F143" s="163">
        <v>253</v>
      </c>
      <c r="G143" s="163">
        <v>191</v>
      </c>
      <c r="H143" s="163">
        <v>263</v>
      </c>
      <c r="I143" s="178">
        <f t="shared" si="56"/>
        <v>0.37696335078534027</v>
      </c>
      <c r="J143" s="181">
        <f t="shared" si="54"/>
        <v>72</v>
      </c>
      <c r="K143" s="164">
        <f t="shared" si="55"/>
        <v>1.4484293078380402E-3</v>
      </c>
    </row>
    <row r="144" spans="2:11" x14ac:dyDescent="0.25">
      <c r="B144" s="162" t="s">
        <v>119</v>
      </c>
      <c r="C144" s="163">
        <v>124</v>
      </c>
      <c r="D144" s="163">
        <v>6</v>
      </c>
      <c r="E144" s="163">
        <v>184</v>
      </c>
      <c r="F144" s="163">
        <v>146</v>
      </c>
      <c r="G144" s="163">
        <v>161</v>
      </c>
      <c r="H144" s="163">
        <v>165</v>
      </c>
      <c r="I144" s="178">
        <f t="shared" si="56"/>
        <v>2.4844720496894457E-2</v>
      </c>
      <c r="J144" s="181">
        <f t="shared" si="54"/>
        <v>4</v>
      </c>
      <c r="K144" s="164">
        <f t="shared" si="55"/>
        <v>9.0871040225580469E-4</v>
      </c>
    </row>
    <row r="145" spans="2:11" x14ac:dyDescent="0.25">
      <c r="B145" s="162" t="s">
        <v>128</v>
      </c>
      <c r="C145" s="163">
        <v>342</v>
      </c>
      <c r="D145" s="163">
        <v>15</v>
      </c>
      <c r="E145" s="163">
        <v>133</v>
      </c>
      <c r="F145" s="163">
        <v>160</v>
      </c>
      <c r="G145" s="163">
        <v>116</v>
      </c>
      <c r="H145" s="163">
        <v>173</v>
      </c>
      <c r="I145" s="178">
        <f t="shared" si="56"/>
        <v>0.49137931034482762</v>
      </c>
      <c r="J145" s="181">
        <f t="shared" si="54"/>
        <v>57</v>
      </c>
      <c r="K145" s="164">
        <f t="shared" si="55"/>
        <v>9.5276908842578309E-4</v>
      </c>
    </row>
    <row r="146" spans="2:11" x14ac:dyDescent="0.25">
      <c r="B146" s="162" t="s">
        <v>131</v>
      </c>
      <c r="C146" s="163">
        <v>606</v>
      </c>
      <c r="D146" s="163">
        <v>4</v>
      </c>
      <c r="E146" s="163">
        <v>46</v>
      </c>
      <c r="F146" s="163">
        <v>145</v>
      </c>
      <c r="G146" s="163">
        <v>174</v>
      </c>
      <c r="H146" s="163">
        <v>143</v>
      </c>
      <c r="I146" s="178">
        <f t="shared" si="56"/>
        <v>-0.17816091954022983</v>
      </c>
      <c r="J146" s="181">
        <f t="shared" si="54"/>
        <v>-31</v>
      </c>
      <c r="K146" s="164">
        <f t="shared" si="55"/>
        <v>7.8754901528836413E-4</v>
      </c>
    </row>
    <row r="147" spans="2:11" x14ac:dyDescent="0.25">
      <c r="B147" s="167" t="s">
        <v>145</v>
      </c>
      <c r="C147" s="168">
        <f t="shared" ref="C147:H147" si="57">IFERROR(C139-SUM(C140:C146),"nd")</f>
        <v>2942</v>
      </c>
      <c r="D147" s="168">
        <f t="shared" si="57"/>
        <v>396</v>
      </c>
      <c r="E147" s="168">
        <f t="shared" si="57"/>
        <v>2766</v>
      </c>
      <c r="F147" s="168">
        <f t="shared" si="57"/>
        <v>2744</v>
      </c>
      <c r="G147" s="168">
        <f t="shared" si="57"/>
        <v>2604</v>
      </c>
      <c r="H147" s="168">
        <f t="shared" si="57"/>
        <v>2943</v>
      </c>
      <c r="I147" s="179">
        <f t="shared" si="56"/>
        <v>0.1301843317972351</v>
      </c>
      <c r="J147" s="182">
        <f t="shared" si="54"/>
        <v>339</v>
      </c>
      <c r="K147" s="169">
        <f t="shared" si="55"/>
        <v>1.6208089174780806E-2</v>
      </c>
    </row>
    <row r="148" spans="2:11" x14ac:dyDescent="0.25">
      <c r="B148" s="154" t="s">
        <v>53</v>
      </c>
      <c r="C148" s="152"/>
      <c r="D148" s="152"/>
      <c r="E148" s="152"/>
      <c r="F148" s="152"/>
      <c r="G148" s="152"/>
      <c r="H148" s="152"/>
      <c r="I148" s="153"/>
      <c r="J148" s="153"/>
      <c r="K148" s="152"/>
    </row>
    <row r="149" spans="2:11" x14ac:dyDescent="0.25">
      <c r="B149" s="155" t="s">
        <v>68</v>
      </c>
      <c r="C149" s="175">
        <f t="shared" ref="C149:H149" si="58">IFERROR(C150+C153,"nd")</f>
        <v>1566</v>
      </c>
      <c r="D149" s="175">
        <f t="shared" si="58"/>
        <v>123</v>
      </c>
      <c r="E149" s="175">
        <f t="shared" si="58"/>
        <v>3127</v>
      </c>
      <c r="F149" s="175">
        <f t="shared" si="58"/>
        <v>2417</v>
      </c>
      <c r="G149" s="175">
        <f t="shared" si="58"/>
        <v>9176</v>
      </c>
      <c r="H149" s="175">
        <f t="shared" si="58"/>
        <v>8200</v>
      </c>
      <c r="I149" s="176">
        <f>IFERROR(H149/G149-1,"-")</f>
        <v>-0.10636442894507414</v>
      </c>
      <c r="J149" s="175">
        <f>IFERROR(H149-G149,"-")</f>
        <v>-976</v>
      </c>
      <c r="K149" s="176">
        <f>IFERROR(H149/H$9,"-")</f>
        <v>4.5160153324227868E-2</v>
      </c>
    </row>
    <row r="150" spans="2:11" x14ac:dyDescent="0.25">
      <c r="B150" s="158" t="s">
        <v>97</v>
      </c>
      <c r="C150" s="159">
        <v>220</v>
      </c>
      <c r="D150" s="159">
        <v>38</v>
      </c>
      <c r="E150" s="159">
        <v>285</v>
      </c>
      <c r="F150" s="159">
        <v>186</v>
      </c>
      <c r="G150" s="159">
        <v>727</v>
      </c>
      <c r="H150" s="159">
        <v>352</v>
      </c>
      <c r="I150" s="177">
        <f>IFERROR(H150/G150-1,"-")</f>
        <v>-0.51581843191196697</v>
      </c>
      <c r="J150" s="180">
        <f t="shared" ref="J150:J161" si="59">IFERROR(H150-G150,"-")</f>
        <v>-375</v>
      </c>
      <c r="K150" s="160">
        <f t="shared" ref="K150:K161" si="60">IFERROR(H150/H$9,"-")</f>
        <v>1.9385821914790502E-3</v>
      </c>
    </row>
    <row r="151" spans="2:11" x14ac:dyDescent="0.25">
      <c r="B151" s="162" t="s">
        <v>103</v>
      </c>
      <c r="C151" s="163">
        <v>185</v>
      </c>
      <c r="D151" s="163">
        <v>8</v>
      </c>
      <c r="E151" s="163">
        <v>233</v>
      </c>
      <c r="F151" s="163">
        <v>59</v>
      </c>
      <c r="G151" s="163">
        <v>567</v>
      </c>
      <c r="H151" s="163">
        <v>193</v>
      </c>
      <c r="I151" s="178">
        <f>IFERROR(H151/G151-1,"-")</f>
        <v>-0.65961199294532635</v>
      </c>
      <c r="J151" s="181">
        <f t="shared" si="59"/>
        <v>-374</v>
      </c>
      <c r="K151" s="164">
        <f t="shared" si="60"/>
        <v>1.0629158038507293E-3</v>
      </c>
    </row>
    <row r="152" spans="2:11" x14ac:dyDescent="0.25">
      <c r="B152" s="162" t="s">
        <v>100</v>
      </c>
      <c r="C152" s="163">
        <v>35</v>
      </c>
      <c r="D152" s="163">
        <v>30</v>
      </c>
      <c r="E152" s="163">
        <v>52</v>
      </c>
      <c r="F152" s="163">
        <v>127</v>
      </c>
      <c r="G152" s="163">
        <v>160</v>
      </c>
      <c r="H152" s="163">
        <v>159</v>
      </c>
      <c r="I152" s="178">
        <f>IFERROR(H152/G152-1,"-")</f>
        <v>-6.2499999999999778E-3</v>
      </c>
      <c r="J152" s="181">
        <f t="shared" si="59"/>
        <v>-1</v>
      </c>
      <c r="K152" s="164">
        <f t="shared" si="60"/>
        <v>8.7566638762832092E-4</v>
      </c>
    </row>
    <row r="153" spans="2:11" x14ac:dyDescent="0.25">
      <c r="B153" s="158" t="s">
        <v>107</v>
      </c>
      <c r="C153" s="159">
        <v>1346</v>
      </c>
      <c r="D153" s="159">
        <v>85</v>
      </c>
      <c r="E153" s="159">
        <v>2842</v>
      </c>
      <c r="F153" s="159">
        <v>2231</v>
      </c>
      <c r="G153" s="159">
        <v>8449</v>
      </c>
      <c r="H153" s="159">
        <v>7848</v>
      </c>
      <c r="I153" s="177">
        <f>IFERROR(H153/G153-1,"-")</f>
        <v>-7.1132678423482032E-2</v>
      </c>
      <c r="J153" s="180">
        <f t="shared" si="59"/>
        <v>-601</v>
      </c>
      <c r="K153" s="160">
        <f t="shared" si="60"/>
        <v>4.3221571132748819E-2</v>
      </c>
    </row>
    <row r="154" spans="2:11" x14ac:dyDescent="0.25">
      <c r="B154" s="162" t="s">
        <v>110</v>
      </c>
      <c r="C154" s="163">
        <v>274</v>
      </c>
      <c r="D154" s="163">
        <v>5</v>
      </c>
      <c r="E154" s="163">
        <v>1335</v>
      </c>
      <c r="F154" s="163">
        <v>384</v>
      </c>
      <c r="G154" s="163">
        <v>4084</v>
      </c>
      <c r="H154" s="163">
        <v>3921</v>
      </c>
      <c r="I154" s="178">
        <f t="shared" ref="I154:I161" si="61">IFERROR(H154/G154-1,"-")</f>
        <v>-3.9911851126346765E-2</v>
      </c>
      <c r="J154" s="181">
        <f t="shared" si="59"/>
        <v>-163</v>
      </c>
      <c r="K154" s="164">
        <f t="shared" si="60"/>
        <v>2.1594263559060668E-2</v>
      </c>
    </row>
    <row r="155" spans="2:11" x14ac:dyDescent="0.25">
      <c r="B155" s="162" t="s">
        <v>113</v>
      </c>
      <c r="C155" s="163">
        <v>332</v>
      </c>
      <c r="D155" s="163">
        <v>32</v>
      </c>
      <c r="E155" s="163">
        <v>221</v>
      </c>
      <c r="F155" s="163">
        <v>593</v>
      </c>
      <c r="G155" s="163">
        <v>878</v>
      </c>
      <c r="H155" s="163">
        <v>567</v>
      </c>
      <c r="I155" s="178">
        <f t="shared" si="61"/>
        <v>-0.35421412300683375</v>
      </c>
      <c r="J155" s="181">
        <f t="shared" si="59"/>
        <v>-311</v>
      </c>
      <c r="K155" s="164">
        <f t="shared" si="60"/>
        <v>3.1226593822972198E-3</v>
      </c>
    </row>
    <row r="156" spans="2:11" x14ac:dyDescent="0.25">
      <c r="B156" s="162" t="s">
        <v>116</v>
      </c>
      <c r="C156" s="163">
        <v>52</v>
      </c>
      <c r="D156" s="163">
        <v>5</v>
      </c>
      <c r="E156" s="163">
        <v>63</v>
      </c>
      <c r="F156" s="163">
        <v>201</v>
      </c>
      <c r="G156" s="163">
        <v>146</v>
      </c>
      <c r="H156" s="163">
        <v>201</v>
      </c>
      <c r="I156" s="178">
        <f t="shared" si="61"/>
        <v>0.37671232876712324</v>
      </c>
      <c r="J156" s="181">
        <f t="shared" si="59"/>
        <v>55</v>
      </c>
      <c r="K156" s="164">
        <f t="shared" si="60"/>
        <v>1.1069744900207075E-3</v>
      </c>
    </row>
    <row r="157" spans="2:11" x14ac:dyDescent="0.25">
      <c r="B157" s="162" t="s">
        <v>123</v>
      </c>
      <c r="C157" s="163">
        <v>23</v>
      </c>
      <c r="D157" s="163">
        <v>2</v>
      </c>
      <c r="E157" s="163">
        <v>592</v>
      </c>
      <c r="F157" s="163">
        <v>125</v>
      </c>
      <c r="G157" s="163">
        <v>577</v>
      </c>
      <c r="H157" s="163">
        <v>698</v>
      </c>
      <c r="I157" s="178">
        <f t="shared" si="61"/>
        <v>0.20970537261698441</v>
      </c>
      <c r="J157" s="181">
        <f t="shared" si="59"/>
        <v>121</v>
      </c>
      <c r="K157" s="164">
        <f t="shared" si="60"/>
        <v>3.8441203683306164E-3</v>
      </c>
    </row>
    <row r="158" spans="2:11" x14ac:dyDescent="0.25">
      <c r="B158" s="162" t="s">
        <v>119</v>
      </c>
      <c r="C158" s="163">
        <v>36</v>
      </c>
      <c r="D158" s="163">
        <v>2</v>
      </c>
      <c r="E158" s="163">
        <v>24</v>
      </c>
      <c r="F158" s="163">
        <v>142</v>
      </c>
      <c r="G158" s="163">
        <v>169</v>
      </c>
      <c r="H158" s="163">
        <v>20</v>
      </c>
      <c r="I158" s="178">
        <f t="shared" si="61"/>
        <v>-0.88165680473372787</v>
      </c>
      <c r="J158" s="181">
        <f t="shared" si="59"/>
        <v>-149</v>
      </c>
      <c r="K158" s="164">
        <f t="shared" si="60"/>
        <v>1.1014671542494602E-4</v>
      </c>
    </row>
    <row r="159" spans="2:11" x14ac:dyDescent="0.25">
      <c r="B159" s="162" t="s">
        <v>128</v>
      </c>
      <c r="C159" s="163">
        <v>100</v>
      </c>
      <c r="D159" s="163">
        <v>0</v>
      </c>
      <c r="E159" s="163">
        <v>139</v>
      </c>
      <c r="F159" s="163">
        <v>110</v>
      </c>
      <c r="G159" s="163">
        <v>345</v>
      </c>
      <c r="H159" s="163">
        <v>431</v>
      </c>
      <c r="I159" s="178">
        <f t="shared" si="61"/>
        <v>0.24927536231884062</v>
      </c>
      <c r="J159" s="181">
        <f t="shared" si="59"/>
        <v>86</v>
      </c>
      <c r="K159" s="164">
        <f t="shared" si="60"/>
        <v>2.3736617174075869E-3</v>
      </c>
    </row>
    <row r="160" spans="2:11" x14ac:dyDescent="0.25">
      <c r="B160" s="162" t="s">
        <v>131</v>
      </c>
      <c r="C160" s="163">
        <v>112</v>
      </c>
      <c r="D160" s="163">
        <v>0</v>
      </c>
      <c r="E160" s="163">
        <v>138</v>
      </c>
      <c r="F160" s="163">
        <v>31</v>
      </c>
      <c r="G160" s="163">
        <v>823</v>
      </c>
      <c r="H160" s="163">
        <v>822</v>
      </c>
      <c r="I160" s="178">
        <f t="shared" si="61"/>
        <v>-1.2150668286755595E-3</v>
      </c>
      <c r="J160" s="181">
        <f t="shared" si="59"/>
        <v>-1</v>
      </c>
      <c r="K160" s="164">
        <f t="shared" si="60"/>
        <v>4.5270300039652817E-3</v>
      </c>
    </row>
    <row r="161" spans="2:11" x14ac:dyDescent="0.25">
      <c r="B161" s="167" t="s">
        <v>145</v>
      </c>
      <c r="C161" s="168">
        <f t="shared" ref="C161:H161" si="62">IFERROR(C153-SUM(C154:C160),"nd")</f>
        <v>417</v>
      </c>
      <c r="D161" s="168">
        <f t="shared" si="62"/>
        <v>39</v>
      </c>
      <c r="E161" s="168">
        <f t="shared" si="62"/>
        <v>330</v>
      </c>
      <c r="F161" s="168">
        <f t="shared" si="62"/>
        <v>645</v>
      </c>
      <c r="G161" s="168">
        <f t="shared" si="62"/>
        <v>1427</v>
      </c>
      <c r="H161" s="168">
        <f t="shared" si="62"/>
        <v>1188</v>
      </c>
      <c r="I161" s="179">
        <f t="shared" si="61"/>
        <v>-0.16748423265592149</v>
      </c>
      <c r="J161" s="182">
        <f t="shared" si="59"/>
        <v>-239</v>
      </c>
      <c r="K161" s="169">
        <f t="shared" si="60"/>
        <v>6.5427148962417941E-3</v>
      </c>
    </row>
    <row r="162" spans="2:11" x14ac:dyDescent="0.25">
      <c r="C162" s="79"/>
      <c r="D162" s="79"/>
      <c r="E162" s="79"/>
      <c r="F162" s="79"/>
      <c r="G162" s="79"/>
      <c r="H162" s="79"/>
      <c r="I162" s="79"/>
    </row>
    <row r="163" spans="2:11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FA514B-8922-45AC-9518-A04C025A36EB}">
  <sheetPr>
    <tabColor theme="7" tint="0.79998168889431442"/>
    <pageSetUpPr fitToPage="1"/>
  </sheetPr>
  <dimension ref="A1:Y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0" width="10.5703125" customWidth="1"/>
    <col min="11" max="14" width="11.7109375" customWidth="1"/>
    <col min="15" max="16" width="11" customWidth="1"/>
    <col min="17" max="18" width="10.5703125" customWidth="1"/>
    <col min="19" max="21" width="11.7109375" customWidth="1"/>
    <col min="22" max="23" width="11" customWidth="1"/>
    <col min="24" max="25" width="10.5703125" customWidth="1"/>
  </cols>
  <sheetData>
    <row r="1" spans="1:25" ht="42.75" customHeight="1" x14ac:dyDescent="0.25"/>
    <row r="3" spans="1:25" ht="42" customHeight="1" thickBot="1" x14ac:dyDescent="0.3">
      <c r="B3" s="142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3"/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3"/>
      <c r="O3" s="143"/>
      <c r="P3" s="143"/>
      <c r="Q3" s="143"/>
      <c r="R3" s="143"/>
      <c r="S3" s="143"/>
      <c r="T3" s="143"/>
      <c r="U3" s="143"/>
      <c r="V3" s="143"/>
      <c r="W3" s="143"/>
      <c r="X3" s="143"/>
      <c r="Y3" s="143"/>
    </row>
    <row r="4" spans="1:25" ht="6" customHeight="1" x14ac:dyDescent="0.25"/>
    <row r="5" spans="1:25" ht="15.75" x14ac:dyDescent="0.25">
      <c r="B5" s="183"/>
      <c r="C5" s="301" t="s">
        <v>62</v>
      </c>
      <c r="D5" s="302"/>
      <c r="E5" s="302"/>
      <c r="F5" s="302"/>
      <c r="G5" s="302"/>
      <c r="H5" s="302"/>
      <c r="I5" s="302"/>
      <c r="J5" s="302"/>
      <c r="K5" s="301" t="s">
        <v>61</v>
      </c>
      <c r="L5" s="302"/>
      <c r="M5" s="302"/>
      <c r="N5" s="302"/>
      <c r="O5" s="302"/>
      <c r="P5" s="302"/>
      <c r="Q5" s="302"/>
      <c r="R5" s="302"/>
      <c r="S5" s="301" t="s">
        <v>137</v>
      </c>
      <c r="T5" s="302"/>
      <c r="U5" s="302"/>
      <c r="V5" s="302"/>
      <c r="W5" s="302"/>
      <c r="X5" s="302"/>
      <c r="Y5" s="302"/>
    </row>
    <row r="6" spans="1:25" s="145" customFormat="1" ht="72" customHeight="1" x14ac:dyDescent="0.25">
      <c r="B6" s="146"/>
      <c r="C6" s="171" t="s">
        <v>261</v>
      </c>
      <c r="D6" s="171" t="s">
        <v>262</v>
      </c>
      <c r="E6" s="171" t="s">
        <v>263</v>
      </c>
      <c r="F6" s="171" t="s">
        <v>264</v>
      </c>
      <c r="G6" s="171" t="s">
        <v>265</v>
      </c>
      <c r="H6" s="171" t="s">
        <v>266</v>
      </c>
      <c r="I6" s="172" t="str">
        <f>CONCATENATE("var. ",RIGHT(H6,2),"/",RIGHT(G6,2))</f>
        <v>var. 25/24</v>
      </c>
      <c r="J6" s="172" t="str">
        <f>CONCATENATE("Cuota s/ total lugares de residencia ",RIGHT(H6,4))</f>
        <v>Cuota s/ total lugares de residencia 2025</v>
      </c>
      <c r="K6" s="171" t="s">
        <v>261</v>
      </c>
      <c r="L6" s="171" t="s">
        <v>262</v>
      </c>
      <c r="M6" s="171" t="s">
        <v>263</v>
      </c>
      <c r="N6" s="171" t="s">
        <v>264</v>
      </c>
      <c r="O6" s="171" t="s">
        <v>265</v>
      </c>
      <c r="P6" s="171" t="s">
        <v>266</v>
      </c>
      <c r="Q6" s="172" t="str">
        <f>CONCATENATE("var. ",RIGHT(P6,2),"/",RIGHT(O6,2))</f>
        <v>var. 25/24</v>
      </c>
      <c r="R6" s="172" t="str">
        <f>CONCATENATE("Cuota s/ total lugares de residencia ",RIGHT(P6,4))</f>
        <v>Cuota s/ total lugares de residencia 2025</v>
      </c>
      <c r="S6" s="171" t="s">
        <v>261</v>
      </c>
      <c r="T6" s="171" t="s">
        <v>263</v>
      </c>
      <c r="U6" s="171" t="s">
        <v>264</v>
      </c>
      <c r="V6" s="171" t="s">
        <v>265</v>
      </c>
      <c r="W6" s="171" t="s">
        <v>266</v>
      </c>
      <c r="X6" s="172" t="str">
        <f>CONCATENATE("var. ",RIGHT(W6,2),"/",RIGHT(V6,2))</f>
        <v>var. 25/24</v>
      </c>
      <c r="Y6" s="172" t="str">
        <f>CONCATENATE("Cuota s/ total lugares de residencia ",RIGHT(W6,4))</f>
        <v>Cuota s/ total lugares de residencia 2025</v>
      </c>
    </row>
    <row r="7" spans="1:25" x14ac:dyDescent="0.25">
      <c r="A7" s="1"/>
      <c r="B7" s="151" t="s">
        <v>43</v>
      </c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</row>
    <row r="8" spans="1:25" x14ac:dyDescent="0.25">
      <c r="A8" s="1"/>
      <c r="B8" s="155" t="s">
        <v>68</v>
      </c>
      <c r="C8" s="175">
        <f t="shared" ref="C8:H8" si="0">C9+C12</f>
        <v>123096</v>
      </c>
      <c r="D8" s="175">
        <f t="shared" si="0"/>
        <v>20052</v>
      </c>
      <c r="E8" s="175">
        <f t="shared" si="0"/>
        <v>88093</v>
      </c>
      <c r="F8" s="175">
        <f t="shared" si="0"/>
        <v>122086</v>
      </c>
      <c r="G8" s="175">
        <f t="shared" si="0"/>
        <v>119643</v>
      </c>
      <c r="H8" s="175">
        <f t="shared" si="0"/>
        <v>126360</v>
      </c>
      <c r="I8" s="176">
        <f>IFERROR(H8/G8-1,"-")</f>
        <v>5.6142022516987966E-2</v>
      </c>
      <c r="J8" s="176">
        <f t="shared" ref="J8:J20" si="1">H8/H$8</f>
        <v>1</v>
      </c>
      <c r="K8" s="175">
        <f t="shared" ref="K8:P8" si="2">K9+K12</f>
        <v>481940</v>
      </c>
      <c r="L8" s="175">
        <f t="shared" si="2"/>
        <v>59043</v>
      </c>
      <c r="M8" s="175">
        <f t="shared" si="2"/>
        <v>403574</v>
      </c>
      <c r="N8" s="175">
        <f t="shared" si="2"/>
        <v>528370</v>
      </c>
      <c r="O8" s="175">
        <f t="shared" si="2"/>
        <v>556467</v>
      </c>
      <c r="P8" s="175">
        <f t="shared" si="2"/>
        <v>548283</v>
      </c>
      <c r="Q8" s="176">
        <f>IFERROR(P8/O8-1,"-")</f>
        <v>-1.470707157836848E-2</v>
      </c>
      <c r="R8" s="176">
        <f t="shared" ref="R8:R20" si="3">P8/P$8</f>
        <v>1</v>
      </c>
      <c r="S8" s="175">
        <f>S9+S12</f>
        <v>605036</v>
      </c>
      <c r="T8" s="175">
        <f>T9+T12</f>
        <v>491667</v>
      </c>
      <c r="U8" s="175">
        <f>U9+U12</f>
        <v>650456</v>
      </c>
      <c r="V8" s="175">
        <f>V9+V12</f>
        <v>676110</v>
      </c>
      <c r="W8" s="175">
        <f>W9+W12</f>
        <v>674643</v>
      </c>
      <c r="X8" s="176">
        <f>IFERROR(W8/V8-1,"-")</f>
        <v>-2.1697652748813301E-3</v>
      </c>
      <c r="Y8" s="176">
        <f>W8/W$8</f>
        <v>1</v>
      </c>
    </row>
    <row r="9" spans="1:25" x14ac:dyDescent="0.25">
      <c r="A9" s="1"/>
      <c r="B9" s="158" t="s">
        <v>97</v>
      </c>
      <c r="C9" s="159">
        <v>25680</v>
      </c>
      <c r="D9" s="159">
        <v>9195</v>
      </c>
      <c r="E9" s="159">
        <v>17739</v>
      </c>
      <c r="F9" s="159">
        <v>26020</v>
      </c>
      <c r="G9" s="159">
        <v>24091</v>
      </c>
      <c r="H9" s="159">
        <v>24143</v>
      </c>
      <c r="I9" s="160">
        <f>IFERROR(H9/G9-1,"-")</f>
        <v>2.1584824208209508E-3</v>
      </c>
      <c r="J9" s="160">
        <f t="shared" si="1"/>
        <v>0.19106521050965494</v>
      </c>
      <c r="K9" s="159">
        <v>77940</v>
      </c>
      <c r="L9" s="159">
        <v>29436</v>
      </c>
      <c r="M9" s="159">
        <v>71150</v>
      </c>
      <c r="N9" s="159">
        <v>80141</v>
      </c>
      <c r="O9" s="159">
        <v>75119</v>
      </c>
      <c r="P9" s="159">
        <v>73711</v>
      </c>
      <c r="Q9" s="160">
        <f>IFERROR(P9/O9-1,"-")</f>
        <v>-1.8743593498316002E-2</v>
      </c>
      <c r="R9" s="160">
        <f t="shared" si="3"/>
        <v>0.13443969628823071</v>
      </c>
      <c r="S9" s="159">
        <v>103620</v>
      </c>
      <c r="T9" s="159">
        <v>88889</v>
      </c>
      <c r="U9" s="159">
        <v>106161</v>
      </c>
      <c r="V9" s="159">
        <v>99210</v>
      </c>
      <c r="W9" s="159">
        <v>97854</v>
      </c>
      <c r="X9" s="160">
        <f>IFERROR(W9/V9-1,"-")</f>
        <v>-1.3667977018445687E-2</v>
      </c>
      <c r="Y9" s="160">
        <f>W9/W$8</f>
        <v>0.14504560189611396</v>
      </c>
    </row>
    <row r="10" spans="1:25" x14ac:dyDescent="0.25">
      <c r="A10" s="161"/>
      <c r="B10" s="162" t="s">
        <v>103</v>
      </c>
      <c r="C10" s="163">
        <v>12078</v>
      </c>
      <c r="D10" s="163">
        <v>6797</v>
      </c>
      <c r="E10" s="163">
        <v>9622</v>
      </c>
      <c r="F10" s="163">
        <v>14190</v>
      </c>
      <c r="G10" s="163">
        <v>12399</v>
      </c>
      <c r="H10" s="163">
        <v>11607</v>
      </c>
      <c r="I10" s="164">
        <f>IFERROR(H10/G10-1,"-")</f>
        <v>-6.3876119041858193E-2</v>
      </c>
      <c r="J10" s="164">
        <f t="shared" si="1"/>
        <v>9.1856600189933524E-2</v>
      </c>
      <c r="K10" s="163">
        <v>22575</v>
      </c>
      <c r="L10" s="163">
        <v>20487</v>
      </c>
      <c r="M10" s="163">
        <v>26177</v>
      </c>
      <c r="N10" s="163">
        <v>25555</v>
      </c>
      <c r="O10" s="163">
        <v>21986</v>
      </c>
      <c r="P10" s="163">
        <v>19918</v>
      </c>
      <c r="Q10" s="164">
        <f>IFERROR(P10/O10-1,"-")</f>
        <v>-9.405985627217317E-2</v>
      </c>
      <c r="R10" s="164">
        <f t="shared" si="3"/>
        <v>3.6327954724111454E-2</v>
      </c>
      <c r="S10" s="163">
        <v>34653</v>
      </c>
      <c r="T10" s="163">
        <v>35799</v>
      </c>
      <c r="U10" s="163">
        <v>39745</v>
      </c>
      <c r="V10" s="163">
        <v>34385</v>
      </c>
      <c r="W10" s="163">
        <v>31525</v>
      </c>
      <c r="X10" s="164">
        <f>IFERROR(W10/V10-1,"-")</f>
        <v>-8.317580340264652E-2</v>
      </c>
      <c r="Y10" s="164">
        <f>W10/W$8</f>
        <v>4.6728417844697119E-2</v>
      </c>
    </row>
    <row r="11" spans="1:25" x14ac:dyDescent="0.25">
      <c r="A11" s="161"/>
      <c r="B11" s="162" t="s">
        <v>100</v>
      </c>
      <c r="C11" s="163">
        <v>13602</v>
      </c>
      <c r="D11" s="163">
        <v>2398</v>
      </c>
      <c r="E11" s="163">
        <v>8117</v>
      </c>
      <c r="F11" s="163">
        <v>11830</v>
      </c>
      <c r="G11" s="163">
        <v>11692</v>
      </c>
      <c r="H11" s="163">
        <v>12536</v>
      </c>
      <c r="I11" s="164">
        <f>IFERROR(H11/G11-1,"-")</f>
        <v>7.2186110160793682E-2</v>
      </c>
      <c r="J11" s="164">
        <f t="shared" si="1"/>
        <v>9.9208610319721433E-2</v>
      </c>
      <c r="K11" s="163">
        <v>55365</v>
      </c>
      <c r="L11" s="163">
        <v>8949</v>
      </c>
      <c r="M11" s="163">
        <v>44973</v>
      </c>
      <c r="N11" s="163">
        <v>54586</v>
      </c>
      <c r="O11" s="163">
        <v>53133</v>
      </c>
      <c r="P11" s="163">
        <v>53793</v>
      </c>
      <c r="Q11" s="164">
        <f>IFERROR(P11/O11-1,"-")</f>
        <v>1.2421658856078155E-2</v>
      </c>
      <c r="R11" s="164">
        <f t="shared" si="3"/>
        <v>9.8111741564119254E-2</v>
      </c>
      <c r="S11" s="163">
        <v>68967</v>
      </c>
      <c r="T11" s="163">
        <v>53090</v>
      </c>
      <c r="U11" s="163">
        <v>66416</v>
      </c>
      <c r="V11" s="163">
        <v>64825</v>
      </c>
      <c r="W11" s="163">
        <v>66329</v>
      </c>
      <c r="X11" s="164">
        <f>IFERROR(W11/V11-1,"-")</f>
        <v>2.3200925568839237E-2</v>
      </c>
      <c r="Y11" s="164">
        <f>W11/W$8</f>
        <v>9.8317184051416817E-2</v>
      </c>
    </row>
    <row r="12" spans="1:25" x14ac:dyDescent="0.25">
      <c r="A12" s="1"/>
      <c r="B12" s="158" t="s">
        <v>107</v>
      </c>
      <c r="C12" s="159">
        <v>97416</v>
      </c>
      <c r="D12" s="159">
        <v>10857</v>
      </c>
      <c r="E12" s="159">
        <v>70354</v>
      </c>
      <c r="F12" s="159">
        <v>96066</v>
      </c>
      <c r="G12" s="159">
        <v>95552</v>
      </c>
      <c r="H12" s="159">
        <v>102217</v>
      </c>
      <c r="I12" s="160">
        <f>IFERROR(H12/G12-1,"-")</f>
        <v>6.9752595445411902E-2</v>
      </c>
      <c r="J12" s="160">
        <f t="shared" si="1"/>
        <v>0.80893478949034503</v>
      </c>
      <c r="K12" s="159">
        <v>404000</v>
      </c>
      <c r="L12" s="159">
        <v>29607</v>
      </c>
      <c r="M12" s="159">
        <v>332424</v>
      </c>
      <c r="N12" s="159">
        <v>448229</v>
      </c>
      <c r="O12" s="159">
        <v>481348</v>
      </c>
      <c r="P12" s="159">
        <v>474572</v>
      </c>
      <c r="Q12" s="160">
        <f>IFERROR(P12/O12-1,"-")</f>
        <v>-1.4077133383747276E-2</v>
      </c>
      <c r="R12" s="160">
        <f t="shared" si="3"/>
        <v>0.86556030371176929</v>
      </c>
      <c r="S12" s="159">
        <v>501416</v>
      </c>
      <c r="T12" s="159">
        <v>402778</v>
      </c>
      <c r="U12" s="159">
        <v>544295</v>
      </c>
      <c r="V12" s="159">
        <v>576900</v>
      </c>
      <c r="W12" s="159">
        <v>576789</v>
      </c>
      <c r="X12" s="160">
        <f>IFERROR(W12/V12-1,"-")</f>
        <v>-1.9240769630790577E-4</v>
      </c>
      <c r="Y12" s="160">
        <f>W12/W$8</f>
        <v>0.85495439810388607</v>
      </c>
    </row>
    <row r="13" spans="1:25" s="56" customFormat="1" x14ac:dyDescent="0.25">
      <c r="B13" s="162" t="s">
        <v>110</v>
      </c>
      <c r="C13" s="163">
        <v>31403</v>
      </c>
      <c r="D13" s="163">
        <v>942</v>
      </c>
      <c r="E13" s="163">
        <v>19651</v>
      </c>
      <c r="F13" s="163">
        <v>30941</v>
      </c>
      <c r="G13" s="163">
        <v>30007</v>
      </c>
      <c r="H13" s="163">
        <v>32723</v>
      </c>
      <c r="I13" s="164">
        <f t="shared" ref="I13:I20" si="4">IFERROR(H13/G13-1,"-")</f>
        <v>9.0512213816775988E-2</v>
      </c>
      <c r="J13" s="164">
        <f t="shared" si="1"/>
        <v>0.25896644507755617</v>
      </c>
      <c r="K13" s="163">
        <v>164855</v>
      </c>
      <c r="L13" s="163">
        <v>1385</v>
      </c>
      <c r="M13" s="163">
        <v>127345</v>
      </c>
      <c r="N13" s="163">
        <v>177585</v>
      </c>
      <c r="O13" s="163">
        <v>193426</v>
      </c>
      <c r="P13" s="163">
        <v>195670</v>
      </c>
      <c r="Q13" s="164">
        <f t="shared" ref="Q13:Q20" si="5">IFERROR(P13/O13-1,"-")</f>
        <v>1.1601335911407995E-2</v>
      </c>
      <c r="R13" s="164">
        <f t="shared" si="3"/>
        <v>0.35687774379289527</v>
      </c>
      <c r="S13" s="163">
        <v>196258</v>
      </c>
      <c r="T13" s="163">
        <v>146996</v>
      </c>
      <c r="U13" s="163">
        <v>208526</v>
      </c>
      <c r="V13" s="163">
        <v>223433</v>
      </c>
      <c r="W13" s="163">
        <v>228393</v>
      </c>
      <c r="X13" s="164">
        <f t="shared" ref="X13:X20" si="6">IFERROR(W13/V13-1,"-")</f>
        <v>2.2199048484333073E-2</v>
      </c>
      <c r="Y13" s="164">
        <f t="shared" ref="Y13:Y20" si="7">W13/W$8</f>
        <v>0.33853904954175762</v>
      </c>
    </row>
    <row r="14" spans="1:25" s="56" customFormat="1" x14ac:dyDescent="0.25">
      <c r="B14" s="162" t="s">
        <v>113</v>
      </c>
      <c r="C14" s="163">
        <v>14951</v>
      </c>
      <c r="D14" s="163">
        <v>1960</v>
      </c>
      <c r="E14" s="163">
        <v>9617</v>
      </c>
      <c r="F14" s="163">
        <v>14281</v>
      </c>
      <c r="G14" s="163">
        <v>14343</v>
      </c>
      <c r="H14" s="163">
        <v>14297</v>
      </c>
      <c r="I14" s="164">
        <f t="shared" si="4"/>
        <v>-3.2071393711218255E-3</v>
      </c>
      <c r="J14" s="164">
        <f t="shared" si="1"/>
        <v>0.11314498258942704</v>
      </c>
      <c r="K14" s="163">
        <v>55236</v>
      </c>
      <c r="L14" s="163">
        <v>4442</v>
      </c>
      <c r="M14" s="163">
        <v>37414</v>
      </c>
      <c r="N14" s="163">
        <v>54071</v>
      </c>
      <c r="O14" s="163">
        <v>60496</v>
      </c>
      <c r="P14" s="163">
        <v>55937</v>
      </c>
      <c r="Q14" s="164">
        <f t="shared" si="5"/>
        <v>-7.5360354403596896E-2</v>
      </c>
      <c r="R14" s="164">
        <f t="shared" si="3"/>
        <v>0.1020221309068492</v>
      </c>
      <c r="S14" s="163">
        <v>70187</v>
      </c>
      <c r="T14" s="163">
        <v>47031</v>
      </c>
      <c r="U14" s="163">
        <v>68352</v>
      </c>
      <c r="V14" s="163">
        <v>74839</v>
      </c>
      <c r="W14" s="163">
        <v>70234</v>
      </c>
      <c r="X14" s="164">
        <f t="shared" si="6"/>
        <v>-6.153208888413797E-2</v>
      </c>
      <c r="Y14" s="164">
        <f t="shared" si="7"/>
        <v>0.10410543057587494</v>
      </c>
    </row>
    <row r="15" spans="1:25" x14ac:dyDescent="0.25">
      <c r="A15" s="1"/>
      <c r="B15" s="162" t="s">
        <v>116</v>
      </c>
      <c r="C15" s="163">
        <v>6492</v>
      </c>
      <c r="D15" s="163">
        <v>2516</v>
      </c>
      <c r="E15" s="163">
        <v>4696</v>
      </c>
      <c r="F15" s="163">
        <v>6152</v>
      </c>
      <c r="G15" s="163">
        <v>5588</v>
      </c>
      <c r="H15" s="163">
        <v>6228</v>
      </c>
      <c r="I15" s="164">
        <f t="shared" si="4"/>
        <v>0.1145311381531855</v>
      </c>
      <c r="J15" s="164">
        <f t="shared" si="1"/>
        <v>4.9287749287749288E-2</v>
      </c>
      <c r="K15" s="163">
        <v>20728</v>
      </c>
      <c r="L15" s="163">
        <v>7034</v>
      </c>
      <c r="M15" s="163">
        <v>20471</v>
      </c>
      <c r="N15" s="163">
        <v>26338</v>
      </c>
      <c r="O15" s="163">
        <v>25320</v>
      </c>
      <c r="P15" s="163">
        <v>25784</v>
      </c>
      <c r="Q15" s="164">
        <f t="shared" si="5"/>
        <v>1.8325434439178556E-2</v>
      </c>
      <c r="R15" s="164">
        <f t="shared" si="3"/>
        <v>4.7026809147830591E-2</v>
      </c>
      <c r="S15" s="163">
        <v>27220</v>
      </c>
      <c r="T15" s="163">
        <v>25167</v>
      </c>
      <c r="U15" s="163">
        <v>32490</v>
      </c>
      <c r="V15" s="163">
        <v>30908</v>
      </c>
      <c r="W15" s="163">
        <v>32012</v>
      </c>
      <c r="X15" s="164">
        <f t="shared" si="6"/>
        <v>3.5718907726155047E-2</v>
      </c>
      <c r="Y15" s="164">
        <f t="shared" si="7"/>
        <v>4.7450281111639785E-2</v>
      </c>
    </row>
    <row r="16" spans="1:25" x14ac:dyDescent="0.25">
      <c r="A16" s="1"/>
      <c r="B16" s="162" t="s">
        <v>123</v>
      </c>
      <c r="C16" s="163">
        <v>2802</v>
      </c>
      <c r="D16" s="163">
        <v>150</v>
      </c>
      <c r="E16" s="163">
        <v>3517</v>
      </c>
      <c r="F16" s="163">
        <v>3034</v>
      </c>
      <c r="G16" s="163">
        <v>2953</v>
      </c>
      <c r="H16" s="163">
        <v>3117</v>
      </c>
      <c r="I16" s="164">
        <f t="shared" si="4"/>
        <v>5.5536742295970276E-2</v>
      </c>
      <c r="J16" s="164">
        <f t="shared" si="1"/>
        <v>2.4667616334283E-2</v>
      </c>
      <c r="K16" s="163">
        <v>13168</v>
      </c>
      <c r="L16" s="163">
        <v>447</v>
      </c>
      <c r="M16" s="163">
        <v>17079</v>
      </c>
      <c r="N16" s="163">
        <v>15760</v>
      </c>
      <c r="O16" s="163">
        <v>18679</v>
      </c>
      <c r="P16" s="163">
        <v>17387</v>
      </c>
      <c r="Q16" s="164">
        <f t="shared" si="5"/>
        <v>-6.9168585042025832E-2</v>
      </c>
      <c r="R16" s="164">
        <f t="shared" si="3"/>
        <v>3.1711725514013751E-2</v>
      </c>
      <c r="S16" s="163">
        <v>15970</v>
      </c>
      <c r="T16" s="163">
        <v>20596</v>
      </c>
      <c r="U16" s="163">
        <v>18794</v>
      </c>
      <c r="V16" s="163">
        <v>21632</v>
      </c>
      <c r="W16" s="163">
        <v>20504</v>
      </c>
      <c r="X16" s="164">
        <f t="shared" si="6"/>
        <v>-5.2144970414201186E-2</v>
      </c>
      <c r="Y16" s="164">
        <f t="shared" si="7"/>
        <v>3.0392370483351937E-2</v>
      </c>
    </row>
    <row r="17" spans="1:25" x14ac:dyDescent="0.25">
      <c r="A17" s="56"/>
      <c r="B17" s="162" t="s">
        <v>119</v>
      </c>
      <c r="C17" s="163">
        <v>1927</v>
      </c>
      <c r="D17" s="163">
        <v>212</v>
      </c>
      <c r="E17" s="163">
        <v>1779</v>
      </c>
      <c r="F17" s="163">
        <v>2025</v>
      </c>
      <c r="G17" s="163">
        <v>2079</v>
      </c>
      <c r="H17" s="163">
        <v>2089</v>
      </c>
      <c r="I17" s="164">
        <f t="shared" si="4"/>
        <v>4.8100048100048198E-3</v>
      </c>
      <c r="J17" s="164">
        <f t="shared" si="1"/>
        <v>1.6532130421019309E-2</v>
      </c>
      <c r="K17" s="163">
        <v>20099</v>
      </c>
      <c r="L17" s="163">
        <v>1176</v>
      </c>
      <c r="M17" s="163">
        <v>20917</v>
      </c>
      <c r="N17" s="163">
        <v>20969</v>
      </c>
      <c r="O17" s="163">
        <v>21500</v>
      </c>
      <c r="P17" s="163">
        <v>19615</v>
      </c>
      <c r="Q17" s="164">
        <f t="shared" si="5"/>
        <v>-8.7674418604651194E-2</v>
      </c>
      <c r="R17" s="164">
        <f t="shared" si="3"/>
        <v>3.5775320409350643E-2</v>
      </c>
      <c r="S17" s="163">
        <v>22026</v>
      </c>
      <c r="T17" s="163">
        <v>22696</v>
      </c>
      <c r="U17" s="163">
        <v>22994</v>
      </c>
      <c r="V17" s="163">
        <v>23579</v>
      </c>
      <c r="W17" s="163">
        <v>21704</v>
      </c>
      <c r="X17" s="164">
        <f t="shared" si="6"/>
        <v>-7.9519911785911224E-2</v>
      </c>
      <c r="Y17" s="164">
        <f t="shared" si="7"/>
        <v>3.2171089005592589E-2</v>
      </c>
    </row>
    <row r="18" spans="1:25" x14ac:dyDescent="0.25">
      <c r="A18" s="56"/>
      <c r="B18" s="162" t="s">
        <v>128</v>
      </c>
      <c r="C18" s="163">
        <v>2754</v>
      </c>
      <c r="D18" s="163">
        <v>17</v>
      </c>
      <c r="E18" s="163">
        <v>1655</v>
      </c>
      <c r="F18" s="163">
        <v>2413</v>
      </c>
      <c r="G18" s="163">
        <v>1845</v>
      </c>
      <c r="H18" s="163">
        <v>1950</v>
      </c>
      <c r="I18" s="164">
        <f t="shared" si="4"/>
        <v>5.6910569105691033E-2</v>
      </c>
      <c r="J18" s="164">
        <f t="shared" si="1"/>
        <v>1.5432098765432098E-2</v>
      </c>
      <c r="K18" s="163">
        <v>12319</v>
      </c>
      <c r="L18" s="163">
        <v>112</v>
      </c>
      <c r="M18" s="163">
        <v>8846</v>
      </c>
      <c r="N18" s="163">
        <v>14619</v>
      </c>
      <c r="O18" s="163">
        <v>11814</v>
      </c>
      <c r="P18" s="163">
        <v>10608</v>
      </c>
      <c r="Q18" s="164">
        <f t="shared" si="5"/>
        <v>-0.10208227526663283</v>
      </c>
      <c r="R18" s="164">
        <f t="shared" si="3"/>
        <v>1.9347672643507095E-2</v>
      </c>
      <c r="S18" s="163">
        <v>15073</v>
      </c>
      <c r="T18" s="163">
        <v>10501</v>
      </c>
      <c r="U18" s="163">
        <v>17032</v>
      </c>
      <c r="V18" s="163">
        <v>13659</v>
      </c>
      <c r="W18" s="163">
        <v>12558</v>
      </c>
      <c r="X18" s="164">
        <f t="shared" si="6"/>
        <v>-8.0606193718427366E-2</v>
      </c>
      <c r="Y18" s="164">
        <f t="shared" si="7"/>
        <v>1.8614289335248422E-2</v>
      </c>
    </row>
    <row r="19" spans="1:25" x14ac:dyDescent="0.25">
      <c r="A19" s="56"/>
      <c r="B19" s="162" t="s">
        <v>131</v>
      </c>
      <c r="C19" s="163">
        <v>2844</v>
      </c>
      <c r="D19" s="163">
        <v>79</v>
      </c>
      <c r="E19" s="163">
        <v>989</v>
      </c>
      <c r="F19" s="163">
        <v>1539</v>
      </c>
      <c r="G19" s="163">
        <v>1108</v>
      </c>
      <c r="H19" s="163">
        <v>1160</v>
      </c>
      <c r="I19" s="164">
        <f t="shared" si="4"/>
        <v>4.6931407942238268E-2</v>
      </c>
      <c r="J19" s="164">
        <f t="shared" si="1"/>
        <v>9.1801202912314018E-3</v>
      </c>
      <c r="K19" s="163">
        <v>17826</v>
      </c>
      <c r="L19" s="163">
        <v>573</v>
      </c>
      <c r="M19" s="163">
        <v>6756</v>
      </c>
      <c r="N19" s="163">
        <v>12901</v>
      </c>
      <c r="O19" s="163">
        <v>12983</v>
      </c>
      <c r="P19" s="163">
        <v>10764</v>
      </c>
      <c r="Q19" s="164">
        <f t="shared" si="5"/>
        <v>-0.17091581298621272</v>
      </c>
      <c r="R19" s="164">
        <f t="shared" si="3"/>
        <v>1.9632197241205726E-2</v>
      </c>
      <c r="S19" s="163">
        <v>20670</v>
      </c>
      <c r="T19" s="163">
        <v>7745</v>
      </c>
      <c r="U19" s="163">
        <v>14440</v>
      </c>
      <c r="V19" s="163">
        <v>14091</v>
      </c>
      <c r="W19" s="163">
        <v>11924</v>
      </c>
      <c r="X19" s="164">
        <f t="shared" si="6"/>
        <v>-0.15378610460577669</v>
      </c>
      <c r="Y19" s="164">
        <f t="shared" si="7"/>
        <v>1.7674533049331274E-2</v>
      </c>
    </row>
    <row r="20" spans="1:25" x14ac:dyDescent="0.25">
      <c r="A20" s="56"/>
      <c r="B20" s="167" t="s">
        <v>145</v>
      </c>
      <c r="C20" s="168">
        <f t="shared" ref="C20" si="8">C12-SUM(C13:C19)</f>
        <v>34243</v>
      </c>
      <c r="D20" s="168">
        <f t="shared" ref="D20:H20" si="9">D12-SUM(D13:D19)</f>
        <v>4981</v>
      </c>
      <c r="E20" s="168">
        <f t="shared" si="9"/>
        <v>28450</v>
      </c>
      <c r="F20" s="168">
        <f t="shared" si="9"/>
        <v>35681</v>
      </c>
      <c r="G20" s="168">
        <f t="shared" si="9"/>
        <v>37629</v>
      </c>
      <c r="H20" s="168">
        <f t="shared" si="9"/>
        <v>40653</v>
      </c>
      <c r="I20" s="169">
        <f t="shared" si="4"/>
        <v>8.0363549390098044E-2</v>
      </c>
      <c r="J20" s="169">
        <f t="shared" si="1"/>
        <v>0.32172364672364673</v>
      </c>
      <c r="K20" s="168">
        <f t="shared" ref="K20:P20" si="10">K12-SUM(K13:K19)</f>
        <v>99769</v>
      </c>
      <c r="L20" s="168">
        <f t="shared" si="10"/>
        <v>14438</v>
      </c>
      <c r="M20" s="168">
        <f t="shared" si="10"/>
        <v>93596</v>
      </c>
      <c r="N20" s="168">
        <f t="shared" si="10"/>
        <v>125986</v>
      </c>
      <c r="O20" s="168">
        <f t="shared" si="10"/>
        <v>137130</v>
      </c>
      <c r="P20" s="168">
        <f t="shared" si="10"/>
        <v>138807</v>
      </c>
      <c r="Q20" s="169">
        <f t="shared" si="5"/>
        <v>1.2229271494202498E-2</v>
      </c>
      <c r="R20" s="169">
        <f t="shared" si="3"/>
        <v>0.25316670405611702</v>
      </c>
      <c r="S20" s="168">
        <f>S12-SUM(S13:S19)</f>
        <v>134012</v>
      </c>
      <c r="T20" s="168">
        <f>T12-SUM(T13:T19)</f>
        <v>122046</v>
      </c>
      <c r="U20" s="168">
        <f>U12-SUM(U13:U19)</f>
        <v>161667</v>
      </c>
      <c r="V20" s="168">
        <f>V12-SUM(V13:V19)</f>
        <v>174759</v>
      </c>
      <c r="W20" s="168">
        <f>W12-SUM(W13:W19)</f>
        <v>179460</v>
      </c>
      <c r="X20" s="169">
        <f t="shared" si="6"/>
        <v>2.6899902150962163E-2</v>
      </c>
      <c r="Y20" s="169">
        <f t="shared" si="7"/>
        <v>0.26600735500108946</v>
      </c>
    </row>
    <row r="21" spans="1:25" x14ac:dyDescent="0.25">
      <c r="A21" s="56"/>
      <c r="B21" s="154" t="s">
        <v>44</v>
      </c>
      <c r="C21" s="152"/>
      <c r="D21" s="152"/>
      <c r="E21" s="152"/>
      <c r="F21" s="152"/>
      <c r="G21" s="152"/>
      <c r="H21" s="152"/>
      <c r="I21" s="152"/>
      <c r="J21" s="152"/>
      <c r="K21" s="152"/>
      <c r="L21" s="152"/>
      <c r="M21" s="152"/>
      <c r="N21" s="152"/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</row>
    <row r="22" spans="1:25" x14ac:dyDescent="0.25">
      <c r="A22" s="56"/>
      <c r="B22" s="155" t="s">
        <v>68</v>
      </c>
      <c r="C22" s="175">
        <f t="shared" ref="C22:H22" si="11">C23+C26</f>
        <v>29115</v>
      </c>
      <c r="D22" s="175">
        <f t="shared" si="11"/>
        <v>1135</v>
      </c>
      <c r="E22" s="175">
        <f t="shared" si="11"/>
        <v>21212</v>
      </c>
      <c r="F22" s="175">
        <f t="shared" si="11"/>
        <v>27415</v>
      </c>
      <c r="G22" s="175">
        <f t="shared" si="11"/>
        <v>24097</v>
      </c>
      <c r="H22" s="175">
        <f t="shared" si="11"/>
        <v>24682</v>
      </c>
      <c r="I22" s="176">
        <f>IFERROR(H22/G22-1,"-")</f>
        <v>2.427688093953595E-2</v>
      </c>
      <c r="J22" s="176">
        <f t="shared" ref="J22:J34" si="12">H22/H$8</f>
        <v>0.19533080088635643</v>
      </c>
      <c r="K22" s="175">
        <f t="shared" ref="K22:P22" si="13">K23+K26</f>
        <v>202911</v>
      </c>
      <c r="L22" s="175">
        <f t="shared" si="13"/>
        <v>26507</v>
      </c>
      <c r="M22" s="175">
        <f t="shared" si="13"/>
        <v>178652</v>
      </c>
      <c r="N22" s="175">
        <f t="shared" si="13"/>
        <v>209225</v>
      </c>
      <c r="O22" s="175">
        <f t="shared" si="13"/>
        <v>222997</v>
      </c>
      <c r="P22" s="175">
        <f t="shared" si="13"/>
        <v>212170</v>
      </c>
      <c r="Q22" s="176">
        <f>IFERROR(P22/O22-1,"-")</f>
        <v>-4.855222267564141E-2</v>
      </c>
      <c r="R22" s="176">
        <f t="shared" ref="R22:R34" si="14">P22/P$8</f>
        <v>0.3869716916264046</v>
      </c>
      <c r="S22" s="175">
        <f>S23+S26</f>
        <v>232026</v>
      </c>
      <c r="T22" s="175">
        <f>T23+T26</f>
        <v>199864</v>
      </c>
      <c r="U22" s="175">
        <f>U23+U26</f>
        <v>236640</v>
      </c>
      <c r="V22" s="175">
        <f>V23+V26</f>
        <v>247094</v>
      </c>
      <c r="W22" s="175">
        <f>W23+W26</f>
        <v>236852</v>
      </c>
      <c r="X22" s="176">
        <f>IFERROR(W22/V22-1,"-")</f>
        <v>-4.1449812621917159E-2</v>
      </c>
      <c r="Y22" s="176">
        <f>W22/W$8</f>
        <v>0.35107753285811905</v>
      </c>
    </row>
    <row r="23" spans="1:25" x14ac:dyDescent="0.25">
      <c r="A23" s="56"/>
      <c r="B23" s="158" t="s">
        <v>97</v>
      </c>
      <c r="C23" s="159">
        <v>1215</v>
      </c>
      <c r="D23" s="159">
        <v>53</v>
      </c>
      <c r="E23" s="159">
        <v>1050</v>
      </c>
      <c r="F23" s="159">
        <v>1002</v>
      </c>
      <c r="G23" s="159">
        <v>612</v>
      </c>
      <c r="H23" s="159">
        <v>661</v>
      </c>
      <c r="I23" s="160">
        <f>IFERROR(H23/G23-1,"-")</f>
        <v>8.0065359477124121E-2</v>
      </c>
      <c r="J23" s="160">
        <f t="shared" si="12"/>
        <v>5.2310857866413422E-3</v>
      </c>
      <c r="K23" s="159">
        <v>13109</v>
      </c>
      <c r="L23" s="159">
        <v>11793</v>
      </c>
      <c r="M23" s="159">
        <v>15538</v>
      </c>
      <c r="N23" s="159">
        <v>11354</v>
      </c>
      <c r="O23" s="159">
        <v>10725</v>
      </c>
      <c r="P23" s="159">
        <v>8978</v>
      </c>
      <c r="Q23" s="160">
        <f>IFERROR(P23/O23-1,"-")</f>
        <v>-0.16289044289044285</v>
      </c>
      <c r="R23" s="160">
        <f t="shared" si="14"/>
        <v>1.6374755372681626E-2</v>
      </c>
      <c r="S23" s="159">
        <v>14324</v>
      </c>
      <c r="T23" s="159">
        <v>16588</v>
      </c>
      <c r="U23" s="159">
        <v>12356</v>
      </c>
      <c r="V23" s="159">
        <v>11337</v>
      </c>
      <c r="W23" s="159">
        <v>9639</v>
      </c>
      <c r="X23" s="160">
        <f>IFERROR(W23/V23-1,"-")</f>
        <v>-0.14977507277057422</v>
      </c>
      <c r="Y23" s="160">
        <f>W23/W$8</f>
        <v>1.4287556529898035E-2</v>
      </c>
    </row>
    <row r="24" spans="1:25" x14ac:dyDescent="0.25">
      <c r="A24" s="56"/>
      <c r="B24" s="162" t="s">
        <v>103</v>
      </c>
      <c r="C24" s="163">
        <v>758</v>
      </c>
      <c r="D24" s="163">
        <v>5</v>
      </c>
      <c r="E24" s="163">
        <v>516</v>
      </c>
      <c r="F24" s="163">
        <v>411</v>
      </c>
      <c r="G24" s="163">
        <v>115</v>
      </c>
      <c r="H24" s="163">
        <v>173</v>
      </c>
      <c r="I24" s="164">
        <f>IFERROR(H24/G24-1,"-")</f>
        <v>0.5043478260869565</v>
      </c>
      <c r="J24" s="164">
        <f t="shared" si="12"/>
        <v>1.3691041468819247E-3</v>
      </c>
      <c r="K24" s="163">
        <v>4923</v>
      </c>
      <c r="L24" s="163">
        <v>8356</v>
      </c>
      <c r="M24" s="163">
        <v>6771</v>
      </c>
      <c r="N24" s="163">
        <v>3922</v>
      </c>
      <c r="O24" s="163">
        <v>3167</v>
      </c>
      <c r="P24" s="163">
        <v>3193</v>
      </c>
      <c r="Q24" s="164">
        <f>IFERROR(P24/O24-1,"-")</f>
        <v>8.2096621408271897E-3</v>
      </c>
      <c r="R24" s="164">
        <f t="shared" si="14"/>
        <v>5.8236348746906249E-3</v>
      </c>
      <c r="S24" s="163">
        <v>5681</v>
      </c>
      <c r="T24" s="163">
        <v>7287</v>
      </c>
      <c r="U24" s="163">
        <v>4333</v>
      </c>
      <c r="V24" s="163">
        <v>3282</v>
      </c>
      <c r="W24" s="163">
        <v>3366</v>
      </c>
      <c r="X24" s="164">
        <f>IFERROR(W24/V24-1,"-")</f>
        <v>2.5594149908592323E-2</v>
      </c>
      <c r="Y24" s="164">
        <f>W24/W$8</f>
        <v>4.9893054548850284E-3</v>
      </c>
    </row>
    <row r="25" spans="1:25" x14ac:dyDescent="0.25">
      <c r="A25" s="56"/>
      <c r="B25" s="162" t="s">
        <v>100</v>
      </c>
      <c r="C25" s="163">
        <v>457</v>
      </c>
      <c r="D25" s="163">
        <v>48</v>
      </c>
      <c r="E25" s="163">
        <v>534</v>
      </c>
      <c r="F25" s="163">
        <v>591</v>
      </c>
      <c r="G25" s="163">
        <v>497</v>
      </c>
      <c r="H25" s="163">
        <v>488</v>
      </c>
      <c r="I25" s="164">
        <f>IFERROR(H25/G25-1,"-")</f>
        <v>-1.810865191146882E-2</v>
      </c>
      <c r="J25" s="164">
        <f t="shared" si="12"/>
        <v>3.8619816397594173E-3</v>
      </c>
      <c r="K25" s="163">
        <v>8186</v>
      </c>
      <c r="L25" s="163">
        <v>3437</v>
      </c>
      <c r="M25" s="163">
        <v>8767</v>
      </c>
      <c r="N25" s="163">
        <v>7432</v>
      </c>
      <c r="O25" s="163">
        <v>7558</v>
      </c>
      <c r="P25" s="163">
        <v>5785</v>
      </c>
      <c r="Q25" s="164">
        <f>IFERROR(P25/O25-1,"-")</f>
        <v>-0.23458586927758662</v>
      </c>
      <c r="R25" s="164">
        <f t="shared" si="14"/>
        <v>1.0551120497991002E-2</v>
      </c>
      <c r="S25" s="163">
        <v>8643</v>
      </c>
      <c r="T25" s="163">
        <v>9301</v>
      </c>
      <c r="U25" s="163">
        <v>8023</v>
      </c>
      <c r="V25" s="163">
        <v>8055</v>
      </c>
      <c r="W25" s="163">
        <v>6273</v>
      </c>
      <c r="X25" s="164">
        <f>IFERROR(W25/V25-1,"-")</f>
        <v>-0.2212290502793296</v>
      </c>
      <c r="Y25" s="164">
        <f>W25/W$8</f>
        <v>9.2982510750130067E-3</v>
      </c>
    </row>
    <row r="26" spans="1:25" x14ac:dyDescent="0.25">
      <c r="A26" s="56"/>
      <c r="B26" s="158" t="s">
        <v>107</v>
      </c>
      <c r="C26" s="159">
        <v>27900</v>
      </c>
      <c r="D26" s="159">
        <v>1082</v>
      </c>
      <c r="E26" s="159">
        <v>20162</v>
      </c>
      <c r="F26" s="159">
        <v>26413</v>
      </c>
      <c r="G26" s="159">
        <v>23485</v>
      </c>
      <c r="H26" s="159">
        <v>24021</v>
      </c>
      <c r="I26" s="160">
        <f>IFERROR(H26/G26-1,"-")</f>
        <v>2.2823078560783472E-2</v>
      </c>
      <c r="J26" s="160">
        <f t="shared" si="12"/>
        <v>0.1900997150997151</v>
      </c>
      <c r="K26" s="159">
        <v>189802</v>
      </c>
      <c r="L26" s="159">
        <v>14714</v>
      </c>
      <c r="M26" s="159">
        <v>163114</v>
      </c>
      <c r="N26" s="159">
        <v>197871</v>
      </c>
      <c r="O26" s="159">
        <v>212272</v>
      </c>
      <c r="P26" s="159">
        <v>203192</v>
      </c>
      <c r="Q26" s="160">
        <f>IFERROR(P26/O26-1,"-")</f>
        <v>-4.2775307153086639E-2</v>
      </c>
      <c r="R26" s="160">
        <f t="shared" si="14"/>
        <v>0.37059693625372297</v>
      </c>
      <c r="S26" s="159">
        <v>217702</v>
      </c>
      <c r="T26" s="159">
        <v>183276</v>
      </c>
      <c r="U26" s="159">
        <v>224284</v>
      </c>
      <c r="V26" s="159">
        <v>235757</v>
      </c>
      <c r="W26" s="159">
        <v>227213</v>
      </c>
      <c r="X26" s="160">
        <f>IFERROR(W26/V26-1,"-")</f>
        <v>-3.6240705472159851E-2</v>
      </c>
      <c r="Y26" s="160">
        <f>W26/W$8</f>
        <v>0.336789976328221</v>
      </c>
    </row>
    <row r="27" spans="1:25" s="56" customFormat="1" x14ac:dyDescent="0.25">
      <c r="B27" s="162" t="s">
        <v>110</v>
      </c>
      <c r="C27" s="163">
        <v>10854</v>
      </c>
      <c r="D27" s="163">
        <v>0</v>
      </c>
      <c r="E27" s="163">
        <v>6692</v>
      </c>
      <c r="F27" s="163">
        <v>10061</v>
      </c>
      <c r="G27" s="163">
        <v>9428</v>
      </c>
      <c r="H27" s="163">
        <v>9479</v>
      </c>
      <c r="I27" s="164">
        <f t="shared" ref="I27:I34" si="15">IFERROR(H27/G27-1,"-")</f>
        <v>5.4094187526516624E-3</v>
      </c>
      <c r="J27" s="164">
        <f t="shared" si="12"/>
        <v>7.5015827793605577E-2</v>
      </c>
      <c r="K27" s="163">
        <v>83349</v>
      </c>
      <c r="L27" s="163">
        <v>710</v>
      </c>
      <c r="M27" s="163">
        <v>71789</v>
      </c>
      <c r="N27" s="163">
        <v>89958</v>
      </c>
      <c r="O27" s="163">
        <v>96523</v>
      </c>
      <c r="P27" s="163">
        <v>95920</v>
      </c>
      <c r="Q27" s="164">
        <f t="shared" ref="Q27:Q34" si="16">IFERROR(P27/O27-1,"-")</f>
        <v>-6.2472156895247988E-3</v>
      </c>
      <c r="R27" s="164">
        <f t="shared" si="14"/>
        <v>0.17494615007213429</v>
      </c>
      <c r="S27" s="163">
        <v>94203</v>
      </c>
      <c r="T27" s="163">
        <v>78481</v>
      </c>
      <c r="U27" s="163">
        <v>100019</v>
      </c>
      <c r="V27" s="163">
        <v>105951</v>
      </c>
      <c r="W27" s="163">
        <v>105399</v>
      </c>
      <c r="X27" s="164">
        <f t="shared" ref="X27:X34" si="17">IFERROR(W27/V27-1,"-")</f>
        <v>-5.2099555454879765E-3</v>
      </c>
      <c r="Y27" s="164">
        <f t="shared" ref="Y27:Y34" si="18">W27/W$8</f>
        <v>0.15622929460470203</v>
      </c>
    </row>
    <row r="28" spans="1:25" s="56" customFormat="1" x14ac:dyDescent="0.25">
      <c r="B28" s="162" t="s">
        <v>113</v>
      </c>
      <c r="C28" s="163">
        <v>4526</v>
      </c>
      <c r="D28" s="163">
        <v>10</v>
      </c>
      <c r="E28" s="163">
        <v>3383</v>
      </c>
      <c r="F28" s="163">
        <v>4661</v>
      </c>
      <c r="G28" s="163">
        <v>4219</v>
      </c>
      <c r="H28" s="163">
        <v>4385</v>
      </c>
      <c r="I28" s="164">
        <f t="shared" si="15"/>
        <v>3.9345816544204881E-2</v>
      </c>
      <c r="J28" s="164">
        <f t="shared" si="12"/>
        <v>3.4702437480215259E-2</v>
      </c>
      <c r="K28" s="163">
        <v>22267</v>
      </c>
      <c r="L28" s="163">
        <v>2481</v>
      </c>
      <c r="M28" s="163">
        <v>16029</v>
      </c>
      <c r="N28" s="163">
        <v>21260</v>
      </c>
      <c r="O28" s="163">
        <v>23193</v>
      </c>
      <c r="P28" s="163">
        <v>20561</v>
      </c>
      <c r="Q28" s="164">
        <f t="shared" si="16"/>
        <v>-0.11348251627646277</v>
      </c>
      <c r="R28" s="164">
        <f t="shared" si="14"/>
        <v>3.7500706751805182E-2</v>
      </c>
      <c r="S28" s="163">
        <v>26793</v>
      </c>
      <c r="T28" s="163">
        <v>19412</v>
      </c>
      <c r="U28" s="163">
        <v>25921</v>
      </c>
      <c r="V28" s="163">
        <v>27412</v>
      </c>
      <c r="W28" s="163">
        <v>24946</v>
      </c>
      <c r="X28" s="164">
        <f t="shared" si="17"/>
        <v>-8.9960601196556245E-2</v>
      </c>
      <c r="Y28" s="164">
        <f t="shared" si="18"/>
        <v>3.6976593546512747E-2</v>
      </c>
    </row>
    <row r="29" spans="1:25" x14ac:dyDescent="0.25">
      <c r="A29" s="56"/>
      <c r="B29" s="162" t="s">
        <v>116</v>
      </c>
      <c r="C29" s="163">
        <v>1718</v>
      </c>
      <c r="D29" s="163">
        <v>897</v>
      </c>
      <c r="E29" s="163">
        <v>717</v>
      </c>
      <c r="F29" s="163">
        <v>758</v>
      </c>
      <c r="G29" s="163">
        <v>665</v>
      </c>
      <c r="H29" s="163">
        <v>654</v>
      </c>
      <c r="I29" s="164">
        <f t="shared" si="15"/>
        <v>-1.6541353383458635E-2</v>
      </c>
      <c r="J29" s="164">
        <f t="shared" si="12"/>
        <v>5.1756885090218424E-3</v>
      </c>
      <c r="K29" s="163">
        <v>7536</v>
      </c>
      <c r="L29" s="163">
        <v>3155</v>
      </c>
      <c r="M29" s="163">
        <v>7578</v>
      </c>
      <c r="N29" s="163">
        <v>7651</v>
      </c>
      <c r="O29" s="163">
        <v>6445</v>
      </c>
      <c r="P29" s="163">
        <v>6721</v>
      </c>
      <c r="Q29" s="164">
        <f t="shared" si="16"/>
        <v>4.2823894491854197E-2</v>
      </c>
      <c r="R29" s="164">
        <f t="shared" si="14"/>
        <v>1.2258268084182804E-2</v>
      </c>
      <c r="S29" s="163">
        <v>9254</v>
      </c>
      <c r="T29" s="163">
        <v>8295</v>
      </c>
      <c r="U29" s="163">
        <v>8409</v>
      </c>
      <c r="V29" s="163">
        <v>7110</v>
      </c>
      <c r="W29" s="163">
        <v>7375</v>
      </c>
      <c r="X29" s="164">
        <f t="shared" si="17"/>
        <v>3.7271448663853679E-2</v>
      </c>
      <c r="Y29" s="164">
        <f t="shared" si="18"/>
        <v>1.0931707584604005E-2</v>
      </c>
    </row>
    <row r="30" spans="1:25" x14ac:dyDescent="0.25">
      <c r="A30" s="56"/>
      <c r="B30" s="162" t="s">
        <v>123</v>
      </c>
      <c r="C30" s="163">
        <v>1333</v>
      </c>
      <c r="D30" s="163">
        <v>4</v>
      </c>
      <c r="E30" s="163">
        <v>1288</v>
      </c>
      <c r="F30" s="163">
        <v>1002</v>
      </c>
      <c r="G30" s="163">
        <v>566</v>
      </c>
      <c r="H30" s="163">
        <v>597</v>
      </c>
      <c r="I30" s="164">
        <f t="shared" si="15"/>
        <v>5.4770318021201359E-2</v>
      </c>
      <c r="J30" s="164">
        <f t="shared" si="12"/>
        <v>4.7245963912630577E-3</v>
      </c>
      <c r="K30" s="163">
        <v>7004</v>
      </c>
      <c r="L30" s="163">
        <v>195</v>
      </c>
      <c r="M30" s="163">
        <v>9609</v>
      </c>
      <c r="N30" s="163">
        <v>7602</v>
      </c>
      <c r="O30" s="163">
        <v>8684</v>
      </c>
      <c r="P30" s="163">
        <v>7769</v>
      </c>
      <c r="Q30" s="164">
        <f t="shared" si="16"/>
        <v>-0.10536619069553199</v>
      </c>
      <c r="R30" s="164">
        <f t="shared" si="14"/>
        <v>1.4169689740517214E-2</v>
      </c>
      <c r="S30" s="163">
        <v>8337</v>
      </c>
      <c r="T30" s="163">
        <v>10897</v>
      </c>
      <c r="U30" s="163">
        <v>8604</v>
      </c>
      <c r="V30" s="163">
        <v>9250</v>
      </c>
      <c r="W30" s="163">
        <v>8366</v>
      </c>
      <c r="X30" s="164">
        <f t="shared" si="17"/>
        <v>-9.5567567567567568E-2</v>
      </c>
      <c r="Y30" s="164">
        <f t="shared" si="18"/>
        <v>1.2400632630887743E-2</v>
      </c>
    </row>
    <row r="31" spans="1:25" x14ac:dyDescent="0.25">
      <c r="A31" s="56"/>
      <c r="B31" s="162" t="s">
        <v>119</v>
      </c>
      <c r="C31" s="163">
        <v>826</v>
      </c>
      <c r="D31" s="163">
        <v>31</v>
      </c>
      <c r="E31" s="163">
        <v>708</v>
      </c>
      <c r="F31" s="163">
        <v>735</v>
      </c>
      <c r="G31" s="163">
        <v>468</v>
      </c>
      <c r="H31" s="163">
        <v>493</v>
      </c>
      <c r="I31" s="164">
        <f t="shared" si="15"/>
        <v>5.3418803418803451E-2</v>
      </c>
      <c r="J31" s="164">
        <f t="shared" si="12"/>
        <v>3.9015511237733458E-3</v>
      </c>
      <c r="K31" s="163">
        <v>11556</v>
      </c>
      <c r="L31" s="163">
        <v>597</v>
      </c>
      <c r="M31" s="163">
        <v>13422</v>
      </c>
      <c r="N31" s="163">
        <v>11959</v>
      </c>
      <c r="O31" s="163">
        <v>11780</v>
      </c>
      <c r="P31" s="163">
        <v>11537</v>
      </c>
      <c r="Q31" s="164">
        <f t="shared" si="16"/>
        <v>-2.0628183361629859E-2</v>
      </c>
      <c r="R31" s="164">
        <f t="shared" si="14"/>
        <v>2.1042053100314984E-2</v>
      </c>
      <c r="S31" s="163">
        <v>12382</v>
      </c>
      <c r="T31" s="163">
        <v>14130</v>
      </c>
      <c r="U31" s="163">
        <v>12694</v>
      </c>
      <c r="V31" s="163">
        <v>12248</v>
      </c>
      <c r="W31" s="163">
        <v>12030</v>
      </c>
      <c r="X31" s="164">
        <f t="shared" si="17"/>
        <v>-1.7798824297844518E-2</v>
      </c>
      <c r="Y31" s="164">
        <f t="shared" si="18"/>
        <v>1.7831653185462534E-2</v>
      </c>
    </row>
    <row r="32" spans="1:25" x14ac:dyDescent="0.25">
      <c r="A32" s="56"/>
      <c r="B32" s="162" t="s">
        <v>128</v>
      </c>
      <c r="C32" s="163">
        <v>1173</v>
      </c>
      <c r="D32" s="163">
        <v>0</v>
      </c>
      <c r="E32" s="163">
        <v>559</v>
      </c>
      <c r="F32" s="163">
        <v>897</v>
      </c>
      <c r="G32" s="163">
        <v>836</v>
      </c>
      <c r="H32" s="163">
        <v>698</v>
      </c>
      <c r="I32" s="164">
        <f t="shared" si="15"/>
        <v>-0.16507177033492826</v>
      </c>
      <c r="J32" s="164">
        <f t="shared" si="12"/>
        <v>5.523899968344413E-3</v>
      </c>
      <c r="K32" s="163">
        <v>6733</v>
      </c>
      <c r="L32" s="163">
        <v>35</v>
      </c>
      <c r="M32" s="163">
        <v>4614</v>
      </c>
      <c r="N32" s="163">
        <v>6204</v>
      </c>
      <c r="O32" s="163">
        <v>5217</v>
      </c>
      <c r="P32" s="163">
        <v>4309</v>
      </c>
      <c r="Q32" s="164">
        <f t="shared" si="16"/>
        <v>-0.1740463868123443</v>
      </c>
      <c r="R32" s="164">
        <f t="shared" si="14"/>
        <v>7.8590800736116195E-3</v>
      </c>
      <c r="S32" s="163">
        <v>7906</v>
      </c>
      <c r="T32" s="163">
        <v>5173</v>
      </c>
      <c r="U32" s="163">
        <v>7101</v>
      </c>
      <c r="V32" s="163">
        <v>6053</v>
      </c>
      <c r="W32" s="163">
        <v>5007</v>
      </c>
      <c r="X32" s="164">
        <f t="shared" si="17"/>
        <v>-0.1728068726251446</v>
      </c>
      <c r="Y32" s="164">
        <f t="shared" si="18"/>
        <v>7.4217030340491194E-3</v>
      </c>
    </row>
    <row r="33" spans="1:25" x14ac:dyDescent="0.25">
      <c r="A33" s="56"/>
      <c r="B33" s="162" t="s">
        <v>131</v>
      </c>
      <c r="C33" s="163">
        <v>610</v>
      </c>
      <c r="D33" s="163">
        <v>3</v>
      </c>
      <c r="E33" s="163">
        <v>210</v>
      </c>
      <c r="F33" s="163">
        <v>410</v>
      </c>
      <c r="G33" s="163">
        <v>183</v>
      </c>
      <c r="H33" s="163">
        <v>179</v>
      </c>
      <c r="I33" s="164">
        <f t="shared" si="15"/>
        <v>-2.1857923497267784E-2</v>
      </c>
      <c r="J33" s="164">
        <f t="shared" si="12"/>
        <v>1.4165875276986389E-3</v>
      </c>
      <c r="K33" s="163">
        <v>8928</v>
      </c>
      <c r="L33" s="163">
        <v>85</v>
      </c>
      <c r="M33" s="163">
        <v>2887</v>
      </c>
      <c r="N33" s="163">
        <v>6525</v>
      </c>
      <c r="O33" s="163">
        <v>6276</v>
      </c>
      <c r="P33" s="163">
        <v>5319</v>
      </c>
      <c r="Q33" s="164">
        <f t="shared" si="16"/>
        <v>-0.15248565965583172</v>
      </c>
      <c r="R33" s="164">
        <f t="shared" si="14"/>
        <v>9.7011944561476472E-3</v>
      </c>
      <c r="S33" s="163">
        <v>9538</v>
      </c>
      <c r="T33" s="163">
        <v>3097</v>
      </c>
      <c r="U33" s="163">
        <v>6935</v>
      </c>
      <c r="V33" s="163">
        <v>6459</v>
      </c>
      <c r="W33" s="163">
        <v>5498</v>
      </c>
      <c r="X33" s="164">
        <f t="shared" si="17"/>
        <v>-0.14878464158538474</v>
      </c>
      <c r="Y33" s="164">
        <f t="shared" si="18"/>
        <v>8.1494953627325867E-3</v>
      </c>
    </row>
    <row r="34" spans="1:25" x14ac:dyDescent="0.25">
      <c r="A34" s="56"/>
      <c r="B34" s="167" t="s">
        <v>145</v>
      </c>
      <c r="C34" s="168">
        <f t="shared" ref="C34" si="19">C26-SUM(C27:C33)</f>
        <v>6860</v>
      </c>
      <c r="D34" s="168">
        <f t="shared" ref="D34:H34" si="20">D26-SUM(D27:D33)</f>
        <v>137</v>
      </c>
      <c r="E34" s="168">
        <f t="shared" si="20"/>
        <v>6605</v>
      </c>
      <c r="F34" s="168">
        <f t="shared" si="20"/>
        <v>7889</v>
      </c>
      <c r="G34" s="168">
        <f t="shared" si="20"/>
        <v>7120</v>
      </c>
      <c r="H34" s="168">
        <f t="shared" si="20"/>
        <v>7536</v>
      </c>
      <c r="I34" s="169">
        <f t="shared" si="15"/>
        <v>5.8426966292134841E-2</v>
      </c>
      <c r="J34" s="169">
        <f t="shared" si="12"/>
        <v>5.9639126305792975E-2</v>
      </c>
      <c r="K34" s="168">
        <f t="shared" ref="K34:P34" si="21">K26-SUM(K27:K33)</f>
        <v>42429</v>
      </c>
      <c r="L34" s="168">
        <f t="shared" si="21"/>
        <v>7456</v>
      </c>
      <c r="M34" s="168">
        <f t="shared" si="21"/>
        <v>37186</v>
      </c>
      <c r="N34" s="168">
        <f t="shared" si="21"/>
        <v>46712</v>
      </c>
      <c r="O34" s="168">
        <f t="shared" si="21"/>
        <v>54154</v>
      </c>
      <c r="P34" s="168">
        <f t="shared" si="21"/>
        <v>51056</v>
      </c>
      <c r="Q34" s="169">
        <f t="shared" si="16"/>
        <v>-5.7207223843114052E-2</v>
      </c>
      <c r="R34" s="169">
        <f t="shared" si="14"/>
        <v>9.311979397500926E-2</v>
      </c>
      <c r="S34" s="168">
        <f>S26-SUM(S27:S33)</f>
        <v>49289</v>
      </c>
      <c r="T34" s="168">
        <f>T26-SUM(T27:T33)</f>
        <v>43791</v>
      </c>
      <c r="U34" s="168">
        <f>U26-SUM(U27:U33)</f>
        <v>54601</v>
      </c>
      <c r="V34" s="168">
        <f>V26-SUM(V27:V33)</f>
        <v>61274</v>
      </c>
      <c r="W34" s="168">
        <f>W26-SUM(W27:W33)</f>
        <v>58592</v>
      </c>
      <c r="X34" s="169">
        <f t="shared" si="17"/>
        <v>-4.3770604171426752E-2</v>
      </c>
      <c r="Y34" s="169">
        <f t="shared" si="18"/>
        <v>8.6848896379270221E-2</v>
      </c>
    </row>
    <row r="35" spans="1:25" x14ac:dyDescent="0.25">
      <c r="A35" s="56"/>
      <c r="B35" s="154" t="s">
        <v>45</v>
      </c>
      <c r="C35" s="152"/>
      <c r="D35" s="152"/>
      <c r="E35" s="152"/>
      <c r="F35" s="152"/>
      <c r="G35" s="152"/>
      <c r="H35" s="152"/>
      <c r="I35" s="152"/>
      <c r="J35" s="152"/>
      <c r="K35" s="152"/>
      <c r="L35" s="152"/>
      <c r="M35" s="152"/>
      <c r="N35" s="152"/>
      <c r="O35" s="152"/>
      <c r="P35" s="152"/>
      <c r="Q35" s="152"/>
      <c r="R35" s="152"/>
      <c r="S35" s="152"/>
      <c r="T35" s="152"/>
      <c r="U35" s="152"/>
      <c r="V35" s="152"/>
      <c r="W35" s="152"/>
      <c r="X35" s="152"/>
      <c r="Y35" s="152"/>
    </row>
    <row r="36" spans="1:25" x14ac:dyDescent="0.25">
      <c r="A36" s="56"/>
      <c r="B36" s="155" t="s">
        <v>68</v>
      </c>
      <c r="C36" s="175">
        <f t="shared" ref="C36:H36" si="22">C37+C40</f>
        <v>32403</v>
      </c>
      <c r="D36" s="175">
        <f t="shared" si="22"/>
        <v>946</v>
      </c>
      <c r="E36" s="175">
        <f t="shared" si="22"/>
        <v>19634</v>
      </c>
      <c r="F36" s="175">
        <f t="shared" si="22"/>
        <v>30918</v>
      </c>
      <c r="G36" s="175">
        <f t="shared" si="22"/>
        <v>29265</v>
      </c>
      <c r="H36" s="175">
        <f t="shared" si="22"/>
        <v>34839</v>
      </c>
      <c r="I36" s="176">
        <f>IFERROR(H36/G36-1,"-")</f>
        <v>0.19046642747309073</v>
      </c>
      <c r="J36" s="176">
        <f t="shared" ref="J36:J48" si="23">H36/H$8</f>
        <v>0.27571225071225069</v>
      </c>
      <c r="K36" s="175">
        <f t="shared" ref="K36:P36" si="24">K37+K40</f>
        <v>90656</v>
      </c>
      <c r="L36" s="175">
        <f t="shared" si="24"/>
        <v>4172</v>
      </c>
      <c r="M36" s="175">
        <f t="shared" si="24"/>
        <v>71750</v>
      </c>
      <c r="N36" s="175">
        <f t="shared" si="24"/>
        <v>94153</v>
      </c>
      <c r="O36" s="175">
        <f t="shared" si="24"/>
        <v>100509</v>
      </c>
      <c r="P36" s="175">
        <f t="shared" si="24"/>
        <v>107571</v>
      </c>
      <c r="Q36" s="176">
        <f>IFERROR(P36/O36-1,"-")</f>
        <v>7.0262364564367408E-2</v>
      </c>
      <c r="R36" s="176">
        <f t="shared" ref="R36:R48" si="25">P36/P$8</f>
        <v>0.19619612499384442</v>
      </c>
      <c r="S36" s="175">
        <f>S37+S40</f>
        <v>123059</v>
      </c>
      <c r="T36" s="175">
        <f>T37+T40</f>
        <v>91384</v>
      </c>
      <c r="U36" s="175">
        <f>U37+U40</f>
        <v>125071</v>
      </c>
      <c r="V36" s="175">
        <f>V37+V40</f>
        <v>129774</v>
      </c>
      <c r="W36" s="175">
        <f>W37+W40</f>
        <v>142410</v>
      </c>
      <c r="X36" s="176">
        <f>IFERROR(W36/V36-1,"-")</f>
        <v>9.7369272735678969E-2</v>
      </c>
      <c r="Y36" s="176">
        <f>W36/W$8</f>
        <v>0.21108942062690933</v>
      </c>
    </row>
    <row r="37" spans="1:25" x14ac:dyDescent="0.25">
      <c r="A37" s="56"/>
      <c r="B37" s="158" t="s">
        <v>97</v>
      </c>
      <c r="C37" s="159">
        <v>2109</v>
      </c>
      <c r="D37" s="159">
        <v>343</v>
      </c>
      <c r="E37" s="159">
        <v>1462</v>
      </c>
      <c r="F37" s="159">
        <v>2116</v>
      </c>
      <c r="G37" s="159">
        <v>1431</v>
      </c>
      <c r="H37" s="159">
        <v>2708</v>
      </c>
      <c r="I37" s="160">
        <f>IFERROR(H37/G37-1,"-")</f>
        <v>0.89238294898672255</v>
      </c>
      <c r="J37" s="160">
        <f t="shared" si="23"/>
        <v>2.1430832541943654E-2</v>
      </c>
      <c r="K37" s="159">
        <v>6311</v>
      </c>
      <c r="L37" s="159">
        <v>743</v>
      </c>
      <c r="M37" s="159">
        <v>5887</v>
      </c>
      <c r="N37" s="159">
        <v>5290</v>
      </c>
      <c r="O37" s="159">
        <v>5231</v>
      </c>
      <c r="P37" s="159">
        <v>5811</v>
      </c>
      <c r="Q37" s="160">
        <f>IFERROR(P37/O37-1,"-")</f>
        <v>0.11087746128847265</v>
      </c>
      <c r="R37" s="160">
        <f t="shared" si="25"/>
        <v>1.0598541264274107E-2</v>
      </c>
      <c r="S37" s="159">
        <v>8420</v>
      </c>
      <c r="T37" s="159">
        <v>7349</v>
      </c>
      <c r="U37" s="159">
        <v>7406</v>
      </c>
      <c r="V37" s="159">
        <v>6662</v>
      </c>
      <c r="W37" s="159">
        <v>8519</v>
      </c>
      <c r="X37" s="160">
        <f>IFERROR(W37/V37-1,"-")</f>
        <v>0.27874512158510956</v>
      </c>
      <c r="Y37" s="160">
        <f>W37/W$8</f>
        <v>1.2627419242473426E-2</v>
      </c>
    </row>
    <row r="38" spans="1:25" x14ac:dyDescent="0.25">
      <c r="A38" s="56"/>
      <c r="B38" s="162" t="s">
        <v>103</v>
      </c>
      <c r="C38" s="163">
        <v>869</v>
      </c>
      <c r="D38" s="163">
        <v>251</v>
      </c>
      <c r="E38" s="163">
        <v>1127</v>
      </c>
      <c r="F38" s="163">
        <v>874</v>
      </c>
      <c r="G38" s="163">
        <v>723</v>
      </c>
      <c r="H38" s="163">
        <v>1439</v>
      </c>
      <c r="I38" s="164">
        <f>IFERROR(H38/G38-1,"-")</f>
        <v>0.99031811894882438</v>
      </c>
      <c r="J38" s="164">
        <f t="shared" si="23"/>
        <v>1.138809749920861E-2</v>
      </c>
      <c r="K38" s="163">
        <v>896</v>
      </c>
      <c r="L38" s="163">
        <v>116</v>
      </c>
      <c r="M38" s="163">
        <v>1167</v>
      </c>
      <c r="N38" s="163">
        <v>633</v>
      </c>
      <c r="O38" s="163">
        <v>833</v>
      </c>
      <c r="P38" s="163">
        <v>1266</v>
      </c>
      <c r="Q38" s="164">
        <f>IFERROR(P38/O38-1,"-")</f>
        <v>0.5198079231692676</v>
      </c>
      <c r="R38" s="164">
        <f t="shared" si="25"/>
        <v>2.3090265428619893E-3</v>
      </c>
      <c r="S38" s="163">
        <v>1765</v>
      </c>
      <c r="T38" s="163">
        <v>2294</v>
      </c>
      <c r="U38" s="163">
        <v>1507</v>
      </c>
      <c r="V38" s="163">
        <v>1556</v>
      </c>
      <c r="W38" s="163">
        <v>2705</v>
      </c>
      <c r="X38" s="164">
        <f>IFERROR(W38/V38-1,"-")</f>
        <v>0.73843187660668375</v>
      </c>
      <c r="Y38" s="164">
        <f>W38/W$8</f>
        <v>4.0095280022174693E-3</v>
      </c>
    </row>
    <row r="39" spans="1:25" x14ac:dyDescent="0.25">
      <c r="A39" s="56"/>
      <c r="B39" s="162" t="s">
        <v>100</v>
      </c>
      <c r="C39" s="163">
        <v>1240</v>
      </c>
      <c r="D39" s="163">
        <v>92</v>
      </c>
      <c r="E39" s="163">
        <v>335</v>
      </c>
      <c r="F39" s="163">
        <v>1242</v>
      </c>
      <c r="G39" s="163">
        <v>708</v>
      </c>
      <c r="H39" s="163">
        <v>1269</v>
      </c>
      <c r="I39" s="164">
        <f>IFERROR(H39/G39-1,"-")</f>
        <v>0.79237288135593231</v>
      </c>
      <c r="J39" s="164">
        <f t="shared" si="23"/>
        <v>1.0042735042735043E-2</v>
      </c>
      <c r="K39" s="163">
        <v>5415</v>
      </c>
      <c r="L39" s="163">
        <v>627</v>
      </c>
      <c r="M39" s="163">
        <v>4720</v>
      </c>
      <c r="N39" s="163">
        <v>4657</v>
      </c>
      <c r="O39" s="163">
        <v>4398</v>
      </c>
      <c r="P39" s="163">
        <v>4545</v>
      </c>
      <c r="Q39" s="164">
        <f>IFERROR(P39/O39-1,"-")</f>
        <v>3.3424283765347784E-2</v>
      </c>
      <c r="R39" s="164">
        <f t="shared" si="25"/>
        <v>8.2895147214121171E-3</v>
      </c>
      <c r="S39" s="163">
        <v>6655</v>
      </c>
      <c r="T39" s="163">
        <v>5055</v>
      </c>
      <c r="U39" s="163">
        <v>5899</v>
      </c>
      <c r="V39" s="163">
        <v>5106</v>
      </c>
      <c r="W39" s="163">
        <v>5814</v>
      </c>
      <c r="X39" s="164">
        <f>IFERROR(W39/V39-1,"-")</f>
        <v>0.13866039952996467</v>
      </c>
      <c r="Y39" s="164">
        <f>W39/W$8</f>
        <v>8.6178912402559583E-3</v>
      </c>
    </row>
    <row r="40" spans="1:25" x14ac:dyDescent="0.25">
      <c r="A40" s="56"/>
      <c r="B40" s="158" t="s">
        <v>107</v>
      </c>
      <c r="C40" s="159">
        <v>30294</v>
      </c>
      <c r="D40" s="159">
        <v>603</v>
      </c>
      <c r="E40" s="159">
        <v>18172</v>
      </c>
      <c r="F40" s="159">
        <v>28802</v>
      </c>
      <c r="G40" s="159">
        <v>27834</v>
      </c>
      <c r="H40" s="159">
        <v>32131</v>
      </c>
      <c r="I40" s="160">
        <f>IFERROR(H40/G40-1,"-")</f>
        <v>0.15437953581950126</v>
      </c>
      <c r="J40" s="160">
        <f t="shared" si="23"/>
        <v>0.25428141817030708</v>
      </c>
      <c r="K40" s="159">
        <v>84345</v>
      </c>
      <c r="L40" s="159">
        <v>3429</v>
      </c>
      <c r="M40" s="159">
        <v>65863</v>
      </c>
      <c r="N40" s="159">
        <v>88863</v>
      </c>
      <c r="O40" s="159">
        <v>95278</v>
      </c>
      <c r="P40" s="159">
        <v>101760</v>
      </c>
      <c r="Q40" s="160">
        <f>IFERROR(P40/O40-1,"-")</f>
        <v>6.8032494384852704E-2</v>
      </c>
      <c r="R40" s="160">
        <f t="shared" si="25"/>
        <v>0.1855975837295703</v>
      </c>
      <c r="S40" s="159">
        <v>114639</v>
      </c>
      <c r="T40" s="159">
        <v>84035</v>
      </c>
      <c r="U40" s="159">
        <v>117665</v>
      </c>
      <c r="V40" s="159">
        <v>123112</v>
      </c>
      <c r="W40" s="159">
        <v>133891</v>
      </c>
      <c r="X40" s="160">
        <f>IFERROR(W40/V40-1,"-")</f>
        <v>8.7554421989732845E-2</v>
      </c>
      <c r="Y40" s="160">
        <f>W40/W$8</f>
        <v>0.19846200138443593</v>
      </c>
    </row>
    <row r="41" spans="1:25" s="56" customFormat="1" x14ac:dyDescent="0.25">
      <c r="B41" s="162" t="s">
        <v>110</v>
      </c>
      <c r="C41" s="163">
        <v>14291</v>
      </c>
      <c r="D41" s="163">
        <v>33</v>
      </c>
      <c r="E41" s="163">
        <v>6271</v>
      </c>
      <c r="F41" s="163">
        <v>9382</v>
      </c>
      <c r="G41" s="163">
        <v>9413</v>
      </c>
      <c r="H41" s="163">
        <v>11062</v>
      </c>
      <c r="I41" s="164">
        <f t="shared" ref="I41:I48" si="26">IFERROR(H41/G41-1,"-")</f>
        <v>0.17518325719749273</v>
      </c>
      <c r="J41" s="164">
        <f t="shared" si="23"/>
        <v>8.7543526432415322E-2</v>
      </c>
      <c r="K41" s="163">
        <v>39348</v>
      </c>
      <c r="L41" s="163">
        <v>187</v>
      </c>
      <c r="M41" s="163">
        <v>26264</v>
      </c>
      <c r="N41" s="163">
        <v>37666</v>
      </c>
      <c r="O41" s="163">
        <v>42772</v>
      </c>
      <c r="P41" s="163">
        <v>46704</v>
      </c>
      <c r="Q41" s="164">
        <f t="shared" ref="Q41:Q48" si="27">IFERROR(P41/O41-1,"-")</f>
        <v>9.1929299541756215E-2</v>
      </c>
      <c r="R41" s="164">
        <f t="shared" si="25"/>
        <v>8.5182287249467886E-2</v>
      </c>
      <c r="S41" s="163">
        <v>53639</v>
      </c>
      <c r="T41" s="163">
        <v>32535</v>
      </c>
      <c r="U41" s="163">
        <v>47048</v>
      </c>
      <c r="V41" s="163">
        <v>52185</v>
      </c>
      <c r="W41" s="163">
        <v>57766</v>
      </c>
      <c r="X41" s="164">
        <f t="shared" ref="X41:X48" si="28">IFERROR(W41/V41-1,"-")</f>
        <v>0.10694644054805025</v>
      </c>
      <c r="Y41" s="164">
        <f t="shared" ref="Y41:Y48" si="29">W41/W$8</f>
        <v>8.5624545129794574E-2</v>
      </c>
    </row>
    <row r="42" spans="1:25" s="56" customFormat="1" x14ac:dyDescent="0.25">
      <c r="B42" s="162" t="s">
        <v>113</v>
      </c>
      <c r="C42" s="163">
        <v>2186</v>
      </c>
      <c r="D42" s="163">
        <v>39</v>
      </c>
      <c r="E42" s="163">
        <v>819</v>
      </c>
      <c r="F42" s="163">
        <v>2400</v>
      </c>
      <c r="G42" s="163">
        <v>2164</v>
      </c>
      <c r="H42" s="163">
        <v>2392</v>
      </c>
      <c r="I42" s="164">
        <f t="shared" si="26"/>
        <v>0.10536044362292052</v>
      </c>
      <c r="J42" s="164">
        <f t="shared" si="23"/>
        <v>1.8930041152263374E-2</v>
      </c>
      <c r="K42" s="163">
        <v>4498</v>
      </c>
      <c r="L42" s="163">
        <v>361</v>
      </c>
      <c r="M42" s="163">
        <v>3569</v>
      </c>
      <c r="N42" s="163">
        <v>4519</v>
      </c>
      <c r="O42" s="163">
        <v>4322</v>
      </c>
      <c r="P42" s="163">
        <v>3826</v>
      </c>
      <c r="Q42" s="164">
        <f t="shared" si="27"/>
        <v>-0.11476168440536794</v>
      </c>
      <c r="R42" s="164">
        <f t="shared" si="25"/>
        <v>6.97814814612162E-3</v>
      </c>
      <c r="S42" s="163">
        <v>6684</v>
      </c>
      <c r="T42" s="163">
        <v>4388</v>
      </c>
      <c r="U42" s="163">
        <v>6919</v>
      </c>
      <c r="V42" s="163">
        <v>6486</v>
      </c>
      <c r="W42" s="163">
        <v>6218</v>
      </c>
      <c r="X42" s="164">
        <f t="shared" si="28"/>
        <v>-4.1319765649090345E-2</v>
      </c>
      <c r="Y42" s="164">
        <f t="shared" si="29"/>
        <v>9.2167264760769762E-3</v>
      </c>
    </row>
    <row r="43" spans="1:25" x14ac:dyDescent="0.25">
      <c r="A43" s="56"/>
      <c r="B43" s="162" t="s">
        <v>116</v>
      </c>
      <c r="C43" s="163">
        <v>1369</v>
      </c>
      <c r="D43" s="163">
        <v>46</v>
      </c>
      <c r="E43" s="163">
        <v>633</v>
      </c>
      <c r="F43" s="163">
        <v>1247</v>
      </c>
      <c r="G43" s="163">
        <v>1124</v>
      </c>
      <c r="H43" s="163">
        <v>1366</v>
      </c>
      <c r="I43" s="164">
        <f t="shared" si="26"/>
        <v>0.21530249110320288</v>
      </c>
      <c r="J43" s="164">
        <f t="shared" si="23"/>
        <v>1.0810383032605255E-2</v>
      </c>
      <c r="K43" s="163">
        <v>2298</v>
      </c>
      <c r="L43" s="163">
        <v>599</v>
      </c>
      <c r="M43" s="163">
        <v>2047</v>
      </c>
      <c r="N43" s="163">
        <v>2175</v>
      </c>
      <c r="O43" s="163">
        <v>2124</v>
      </c>
      <c r="P43" s="163">
        <v>2511</v>
      </c>
      <c r="Q43" s="164">
        <f t="shared" si="27"/>
        <v>0.18220338983050843</v>
      </c>
      <c r="R43" s="164">
        <f t="shared" si="25"/>
        <v>4.5797516975722395E-3</v>
      </c>
      <c r="S43" s="163">
        <v>3667</v>
      </c>
      <c r="T43" s="163">
        <v>2680</v>
      </c>
      <c r="U43" s="163">
        <v>3422</v>
      </c>
      <c r="V43" s="163">
        <v>3248</v>
      </c>
      <c r="W43" s="163">
        <v>3877</v>
      </c>
      <c r="X43" s="164">
        <f t="shared" si="28"/>
        <v>0.1936576354679802</v>
      </c>
      <c r="Y43" s="164">
        <f t="shared" si="29"/>
        <v>5.7467430922725059E-3</v>
      </c>
    </row>
    <row r="44" spans="1:25" x14ac:dyDescent="0.25">
      <c r="A44" s="56"/>
      <c r="B44" s="162" t="s">
        <v>123</v>
      </c>
      <c r="C44" s="163">
        <v>585</v>
      </c>
      <c r="D44" s="163">
        <v>6</v>
      </c>
      <c r="E44" s="163">
        <v>589</v>
      </c>
      <c r="F44" s="163">
        <v>722</v>
      </c>
      <c r="G44" s="163">
        <v>728</v>
      </c>
      <c r="H44" s="163">
        <v>756</v>
      </c>
      <c r="I44" s="164">
        <f t="shared" si="26"/>
        <v>3.8461538461538547E-2</v>
      </c>
      <c r="J44" s="164">
        <f t="shared" si="23"/>
        <v>5.9829059829059833E-3</v>
      </c>
      <c r="K44" s="163">
        <v>3961</v>
      </c>
      <c r="L44" s="163">
        <v>74</v>
      </c>
      <c r="M44" s="163">
        <v>3610</v>
      </c>
      <c r="N44" s="163">
        <v>4280</v>
      </c>
      <c r="O44" s="163">
        <v>4646</v>
      </c>
      <c r="P44" s="163">
        <v>4243</v>
      </c>
      <c r="Q44" s="164">
        <f t="shared" si="27"/>
        <v>-8.6741282823934562E-2</v>
      </c>
      <c r="R44" s="164">
        <f t="shared" si="25"/>
        <v>7.7387042822775831E-3</v>
      </c>
      <c r="S44" s="163">
        <v>4546</v>
      </c>
      <c r="T44" s="163">
        <v>4199</v>
      </c>
      <c r="U44" s="163">
        <v>5002</v>
      </c>
      <c r="V44" s="163">
        <v>5374</v>
      </c>
      <c r="W44" s="163">
        <v>4999</v>
      </c>
      <c r="X44" s="164">
        <f t="shared" si="28"/>
        <v>-6.9780424264979546E-2</v>
      </c>
      <c r="Y44" s="164">
        <f t="shared" si="29"/>
        <v>7.4098449105675151E-3</v>
      </c>
    </row>
    <row r="45" spans="1:25" x14ac:dyDescent="0.25">
      <c r="A45" s="56"/>
      <c r="B45" s="162" t="s">
        <v>119</v>
      </c>
      <c r="C45" s="163">
        <v>586</v>
      </c>
      <c r="D45" s="163">
        <v>14</v>
      </c>
      <c r="E45" s="163">
        <v>290</v>
      </c>
      <c r="F45" s="163">
        <v>509</v>
      </c>
      <c r="G45" s="163">
        <v>487</v>
      </c>
      <c r="H45" s="163">
        <v>520</v>
      </c>
      <c r="I45" s="164">
        <f t="shared" si="26"/>
        <v>6.7761806981519568E-2</v>
      </c>
      <c r="J45" s="164">
        <f t="shared" si="23"/>
        <v>4.11522633744856E-3</v>
      </c>
      <c r="K45" s="163">
        <v>5927</v>
      </c>
      <c r="L45" s="163">
        <v>84</v>
      </c>
      <c r="M45" s="163">
        <v>4213</v>
      </c>
      <c r="N45" s="163">
        <v>5439</v>
      </c>
      <c r="O45" s="163">
        <v>5829</v>
      </c>
      <c r="P45" s="163">
        <v>4218</v>
      </c>
      <c r="Q45" s="164">
        <f t="shared" si="27"/>
        <v>-0.27637673700463206</v>
      </c>
      <c r="R45" s="164">
        <f t="shared" si="25"/>
        <v>7.6931073916207508E-3</v>
      </c>
      <c r="S45" s="163">
        <v>6513</v>
      </c>
      <c r="T45" s="163">
        <v>4503</v>
      </c>
      <c r="U45" s="163">
        <v>5948</v>
      </c>
      <c r="V45" s="163">
        <v>6316</v>
      </c>
      <c r="W45" s="163">
        <v>4738</v>
      </c>
      <c r="X45" s="164">
        <f t="shared" si="28"/>
        <v>-0.24984167194426854</v>
      </c>
      <c r="Y45" s="164">
        <f t="shared" si="29"/>
        <v>7.0229736319801731E-3</v>
      </c>
    </row>
    <row r="46" spans="1:25" x14ac:dyDescent="0.25">
      <c r="A46" s="56"/>
      <c r="B46" s="162" t="s">
        <v>128</v>
      </c>
      <c r="C46" s="163">
        <v>920</v>
      </c>
      <c r="D46" s="163">
        <v>0</v>
      </c>
      <c r="E46" s="163">
        <v>641</v>
      </c>
      <c r="F46" s="163">
        <v>927</v>
      </c>
      <c r="G46" s="163">
        <v>454</v>
      </c>
      <c r="H46" s="163">
        <v>695</v>
      </c>
      <c r="I46" s="164">
        <f t="shared" si="26"/>
        <v>0.53083700440528636</v>
      </c>
      <c r="J46" s="164">
        <f t="shared" si="23"/>
        <v>5.5001582779360559E-3</v>
      </c>
      <c r="K46" s="163">
        <v>1877</v>
      </c>
      <c r="L46" s="163">
        <v>56</v>
      </c>
      <c r="M46" s="163">
        <v>1557</v>
      </c>
      <c r="N46" s="163">
        <v>2586</v>
      </c>
      <c r="O46" s="163">
        <v>2317</v>
      </c>
      <c r="P46" s="163">
        <v>2593</v>
      </c>
      <c r="Q46" s="164">
        <f t="shared" si="27"/>
        <v>0.11911955114372041</v>
      </c>
      <c r="R46" s="164">
        <f t="shared" si="25"/>
        <v>4.7293094989266492E-3</v>
      </c>
      <c r="S46" s="163">
        <v>2797</v>
      </c>
      <c r="T46" s="163">
        <v>2198</v>
      </c>
      <c r="U46" s="163">
        <v>3513</v>
      </c>
      <c r="V46" s="163">
        <v>2771</v>
      </c>
      <c r="W46" s="163">
        <v>3288</v>
      </c>
      <c r="X46" s="164">
        <f t="shared" si="28"/>
        <v>0.18657524359437017</v>
      </c>
      <c r="Y46" s="164">
        <f t="shared" si="29"/>
        <v>4.8736887509393855E-3</v>
      </c>
    </row>
    <row r="47" spans="1:25" x14ac:dyDescent="0.25">
      <c r="A47" s="56"/>
      <c r="B47" s="162" t="s">
        <v>131</v>
      </c>
      <c r="C47" s="163">
        <v>911</v>
      </c>
      <c r="D47" s="163">
        <v>2</v>
      </c>
      <c r="E47" s="163">
        <v>361</v>
      </c>
      <c r="F47" s="163">
        <v>534</v>
      </c>
      <c r="G47" s="163">
        <v>434</v>
      </c>
      <c r="H47" s="163">
        <v>444</v>
      </c>
      <c r="I47" s="164">
        <f t="shared" si="26"/>
        <v>2.3041474654377891E-2</v>
      </c>
      <c r="J47" s="164">
        <f t="shared" si="23"/>
        <v>3.5137701804368471E-3</v>
      </c>
      <c r="K47" s="163">
        <v>3149</v>
      </c>
      <c r="L47" s="163">
        <v>415</v>
      </c>
      <c r="M47" s="163">
        <v>1808</v>
      </c>
      <c r="N47" s="163">
        <v>2807</v>
      </c>
      <c r="O47" s="163">
        <v>2833</v>
      </c>
      <c r="P47" s="163">
        <v>2390</v>
      </c>
      <c r="Q47" s="164">
        <f t="shared" si="27"/>
        <v>-0.15637133780444756</v>
      </c>
      <c r="R47" s="164">
        <f t="shared" si="25"/>
        <v>4.3590627467931711E-3</v>
      </c>
      <c r="S47" s="163">
        <v>4060</v>
      </c>
      <c r="T47" s="163">
        <v>2169</v>
      </c>
      <c r="U47" s="163">
        <v>3341</v>
      </c>
      <c r="V47" s="163">
        <v>3267</v>
      </c>
      <c r="W47" s="163">
        <v>2834</v>
      </c>
      <c r="X47" s="164">
        <f t="shared" si="28"/>
        <v>-0.13253749617385979</v>
      </c>
      <c r="Y47" s="164">
        <f t="shared" si="29"/>
        <v>4.2007402433583392E-3</v>
      </c>
    </row>
    <row r="48" spans="1:25" x14ac:dyDescent="0.25">
      <c r="A48" s="56"/>
      <c r="B48" s="167" t="s">
        <v>145</v>
      </c>
      <c r="C48" s="168">
        <f t="shared" ref="C48" si="30">C40-SUM(C41:C47)</f>
        <v>9446</v>
      </c>
      <c r="D48" s="168">
        <f t="shared" ref="D48:H48" si="31">D40-SUM(D41:D47)</f>
        <v>463</v>
      </c>
      <c r="E48" s="168">
        <f t="shared" si="31"/>
        <v>8568</v>
      </c>
      <c r="F48" s="168">
        <f t="shared" si="31"/>
        <v>13081</v>
      </c>
      <c r="G48" s="168">
        <f t="shared" si="31"/>
        <v>13030</v>
      </c>
      <c r="H48" s="168">
        <f t="shared" si="31"/>
        <v>14896</v>
      </c>
      <c r="I48" s="169">
        <f t="shared" si="26"/>
        <v>0.14320798158096704</v>
      </c>
      <c r="J48" s="169">
        <f t="shared" si="23"/>
        <v>0.11788540677429567</v>
      </c>
      <c r="K48" s="168">
        <f t="shared" ref="K48:P48" si="32">K40-SUM(K41:K47)</f>
        <v>23287</v>
      </c>
      <c r="L48" s="168">
        <f t="shared" si="32"/>
        <v>1653</v>
      </c>
      <c r="M48" s="168">
        <f t="shared" si="32"/>
        <v>22795</v>
      </c>
      <c r="N48" s="168">
        <f t="shared" si="32"/>
        <v>29391</v>
      </c>
      <c r="O48" s="168">
        <f t="shared" si="32"/>
        <v>30435</v>
      </c>
      <c r="P48" s="168">
        <f t="shared" si="32"/>
        <v>35275</v>
      </c>
      <c r="Q48" s="169">
        <f t="shared" si="27"/>
        <v>0.15902743551831766</v>
      </c>
      <c r="R48" s="169">
        <f t="shared" si="25"/>
        <v>6.4337212716790423E-2</v>
      </c>
      <c r="S48" s="168">
        <f>S40-SUM(S41:S47)</f>
        <v>32733</v>
      </c>
      <c r="T48" s="168">
        <f>T40-SUM(T41:T47)</f>
        <v>31363</v>
      </c>
      <c r="U48" s="168">
        <f>U40-SUM(U41:U47)</f>
        <v>42472</v>
      </c>
      <c r="V48" s="168">
        <f>V40-SUM(V41:V47)</f>
        <v>43465</v>
      </c>
      <c r="W48" s="168">
        <f>W40-SUM(W41:W47)</f>
        <v>50171</v>
      </c>
      <c r="X48" s="169">
        <f t="shared" si="28"/>
        <v>0.15428505694236749</v>
      </c>
      <c r="Y48" s="169">
        <f t="shared" si="29"/>
        <v>7.4366739149446442E-2</v>
      </c>
    </row>
    <row r="49" spans="1:25" x14ac:dyDescent="0.25">
      <c r="A49" s="56"/>
      <c r="B49" s="154" t="s">
        <v>46</v>
      </c>
      <c r="C49" s="152"/>
      <c r="D49" s="152"/>
      <c r="E49" s="152"/>
      <c r="F49" s="152"/>
      <c r="G49" s="152"/>
      <c r="H49" s="152"/>
      <c r="I49" s="152"/>
      <c r="J49" s="152"/>
      <c r="K49" s="152"/>
      <c r="L49" s="152"/>
      <c r="M49" s="152"/>
      <c r="N49" s="152"/>
      <c r="O49" s="152"/>
      <c r="P49" s="152"/>
      <c r="Q49" s="152"/>
      <c r="R49" s="152"/>
      <c r="S49" s="152"/>
      <c r="T49" s="152"/>
      <c r="U49" s="152"/>
      <c r="V49" s="152"/>
      <c r="W49" s="152"/>
      <c r="X49" s="152"/>
      <c r="Y49" s="152"/>
    </row>
    <row r="50" spans="1:25" x14ac:dyDescent="0.25">
      <c r="A50" s="56"/>
      <c r="B50" s="155" t="s">
        <v>68</v>
      </c>
      <c r="C50" s="175">
        <f t="shared" ref="C50:H50" si="33">C51+C54</f>
        <v>0</v>
      </c>
      <c r="D50" s="175">
        <f t="shared" si="33"/>
        <v>931</v>
      </c>
      <c r="E50" s="175">
        <f t="shared" si="33"/>
        <v>0</v>
      </c>
      <c r="F50" s="175">
        <f t="shared" si="33"/>
        <v>0</v>
      </c>
      <c r="G50" s="175">
        <f t="shared" si="33"/>
        <v>0</v>
      </c>
      <c r="H50" s="175">
        <f t="shared" si="33"/>
        <v>0</v>
      </c>
      <c r="I50" s="176" t="str">
        <f>IFERROR(H50/G50-1,"-")</f>
        <v>-</v>
      </c>
      <c r="J50" s="176">
        <f t="shared" ref="J50:J62" si="34">H50/H$8</f>
        <v>0</v>
      </c>
      <c r="K50" s="175">
        <f t="shared" ref="K50:P50" si="35">K51+K54</f>
        <v>0</v>
      </c>
      <c r="L50" s="175">
        <f t="shared" si="35"/>
        <v>0</v>
      </c>
      <c r="M50" s="175">
        <f t="shared" si="35"/>
        <v>0</v>
      </c>
      <c r="N50" s="175">
        <f t="shared" si="35"/>
        <v>0</v>
      </c>
      <c r="O50" s="175">
        <f t="shared" si="35"/>
        <v>0</v>
      </c>
      <c r="P50" s="175">
        <f t="shared" si="35"/>
        <v>0</v>
      </c>
      <c r="Q50" s="176" t="str">
        <f>IFERROR(P50/O50-1,"-")</f>
        <v>-</v>
      </c>
      <c r="R50" s="176">
        <f t="shared" ref="R50:R62" si="36">P50/P$8</f>
        <v>0</v>
      </c>
      <c r="S50" s="175">
        <f>S51+S54</f>
        <v>6858</v>
      </c>
      <c r="T50" s="175">
        <f>T51+T54</f>
        <v>5352</v>
      </c>
      <c r="U50" s="175">
        <f>U51+U54</f>
        <v>11315</v>
      </c>
      <c r="V50" s="175">
        <f>V51+V54</f>
        <v>9138</v>
      </c>
      <c r="W50" s="175">
        <f>W51+W54</f>
        <v>8441</v>
      </c>
      <c r="X50" s="176">
        <f>IFERROR(W50/V50-1,"-")</f>
        <v>-7.6274896038520446E-2</v>
      </c>
      <c r="Y50" s="176">
        <f>W50/W$8</f>
        <v>1.2511802538527784E-2</v>
      </c>
    </row>
    <row r="51" spans="1:25" x14ac:dyDescent="0.25">
      <c r="A51" s="56"/>
      <c r="B51" s="158" t="s">
        <v>97</v>
      </c>
      <c r="C51" s="159">
        <v>0</v>
      </c>
      <c r="D51" s="159">
        <v>142</v>
      </c>
      <c r="E51" s="159">
        <v>0</v>
      </c>
      <c r="F51" s="159">
        <v>0</v>
      </c>
      <c r="G51" s="159">
        <v>0</v>
      </c>
      <c r="H51" s="159">
        <v>0</v>
      </c>
      <c r="I51" s="160" t="str">
        <f>IFERROR(H51/G51-1,"-")</f>
        <v>-</v>
      </c>
      <c r="J51" s="160">
        <f t="shared" si="34"/>
        <v>0</v>
      </c>
      <c r="K51" s="159">
        <v>0</v>
      </c>
      <c r="L51" s="159">
        <v>0</v>
      </c>
      <c r="M51" s="159">
        <v>0</v>
      </c>
      <c r="N51" s="159">
        <v>0</v>
      </c>
      <c r="O51" s="159">
        <v>0</v>
      </c>
      <c r="P51" s="159">
        <v>0</v>
      </c>
      <c r="Q51" s="160" t="str">
        <f>IFERROR(P51/O51-1,"-")</f>
        <v>-</v>
      </c>
      <c r="R51" s="160">
        <f t="shared" si="36"/>
        <v>0</v>
      </c>
      <c r="S51" s="159">
        <v>587</v>
      </c>
      <c r="T51" s="159">
        <v>280</v>
      </c>
      <c r="U51" s="159">
        <v>5076</v>
      </c>
      <c r="V51" s="159">
        <v>1514</v>
      </c>
      <c r="W51" s="159">
        <v>1451</v>
      </c>
      <c r="X51" s="160">
        <f>IFERROR(W51/V51-1,"-")</f>
        <v>-4.1611624834874461E-2</v>
      </c>
      <c r="Y51" s="160">
        <f>W51/W$8</f>
        <v>2.1507671464759881E-3</v>
      </c>
    </row>
    <row r="52" spans="1:25" x14ac:dyDescent="0.25">
      <c r="A52" s="56"/>
      <c r="B52" s="162" t="s">
        <v>103</v>
      </c>
      <c r="C52" s="163">
        <v>0</v>
      </c>
      <c r="D52" s="163">
        <v>68</v>
      </c>
      <c r="E52" s="163">
        <v>0</v>
      </c>
      <c r="F52" s="163">
        <v>0</v>
      </c>
      <c r="G52" s="163">
        <v>0</v>
      </c>
      <c r="H52" s="163">
        <v>0</v>
      </c>
      <c r="I52" s="164" t="str">
        <f>IFERROR(H52/G52-1,"-")</f>
        <v>-</v>
      </c>
      <c r="J52" s="164">
        <f t="shared" si="34"/>
        <v>0</v>
      </c>
      <c r="K52" s="163">
        <v>0</v>
      </c>
      <c r="L52" s="163">
        <v>0</v>
      </c>
      <c r="M52" s="163">
        <v>0</v>
      </c>
      <c r="N52" s="163">
        <v>0</v>
      </c>
      <c r="O52" s="163">
        <v>0</v>
      </c>
      <c r="P52" s="163">
        <v>0</v>
      </c>
      <c r="Q52" s="164" t="str">
        <f>IFERROR(P52/O52-1,"-")</f>
        <v>-</v>
      </c>
      <c r="R52" s="164">
        <f t="shared" si="36"/>
        <v>0</v>
      </c>
      <c r="S52" s="163">
        <v>287</v>
      </c>
      <c r="T52" s="163">
        <v>64</v>
      </c>
      <c r="U52" s="163">
        <v>3884</v>
      </c>
      <c r="V52" s="163">
        <v>645</v>
      </c>
      <c r="W52" s="163">
        <v>742</v>
      </c>
      <c r="X52" s="164">
        <f>IFERROR(W52/V52-1,"-")</f>
        <v>0.15038759689922476</v>
      </c>
      <c r="Y52" s="164">
        <f>W52/W$8</f>
        <v>1.099840952918803E-3</v>
      </c>
    </row>
    <row r="53" spans="1:25" x14ac:dyDescent="0.25">
      <c r="A53" s="56"/>
      <c r="B53" s="162" t="s">
        <v>100</v>
      </c>
      <c r="C53" s="163">
        <v>0</v>
      </c>
      <c r="D53" s="163">
        <v>74</v>
      </c>
      <c r="E53" s="163">
        <v>0</v>
      </c>
      <c r="F53" s="163">
        <v>0</v>
      </c>
      <c r="G53" s="163">
        <v>0</v>
      </c>
      <c r="H53" s="163">
        <v>0</v>
      </c>
      <c r="I53" s="164" t="str">
        <f>IFERROR(H53/G53-1,"-")</f>
        <v>-</v>
      </c>
      <c r="J53" s="164">
        <f t="shared" si="34"/>
        <v>0</v>
      </c>
      <c r="K53" s="163">
        <v>0</v>
      </c>
      <c r="L53" s="163">
        <v>0</v>
      </c>
      <c r="M53" s="163">
        <v>0</v>
      </c>
      <c r="N53" s="163">
        <v>0</v>
      </c>
      <c r="O53" s="163">
        <v>0</v>
      </c>
      <c r="P53" s="163">
        <v>0</v>
      </c>
      <c r="Q53" s="164" t="str">
        <f>IFERROR(P53/O53-1,"-")</f>
        <v>-</v>
      </c>
      <c r="R53" s="164">
        <f t="shared" si="36"/>
        <v>0</v>
      </c>
      <c r="S53" s="163">
        <v>300</v>
      </c>
      <c r="T53" s="163">
        <v>216</v>
      </c>
      <c r="U53" s="163">
        <v>1192</v>
      </c>
      <c r="V53" s="163">
        <v>869</v>
      </c>
      <c r="W53" s="163">
        <v>709</v>
      </c>
      <c r="X53" s="164">
        <f>IFERROR(W53/V53-1,"-")</f>
        <v>-0.18411967779056382</v>
      </c>
      <c r="Y53" s="164">
        <f>W53/W$8</f>
        <v>1.050926193557185E-3</v>
      </c>
    </row>
    <row r="54" spans="1:25" x14ac:dyDescent="0.25">
      <c r="A54" s="56"/>
      <c r="B54" s="158" t="s">
        <v>107</v>
      </c>
      <c r="C54" s="159">
        <v>0</v>
      </c>
      <c r="D54" s="159">
        <v>789</v>
      </c>
      <c r="E54" s="159">
        <v>0</v>
      </c>
      <c r="F54" s="159">
        <v>0</v>
      </c>
      <c r="G54" s="159">
        <v>0</v>
      </c>
      <c r="H54" s="159">
        <v>0</v>
      </c>
      <c r="I54" s="160" t="str">
        <f>IFERROR(H54/G54-1,"-")</f>
        <v>-</v>
      </c>
      <c r="J54" s="160">
        <f t="shared" si="34"/>
        <v>0</v>
      </c>
      <c r="K54" s="159">
        <v>0</v>
      </c>
      <c r="L54" s="159">
        <v>0</v>
      </c>
      <c r="M54" s="159">
        <v>0</v>
      </c>
      <c r="N54" s="159">
        <v>0</v>
      </c>
      <c r="O54" s="159">
        <v>0</v>
      </c>
      <c r="P54" s="159">
        <v>0</v>
      </c>
      <c r="Q54" s="160" t="str">
        <f>IFERROR(P54/O54-1,"-")</f>
        <v>-</v>
      </c>
      <c r="R54" s="160">
        <f t="shared" si="36"/>
        <v>0</v>
      </c>
      <c r="S54" s="159">
        <v>6271</v>
      </c>
      <c r="T54" s="159">
        <v>5072</v>
      </c>
      <c r="U54" s="159">
        <v>6239</v>
      </c>
      <c r="V54" s="159">
        <v>7624</v>
      </c>
      <c r="W54" s="159">
        <v>6990</v>
      </c>
      <c r="X54" s="160">
        <f>IFERROR(W54/V54-1,"-")</f>
        <v>-8.3158447009443859E-2</v>
      </c>
      <c r="Y54" s="160">
        <f>W54/W$8</f>
        <v>1.0361035392051797E-2</v>
      </c>
    </row>
    <row r="55" spans="1:25" s="56" customFormat="1" x14ac:dyDescent="0.25">
      <c r="B55" s="162" t="s">
        <v>110</v>
      </c>
      <c r="C55" s="163">
        <v>0</v>
      </c>
      <c r="D55" s="163">
        <v>22</v>
      </c>
      <c r="E55" s="163">
        <v>0</v>
      </c>
      <c r="F55" s="163">
        <v>0</v>
      </c>
      <c r="G55" s="163">
        <v>0</v>
      </c>
      <c r="H55" s="163">
        <v>0</v>
      </c>
      <c r="I55" s="164" t="str">
        <f t="shared" ref="I55:I62" si="37">IFERROR(H55/G55-1,"-")</f>
        <v>-</v>
      </c>
      <c r="J55" s="164">
        <f t="shared" si="34"/>
        <v>0</v>
      </c>
      <c r="K55" s="163">
        <v>0</v>
      </c>
      <c r="L55" s="163">
        <v>0</v>
      </c>
      <c r="M55" s="163">
        <v>0</v>
      </c>
      <c r="N55" s="163">
        <v>0</v>
      </c>
      <c r="O55" s="163">
        <v>0</v>
      </c>
      <c r="P55" s="163">
        <v>0</v>
      </c>
      <c r="Q55" s="164" t="str">
        <f t="shared" ref="Q55:Q62" si="38">IFERROR(P55/O55-1,"-")</f>
        <v>-</v>
      </c>
      <c r="R55" s="164">
        <f t="shared" si="36"/>
        <v>0</v>
      </c>
      <c r="S55" s="163">
        <v>1605</v>
      </c>
      <c r="T55" s="163">
        <v>1594</v>
      </c>
      <c r="U55" s="163">
        <v>1757</v>
      </c>
      <c r="V55" s="163">
        <v>1927</v>
      </c>
      <c r="W55" s="163">
        <v>2269</v>
      </c>
      <c r="X55" s="164">
        <f t="shared" ref="X55:X62" si="39">IFERROR(W55/V55-1,"-")</f>
        <v>0.17747794499221592</v>
      </c>
      <c r="Y55" s="164">
        <f t="shared" ref="Y55:Y62" si="40">W55/W$8</f>
        <v>3.3632602724700325E-3</v>
      </c>
    </row>
    <row r="56" spans="1:25" s="56" customFormat="1" x14ac:dyDescent="0.25">
      <c r="B56" s="162" t="s">
        <v>113</v>
      </c>
      <c r="C56" s="163">
        <v>0</v>
      </c>
      <c r="D56" s="163">
        <v>342</v>
      </c>
      <c r="E56" s="163">
        <v>0</v>
      </c>
      <c r="F56" s="163">
        <v>0</v>
      </c>
      <c r="G56" s="163">
        <v>0</v>
      </c>
      <c r="H56" s="163">
        <v>0</v>
      </c>
      <c r="I56" s="164" t="str">
        <f t="shared" si="37"/>
        <v>-</v>
      </c>
      <c r="J56" s="164">
        <f t="shared" si="34"/>
        <v>0</v>
      </c>
      <c r="K56" s="163">
        <v>0</v>
      </c>
      <c r="L56" s="163">
        <v>0</v>
      </c>
      <c r="M56" s="163">
        <v>0</v>
      </c>
      <c r="N56" s="163">
        <v>0</v>
      </c>
      <c r="O56" s="163">
        <v>0</v>
      </c>
      <c r="P56" s="163">
        <v>0</v>
      </c>
      <c r="Q56" s="164" t="str">
        <f t="shared" si="38"/>
        <v>-</v>
      </c>
      <c r="R56" s="164">
        <f t="shared" si="36"/>
        <v>0</v>
      </c>
      <c r="S56" s="163">
        <v>1986</v>
      </c>
      <c r="T56" s="163">
        <v>1373</v>
      </c>
      <c r="U56" s="163">
        <v>1092</v>
      </c>
      <c r="V56" s="163">
        <v>1800</v>
      </c>
      <c r="W56" s="163">
        <v>1563</v>
      </c>
      <c r="X56" s="164">
        <f t="shared" si="39"/>
        <v>-0.13166666666666671</v>
      </c>
      <c r="Y56" s="164">
        <f t="shared" si="40"/>
        <v>2.316780875218449E-3</v>
      </c>
    </row>
    <row r="57" spans="1:25" x14ac:dyDescent="0.25">
      <c r="A57" s="56"/>
      <c r="B57" s="162" t="s">
        <v>116</v>
      </c>
      <c r="C57" s="163">
        <v>0</v>
      </c>
      <c r="D57" s="163">
        <v>71</v>
      </c>
      <c r="E57" s="163">
        <v>0</v>
      </c>
      <c r="F57" s="163">
        <v>0</v>
      </c>
      <c r="G57" s="163">
        <v>0</v>
      </c>
      <c r="H57" s="163">
        <v>0</v>
      </c>
      <c r="I57" s="164" t="str">
        <f t="shared" si="37"/>
        <v>-</v>
      </c>
      <c r="J57" s="164">
        <f t="shared" si="34"/>
        <v>0</v>
      </c>
      <c r="K57" s="163">
        <v>0</v>
      </c>
      <c r="L57" s="163">
        <v>0</v>
      </c>
      <c r="M57" s="163">
        <v>0</v>
      </c>
      <c r="N57" s="163">
        <v>0</v>
      </c>
      <c r="O57" s="163">
        <v>0</v>
      </c>
      <c r="P57" s="163">
        <v>0</v>
      </c>
      <c r="Q57" s="164" t="str">
        <f t="shared" si="38"/>
        <v>-</v>
      </c>
      <c r="R57" s="164">
        <f t="shared" si="36"/>
        <v>0</v>
      </c>
      <c r="S57" s="163">
        <v>368</v>
      </c>
      <c r="T57" s="163">
        <v>250</v>
      </c>
      <c r="U57" s="163">
        <v>616</v>
      </c>
      <c r="V57" s="163">
        <v>568</v>
      </c>
      <c r="W57" s="163">
        <v>392</v>
      </c>
      <c r="X57" s="164">
        <f t="shared" si="39"/>
        <v>-0.3098591549295775</v>
      </c>
      <c r="Y57" s="164">
        <f t="shared" si="40"/>
        <v>5.8104805059861289E-4</v>
      </c>
    </row>
    <row r="58" spans="1:25" x14ac:dyDescent="0.25">
      <c r="A58" s="56"/>
      <c r="B58" s="162" t="s">
        <v>123</v>
      </c>
      <c r="C58" s="163">
        <v>0</v>
      </c>
      <c r="D58" s="163">
        <v>17</v>
      </c>
      <c r="E58" s="163">
        <v>0</v>
      </c>
      <c r="F58" s="163">
        <v>0</v>
      </c>
      <c r="G58" s="163">
        <v>0</v>
      </c>
      <c r="H58" s="163">
        <v>0</v>
      </c>
      <c r="I58" s="164" t="str">
        <f t="shared" si="37"/>
        <v>-</v>
      </c>
      <c r="J58" s="164">
        <f t="shared" si="34"/>
        <v>0</v>
      </c>
      <c r="K58" s="163">
        <v>0</v>
      </c>
      <c r="L58" s="163">
        <v>0</v>
      </c>
      <c r="M58" s="163">
        <v>0</v>
      </c>
      <c r="N58" s="163">
        <v>0</v>
      </c>
      <c r="O58" s="163">
        <v>0</v>
      </c>
      <c r="P58" s="163">
        <v>0</v>
      </c>
      <c r="Q58" s="164" t="str">
        <f t="shared" si="38"/>
        <v>-</v>
      </c>
      <c r="R58" s="164">
        <f t="shared" si="36"/>
        <v>0</v>
      </c>
      <c r="S58" s="163">
        <v>200</v>
      </c>
      <c r="T58" s="163">
        <v>207</v>
      </c>
      <c r="U58" s="163">
        <v>153</v>
      </c>
      <c r="V58" s="163">
        <v>282</v>
      </c>
      <c r="W58" s="163">
        <v>226</v>
      </c>
      <c r="X58" s="164">
        <f t="shared" si="39"/>
        <v>-0.1985815602836879</v>
      </c>
      <c r="Y58" s="164">
        <f t="shared" si="40"/>
        <v>3.3499198835532275E-4</v>
      </c>
    </row>
    <row r="59" spans="1:25" x14ac:dyDescent="0.25">
      <c r="A59" s="56"/>
      <c r="B59" s="162" t="s">
        <v>119</v>
      </c>
      <c r="C59" s="163">
        <v>0</v>
      </c>
      <c r="D59" s="163">
        <v>21</v>
      </c>
      <c r="E59" s="163">
        <v>0</v>
      </c>
      <c r="F59" s="163">
        <v>0</v>
      </c>
      <c r="G59" s="163">
        <v>0</v>
      </c>
      <c r="H59" s="163">
        <v>0</v>
      </c>
      <c r="I59" s="164" t="str">
        <f t="shared" si="37"/>
        <v>-</v>
      </c>
      <c r="J59" s="164">
        <f t="shared" si="34"/>
        <v>0</v>
      </c>
      <c r="K59" s="163">
        <v>0</v>
      </c>
      <c r="L59" s="163">
        <v>0</v>
      </c>
      <c r="M59" s="163">
        <v>0</v>
      </c>
      <c r="N59" s="163">
        <v>0</v>
      </c>
      <c r="O59" s="163">
        <v>0</v>
      </c>
      <c r="P59" s="163">
        <v>0</v>
      </c>
      <c r="Q59" s="164" t="str">
        <f t="shared" si="38"/>
        <v>-</v>
      </c>
      <c r="R59" s="164">
        <f t="shared" si="36"/>
        <v>0</v>
      </c>
      <c r="S59" s="163">
        <v>126</v>
      </c>
      <c r="T59" s="163">
        <v>195</v>
      </c>
      <c r="U59" s="163">
        <v>136</v>
      </c>
      <c r="V59" s="163">
        <v>251</v>
      </c>
      <c r="W59" s="163">
        <v>230</v>
      </c>
      <c r="X59" s="164">
        <f t="shared" si="39"/>
        <v>-8.3665338645418363E-2</v>
      </c>
      <c r="Y59" s="164">
        <f t="shared" si="40"/>
        <v>3.4092105009612489E-4</v>
      </c>
    </row>
    <row r="60" spans="1:25" x14ac:dyDescent="0.25">
      <c r="A60" s="56"/>
      <c r="B60" s="162" t="s">
        <v>128</v>
      </c>
      <c r="C60" s="163">
        <v>0</v>
      </c>
      <c r="D60" s="163">
        <v>3</v>
      </c>
      <c r="E60" s="163">
        <v>0</v>
      </c>
      <c r="F60" s="163">
        <v>0</v>
      </c>
      <c r="G60" s="163">
        <v>0</v>
      </c>
      <c r="H60" s="163">
        <v>0</v>
      </c>
      <c r="I60" s="164" t="str">
        <f t="shared" si="37"/>
        <v>-</v>
      </c>
      <c r="J60" s="164">
        <f t="shared" si="34"/>
        <v>0</v>
      </c>
      <c r="K60" s="163">
        <v>0</v>
      </c>
      <c r="L60" s="163">
        <v>0</v>
      </c>
      <c r="M60" s="163">
        <v>0</v>
      </c>
      <c r="N60" s="163">
        <v>0</v>
      </c>
      <c r="O60" s="163">
        <v>0</v>
      </c>
      <c r="P60" s="163">
        <v>0</v>
      </c>
      <c r="Q60" s="164" t="str">
        <f t="shared" si="38"/>
        <v>-</v>
      </c>
      <c r="R60" s="164">
        <f t="shared" si="36"/>
        <v>0</v>
      </c>
      <c r="S60" s="163">
        <v>66</v>
      </c>
      <c r="T60" s="163">
        <v>24</v>
      </c>
      <c r="U60" s="163">
        <v>99</v>
      </c>
      <c r="V60" s="163">
        <v>57</v>
      </c>
      <c r="W60" s="163">
        <v>114</v>
      </c>
      <c r="X60" s="164">
        <f t="shared" si="39"/>
        <v>1</v>
      </c>
      <c r="Y60" s="164">
        <f t="shared" si="40"/>
        <v>1.6897825961286191E-4</v>
      </c>
    </row>
    <row r="61" spans="1:25" x14ac:dyDescent="0.25">
      <c r="A61" s="56"/>
      <c r="B61" s="162" t="s">
        <v>131</v>
      </c>
      <c r="C61" s="163">
        <v>0</v>
      </c>
      <c r="D61" s="163">
        <v>2</v>
      </c>
      <c r="E61" s="163">
        <v>0</v>
      </c>
      <c r="F61" s="163">
        <v>0</v>
      </c>
      <c r="G61" s="163">
        <v>0</v>
      </c>
      <c r="H61" s="163">
        <v>0</v>
      </c>
      <c r="I61" s="164" t="str">
        <f t="shared" si="37"/>
        <v>-</v>
      </c>
      <c r="J61" s="164">
        <f t="shared" si="34"/>
        <v>0</v>
      </c>
      <c r="K61" s="163">
        <v>0</v>
      </c>
      <c r="L61" s="163">
        <v>0</v>
      </c>
      <c r="M61" s="163">
        <v>0</v>
      </c>
      <c r="N61" s="163">
        <v>0</v>
      </c>
      <c r="O61" s="163">
        <v>0</v>
      </c>
      <c r="P61" s="163">
        <v>0</v>
      </c>
      <c r="Q61" s="164" t="str">
        <f t="shared" si="38"/>
        <v>-</v>
      </c>
      <c r="R61" s="164">
        <f t="shared" si="36"/>
        <v>0</v>
      </c>
      <c r="S61" s="163">
        <v>102</v>
      </c>
      <c r="T61" s="163">
        <v>68</v>
      </c>
      <c r="U61" s="163">
        <v>95</v>
      </c>
      <c r="V61" s="163">
        <v>59</v>
      </c>
      <c r="W61" s="163">
        <v>71</v>
      </c>
      <c r="X61" s="164">
        <f t="shared" si="39"/>
        <v>0.20338983050847448</v>
      </c>
      <c r="Y61" s="164">
        <f t="shared" si="40"/>
        <v>1.0524084589923856E-4</v>
      </c>
    </row>
    <row r="62" spans="1:25" x14ac:dyDescent="0.25">
      <c r="A62" s="56"/>
      <c r="B62" s="167" t="s">
        <v>145</v>
      </c>
      <c r="C62" s="168">
        <f t="shared" ref="C62" si="41">C54-SUM(C55:C61)</f>
        <v>0</v>
      </c>
      <c r="D62" s="168">
        <f t="shared" ref="D62:H62" si="42">D54-SUM(D55:D61)</f>
        <v>311</v>
      </c>
      <c r="E62" s="168">
        <f t="shared" si="42"/>
        <v>0</v>
      </c>
      <c r="F62" s="168">
        <f t="shared" si="42"/>
        <v>0</v>
      </c>
      <c r="G62" s="168">
        <f t="shared" si="42"/>
        <v>0</v>
      </c>
      <c r="H62" s="168">
        <f t="shared" si="42"/>
        <v>0</v>
      </c>
      <c r="I62" s="169" t="str">
        <f t="shared" si="37"/>
        <v>-</v>
      </c>
      <c r="J62" s="169">
        <f t="shared" si="34"/>
        <v>0</v>
      </c>
      <c r="K62" s="168">
        <f t="shared" ref="K62:P62" si="43">K54-SUM(K55:K61)</f>
        <v>0</v>
      </c>
      <c r="L62" s="168">
        <f t="shared" si="43"/>
        <v>0</v>
      </c>
      <c r="M62" s="168">
        <f t="shared" si="43"/>
        <v>0</v>
      </c>
      <c r="N62" s="168">
        <f t="shared" si="43"/>
        <v>0</v>
      </c>
      <c r="O62" s="168">
        <f t="shared" si="43"/>
        <v>0</v>
      </c>
      <c r="P62" s="168">
        <f t="shared" si="43"/>
        <v>0</v>
      </c>
      <c r="Q62" s="169" t="str">
        <f t="shared" si="38"/>
        <v>-</v>
      </c>
      <c r="R62" s="169">
        <f t="shared" si="36"/>
        <v>0</v>
      </c>
      <c r="S62" s="168">
        <f>S54-SUM(S55:S61)</f>
        <v>1818</v>
      </c>
      <c r="T62" s="168">
        <f>T54-SUM(T55:T61)</f>
        <v>1361</v>
      </c>
      <c r="U62" s="168">
        <f>U54-SUM(U55:U61)</f>
        <v>2291</v>
      </c>
      <c r="V62" s="168">
        <f>V54-SUM(V55:V61)</f>
        <v>2680</v>
      </c>
      <c r="W62" s="168">
        <f>W54-SUM(W55:W61)</f>
        <v>2125</v>
      </c>
      <c r="X62" s="169">
        <f t="shared" si="39"/>
        <v>-0.20708955223880599</v>
      </c>
      <c r="Y62" s="169">
        <f t="shared" si="40"/>
        <v>3.149814049801154E-3</v>
      </c>
    </row>
    <row r="63" spans="1:25" x14ac:dyDescent="0.25">
      <c r="A63" s="56"/>
      <c r="B63" s="154" t="s">
        <v>47</v>
      </c>
      <c r="C63" s="152"/>
      <c r="D63" s="152"/>
      <c r="E63" s="152"/>
      <c r="F63" s="152"/>
      <c r="G63" s="152"/>
      <c r="H63" s="152"/>
      <c r="I63" s="152"/>
      <c r="J63" s="152"/>
      <c r="K63" s="152"/>
      <c r="L63" s="152"/>
      <c r="M63" s="152"/>
      <c r="N63" s="152"/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</row>
    <row r="64" spans="1:25" x14ac:dyDescent="0.25">
      <c r="A64" s="56"/>
      <c r="B64" s="155" t="s">
        <v>68</v>
      </c>
      <c r="C64" s="175">
        <f t="shared" ref="C64:H64" si="44">C65+C68</f>
        <v>1638</v>
      </c>
      <c r="D64" s="175">
        <f t="shared" si="44"/>
        <v>0</v>
      </c>
      <c r="E64" s="175">
        <f t="shared" si="44"/>
        <v>0</v>
      </c>
      <c r="F64" s="175">
        <f t="shared" si="44"/>
        <v>0</v>
      </c>
      <c r="G64" s="175">
        <f t="shared" si="44"/>
        <v>0</v>
      </c>
      <c r="H64" s="175">
        <f t="shared" si="44"/>
        <v>0</v>
      </c>
      <c r="I64" s="176" t="str">
        <f>IFERROR(H64/G64-1,"-")</f>
        <v>-</v>
      </c>
      <c r="J64" s="176">
        <f t="shared" ref="J64:J76" si="45">H64/H$8</f>
        <v>0</v>
      </c>
      <c r="K64" s="175">
        <f t="shared" ref="K64:P64" si="46">K65+K68</f>
        <v>19214</v>
      </c>
      <c r="L64" s="175">
        <f t="shared" si="46"/>
        <v>2646</v>
      </c>
      <c r="M64" s="175">
        <f t="shared" si="46"/>
        <v>0</v>
      </c>
      <c r="N64" s="175">
        <f t="shared" si="46"/>
        <v>0</v>
      </c>
      <c r="O64" s="175">
        <f t="shared" si="46"/>
        <v>0</v>
      </c>
      <c r="P64" s="175">
        <f t="shared" si="46"/>
        <v>0</v>
      </c>
      <c r="Q64" s="176" t="str">
        <f>IFERROR(P64/O64-1,"-")</f>
        <v>-</v>
      </c>
      <c r="R64" s="176">
        <f t="shared" ref="R64:R76" si="47">P64/P$8</f>
        <v>0</v>
      </c>
      <c r="S64" s="175">
        <f>S65+S68</f>
        <v>20852</v>
      </c>
      <c r="T64" s="175">
        <f>T65+T68</f>
        <v>17483</v>
      </c>
      <c r="U64" s="175">
        <f>U65+U68</f>
        <v>35122</v>
      </c>
      <c r="V64" s="175">
        <f>V65+V68</f>
        <v>32864</v>
      </c>
      <c r="W64" s="175">
        <f>W65+W68</f>
        <v>24060</v>
      </c>
      <c r="X64" s="176">
        <f>IFERROR(W64/V64-1,"-")</f>
        <v>-0.26789191820837388</v>
      </c>
      <c r="Y64" s="176">
        <f>W64/W$8</f>
        <v>3.5663306370925067E-2</v>
      </c>
    </row>
    <row r="65" spans="1:25" x14ac:dyDescent="0.25">
      <c r="A65" s="56"/>
      <c r="B65" s="158" t="s">
        <v>97</v>
      </c>
      <c r="C65" s="159">
        <v>73</v>
      </c>
      <c r="D65" s="159">
        <v>0</v>
      </c>
      <c r="E65" s="159">
        <v>0</v>
      </c>
      <c r="F65" s="159">
        <v>0</v>
      </c>
      <c r="G65" s="159">
        <v>0</v>
      </c>
      <c r="H65" s="159">
        <v>0</v>
      </c>
      <c r="I65" s="160" t="str">
        <f>IFERROR(H65/G65-1,"-")</f>
        <v>-</v>
      </c>
      <c r="J65" s="160">
        <f t="shared" si="45"/>
        <v>0</v>
      </c>
      <c r="K65" s="159">
        <v>5210</v>
      </c>
      <c r="L65" s="159">
        <v>1333</v>
      </c>
      <c r="M65" s="159">
        <v>0</v>
      </c>
      <c r="N65" s="159">
        <v>0</v>
      </c>
      <c r="O65" s="159">
        <v>0</v>
      </c>
      <c r="P65" s="159">
        <v>0</v>
      </c>
      <c r="Q65" s="160" t="str">
        <f>IFERROR(P65/O65-1,"-")</f>
        <v>-</v>
      </c>
      <c r="R65" s="160">
        <f t="shared" si="47"/>
        <v>0</v>
      </c>
      <c r="S65" s="159">
        <v>5283</v>
      </c>
      <c r="T65" s="159">
        <v>4205</v>
      </c>
      <c r="U65" s="159">
        <v>5012</v>
      </c>
      <c r="V65" s="159">
        <v>5970</v>
      </c>
      <c r="W65" s="159">
        <v>3902</v>
      </c>
      <c r="X65" s="160">
        <f>IFERROR(W65/V65-1,"-")</f>
        <v>-0.34639865996649921</v>
      </c>
      <c r="Y65" s="160">
        <f>W65/W$8</f>
        <v>5.7837997281525192E-3</v>
      </c>
    </row>
    <row r="66" spans="1:25" x14ac:dyDescent="0.25">
      <c r="A66" s="56"/>
      <c r="B66" s="162" t="s">
        <v>103</v>
      </c>
      <c r="C66" s="163">
        <v>49</v>
      </c>
      <c r="D66" s="163">
        <v>0</v>
      </c>
      <c r="E66" s="163">
        <v>0</v>
      </c>
      <c r="F66" s="163">
        <v>0</v>
      </c>
      <c r="G66" s="163">
        <v>0</v>
      </c>
      <c r="H66" s="163">
        <v>0</v>
      </c>
      <c r="I66" s="164" t="str">
        <f>IFERROR(H66/G66-1,"-")</f>
        <v>-</v>
      </c>
      <c r="J66" s="164">
        <f t="shared" si="45"/>
        <v>0</v>
      </c>
      <c r="K66" s="163">
        <v>2094</v>
      </c>
      <c r="L66" s="163">
        <v>1333</v>
      </c>
      <c r="M66" s="163">
        <v>0</v>
      </c>
      <c r="N66" s="163">
        <v>0</v>
      </c>
      <c r="O66" s="163">
        <v>0</v>
      </c>
      <c r="P66" s="163">
        <v>0</v>
      </c>
      <c r="Q66" s="164" t="str">
        <f>IFERROR(P66/O66-1,"-")</f>
        <v>-</v>
      </c>
      <c r="R66" s="164">
        <f t="shared" si="47"/>
        <v>0</v>
      </c>
      <c r="S66" s="163">
        <v>2143</v>
      </c>
      <c r="T66" s="163">
        <v>2548</v>
      </c>
      <c r="U66" s="163">
        <v>4190</v>
      </c>
      <c r="V66" s="163">
        <v>3500</v>
      </c>
      <c r="W66" s="163">
        <v>965</v>
      </c>
      <c r="X66" s="164">
        <f>IFERROR(W66/V66-1,"-")</f>
        <v>-0.72428571428571431</v>
      </c>
      <c r="Y66" s="164">
        <f>W66/W$8</f>
        <v>1.430386144968524E-3</v>
      </c>
    </row>
    <row r="67" spans="1:25" x14ac:dyDescent="0.25">
      <c r="A67" s="56"/>
      <c r="B67" s="162" t="s">
        <v>100</v>
      </c>
      <c r="C67" s="163">
        <v>24</v>
      </c>
      <c r="D67" s="163">
        <v>0</v>
      </c>
      <c r="E67" s="163">
        <v>0</v>
      </c>
      <c r="F67" s="163">
        <v>0</v>
      </c>
      <c r="G67" s="163">
        <v>0</v>
      </c>
      <c r="H67" s="163">
        <v>0</v>
      </c>
      <c r="I67" s="164" t="str">
        <f>IFERROR(H67/G67-1,"-")</f>
        <v>-</v>
      </c>
      <c r="J67" s="164">
        <f t="shared" si="45"/>
        <v>0</v>
      </c>
      <c r="K67" s="163">
        <v>3116</v>
      </c>
      <c r="L67" s="163">
        <v>0</v>
      </c>
      <c r="M67" s="163">
        <v>0</v>
      </c>
      <c r="N67" s="163">
        <v>0</v>
      </c>
      <c r="O67" s="163">
        <v>0</v>
      </c>
      <c r="P67" s="163">
        <v>0</v>
      </c>
      <c r="Q67" s="164" t="str">
        <f>IFERROR(P67/O67-1,"-")</f>
        <v>-</v>
      </c>
      <c r="R67" s="164">
        <f t="shared" si="47"/>
        <v>0</v>
      </c>
      <c r="S67" s="163">
        <v>3140</v>
      </c>
      <c r="T67" s="163">
        <v>1657</v>
      </c>
      <c r="U67" s="163">
        <v>822</v>
      </c>
      <c r="V67" s="163">
        <v>2470</v>
      </c>
      <c r="W67" s="163">
        <v>2937</v>
      </c>
      <c r="X67" s="164">
        <f>IFERROR(W67/V67-1,"-")</f>
        <v>0.18906882591093122</v>
      </c>
      <c r="Y67" s="164">
        <f>W67/W$8</f>
        <v>4.3534135831839954E-3</v>
      </c>
    </row>
    <row r="68" spans="1:25" x14ac:dyDescent="0.25">
      <c r="A68" s="56"/>
      <c r="B68" s="158" t="s">
        <v>107</v>
      </c>
      <c r="C68" s="159">
        <v>1565</v>
      </c>
      <c r="D68" s="159">
        <v>0</v>
      </c>
      <c r="E68" s="159">
        <v>0</v>
      </c>
      <c r="F68" s="159">
        <v>0</v>
      </c>
      <c r="G68" s="159">
        <v>0</v>
      </c>
      <c r="H68" s="159">
        <v>0</v>
      </c>
      <c r="I68" s="160" t="str">
        <f>IFERROR(H68/G68-1,"-")</f>
        <v>-</v>
      </c>
      <c r="J68" s="160">
        <f t="shared" si="45"/>
        <v>0</v>
      </c>
      <c r="K68" s="159">
        <v>14004</v>
      </c>
      <c r="L68" s="159">
        <v>1313</v>
      </c>
      <c r="M68" s="159">
        <v>0</v>
      </c>
      <c r="N68" s="159">
        <v>0</v>
      </c>
      <c r="O68" s="159">
        <v>0</v>
      </c>
      <c r="P68" s="159">
        <v>0</v>
      </c>
      <c r="Q68" s="160" t="str">
        <f>IFERROR(P68/O68-1,"-")</f>
        <v>-</v>
      </c>
      <c r="R68" s="160">
        <f t="shared" si="47"/>
        <v>0</v>
      </c>
      <c r="S68" s="159">
        <v>15569</v>
      </c>
      <c r="T68" s="159">
        <v>13278</v>
      </c>
      <c r="U68" s="159">
        <v>30110</v>
      </c>
      <c r="V68" s="159">
        <v>26894</v>
      </c>
      <c r="W68" s="159">
        <v>20158</v>
      </c>
      <c r="X68" s="160">
        <f>IFERROR(W68/V68-1,"-")</f>
        <v>-0.25046478768498548</v>
      </c>
      <c r="Y68" s="160">
        <f>W68/W$8</f>
        <v>2.9879506642772547E-2</v>
      </c>
    </row>
    <row r="69" spans="1:25" s="56" customFormat="1" x14ac:dyDescent="0.25">
      <c r="B69" s="162" t="s">
        <v>110</v>
      </c>
      <c r="C69" s="163">
        <v>184</v>
      </c>
      <c r="D69" s="163">
        <v>0</v>
      </c>
      <c r="E69" s="163">
        <v>0</v>
      </c>
      <c r="F69" s="163">
        <v>0</v>
      </c>
      <c r="G69" s="163">
        <v>0</v>
      </c>
      <c r="H69" s="163">
        <v>0</v>
      </c>
      <c r="I69" s="164" t="str">
        <f t="shared" ref="I69:I76" si="48">IFERROR(H69/G69-1,"-")</f>
        <v>-</v>
      </c>
      <c r="J69" s="164">
        <f t="shared" si="45"/>
        <v>0</v>
      </c>
      <c r="K69" s="163">
        <v>5844</v>
      </c>
      <c r="L69" s="163">
        <v>0</v>
      </c>
      <c r="M69" s="163">
        <v>0</v>
      </c>
      <c r="N69" s="163">
        <v>0</v>
      </c>
      <c r="O69" s="163">
        <v>0</v>
      </c>
      <c r="P69" s="163">
        <v>0</v>
      </c>
      <c r="Q69" s="164" t="str">
        <f t="shared" ref="Q69:Q76" si="49">IFERROR(P69/O69-1,"-")</f>
        <v>-</v>
      </c>
      <c r="R69" s="164">
        <f t="shared" si="47"/>
        <v>0</v>
      </c>
      <c r="S69" s="163">
        <v>6028</v>
      </c>
      <c r="T69" s="163">
        <v>3333</v>
      </c>
      <c r="U69" s="163">
        <v>9808</v>
      </c>
      <c r="V69" s="163">
        <v>9074</v>
      </c>
      <c r="W69" s="163">
        <v>7871</v>
      </c>
      <c r="X69" s="164">
        <f t="shared" ref="X69:X76" si="50">IFERROR(W69/V69-1,"-")</f>
        <v>-0.13257659246197928</v>
      </c>
      <c r="Y69" s="164">
        <f t="shared" ref="Y69:Y76" si="51">W69/W$8</f>
        <v>1.1666911240463474E-2</v>
      </c>
    </row>
    <row r="70" spans="1:25" s="56" customFormat="1" x14ac:dyDescent="0.25">
      <c r="B70" s="162" t="s">
        <v>113</v>
      </c>
      <c r="C70" s="163">
        <v>214</v>
      </c>
      <c r="D70" s="163">
        <v>0</v>
      </c>
      <c r="E70" s="163">
        <v>0</v>
      </c>
      <c r="F70" s="163">
        <v>0</v>
      </c>
      <c r="G70" s="163">
        <v>0</v>
      </c>
      <c r="H70" s="163">
        <v>0</v>
      </c>
      <c r="I70" s="164" t="str">
        <f t="shared" si="48"/>
        <v>-</v>
      </c>
      <c r="J70" s="164">
        <f t="shared" si="45"/>
        <v>0</v>
      </c>
      <c r="K70" s="163">
        <v>1465</v>
      </c>
      <c r="L70" s="163">
        <v>278</v>
      </c>
      <c r="M70" s="163">
        <v>0</v>
      </c>
      <c r="N70" s="163">
        <v>0</v>
      </c>
      <c r="O70" s="163">
        <v>0</v>
      </c>
      <c r="P70" s="163">
        <v>0</v>
      </c>
      <c r="Q70" s="164" t="str">
        <f t="shared" si="49"/>
        <v>-</v>
      </c>
      <c r="R70" s="164">
        <f t="shared" si="47"/>
        <v>0</v>
      </c>
      <c r="S70" s="163">
        <v>1679</v>
      </c>
      <c r="T70" s="163">
        <v>1461</v>
      </c>
      <c r="U70" s="163">
        <v>1610</v>
      </c>
      <c r="V70" s="163">
        <v>2112</v>
      </c>
      <c r="W70" s="163">
        <v>1962</v>
      </c>
      <c r="X70" s="164">
        <f t="shared" si="50"/>
        <v>-7.1022727272727293E-2</v>
      </c>
      <c r="Y70" s="164">
        <f t="shared" si="51"/>
        <v>2.9082047838634656E-3</v>
      </c>
    </row>
    <row r="71" spans="1:25" x14ac:dyDescent="0.25">
      <c r="A71" s="56"/>
      <c r="B71" s="162" t="s">
        <v>116</v>
      </c>
      <c r="C71" s="163">
        <v>479</v>
      </c>
      <c r="D71" s="163">
        <v>0</v>
      </c>
      <c r="E71" s="163">
        <v>0</v>
      </c>
      <c r="F71" s="163">
        <v>0</v>
      </c>
      <c r="G71" s="163">
        <v>0</v>
      </c>
      <c r="H71" s="163">
        <v>0</v>
      </c>
      <c r="I71" s="164" t="str">
        <f t="shared" si="48"/>
        <v>-</v>
      </c>
      <c r="J71" s="164">
        <f t="shared" si="45"/>
        <v>0</v>
      </c>
      <c r="K71" s="163">
        <v>1792</v>
      </c>
      <c r="L71" s="163">
        <v>203</v>
      </c>
      <c r="M71" s="163">
        <v>0</v>
      </c>
      <c r="N71" s="163">
        <v>0</v>
      </c>
      <c r="O71" s="163">
        <v>0</v>
      </c>
      <c r="P71" s="163">
        <v>0</v>
      </c>
      <c r="Q71" s="164" t="str">
        <f t="shared" si="49"/>
        <v>-</v>
      </c>
      <c r="R71" s="164">
        <f t="shared" si="47"/>
        <v>0</v>
      </c>
      <c r="S71" s="163">
        <v>2271</v>
      </c>
      <c r="T71" s="163">
        <v>1854</v>
      </c>
      <c r="U71" s="163">
        <v>4502</v>
      </c>
      <c r="V71" s="163">
        <v>3097</v>
      </c>
      <c r="W71" s="163">
        <v>1575</v>
      </c>
      <c r="X71" s="164">
        <f t="shared" si="50"/>
        <v>-0.49144333225702297</v>
      </c>
      <c r="Y71" s="164">
        <f t="shared" si="51"/>
        <v>2.3345680604408554E-3</v>
      </c>
    </row>
    <row r="72" spans="1:25" x14ac:dyDescent="0.25">
      <c r="A72" s="56"/>
      <c r="B72" s="162" t="s">
        <v>123</v>
      </c>
      <c r="C72" s="163">
        <v>19</v>
      </c>
      <c r="D72" s="163">
        <v>0</v>
      </c>
      <c r="E72" s="163">
        <v>0</v>
      </c>
      <c r="F72" s="163">
        <v>0</v>
      </c>
      <c r="G72" s="163">
        <v>0</v>
      </c>
      <c r="H72" s="163">
        <v>0</v>
      </c>
      <c r="I72" s="164" t="str">
        <f t="shared" si="48"/>
        <v>-</v>
      </c>
      <c r="J72" s="164">
        <f t="shared" si="45"/>
        <v>0</v>
      </c>
      <c r="K72" s="163">
        <v>152</v>
      </c>
      <c r="L72" s="163">
        <v>0</v>
      </c>
      <c r="M72" s="163">
        <v>0</v>
      </c>
      <c r="N72" s="163">
        <v>0</v>
      </c>
      <c r="O72" s="163">
        <v>0</v>
      </c>
      <c r="P72" s="163">
        <v>0</v>
      </c>
      <c r="Q72" s="164" t="str">
        <f t="shared" si="49"/>
        <v>-</v>
      </c>
      <c r="R72" s="164">
        <f t="shared" si="47"/>
        <v>0</v>
      </c>
      <c r="S72" s="163">
        <v>171</v>
      </c>
      <c r="T72" s="163">
        <v>460</v>
      </c>
      <c r="U72" s="163">
        <v>662</v>
      </c>
      <c r="V72" s="163">
        <v>1080</v>
      </c>
      <c r="W72" s="163">
        <v>536</v>
      </c>
      <c r="X72" s="164">
        <f t="shared" si="50"/>
        <v>-0.50370370370370376</v>
      </c>
      <c r="Y72" s="164">
        <f t="shared" si="51"/>
        <v>7.9449427326749107E-4</v>
      </c>
    </row>
    <row r="73" spans="1:25" x14ac:dyDescent="0.25">
      <c r="A73" s="56"/>
      <c r="B73" s="162" t="s">
        <v>119</v>
      </c>
      <c r="C73" s="163">
        <v>0</v>
      </c>
      <c r="D73" s="163">
        <v>0</v>
      </c>
      <c r="E73" s="163">
        <v>0</v>
      </c>
      <c r="F73" s="163">
        <v>0</v>
      </c>
      <c r="G73" s="163">
        <v>0</v>
      </c>
      <c r="H73" s="163">
        <v>0</v>
      </c>
      <c r="I73" s="164" t="str">
        <f t="shared" si="48"/>
        <v>-</v>
      </c>
      <c r="J73" s="164">
        <f t="shared" si="45"/>
        <v>0</v>
      </c>
      <c r="K73" s="163">
        <v>349</v>
      </c>
      <c r="L73" s="163">
        <v>149</v>
      </c>
      <c r="M73" s="163">
        <v>0</v>
      </c>
      <c r="N73" s="163">
        <v>0</v>
      </c>
      <c r="O73" s="163">
        <v>0</v>
      </c>
      <c r="P73" s="163">
        <v>0</v>
      </c>
      <c r="Q73" s="164" t="str">
        <f t="shared" si="49"/>
        <v>-</v>
      </c>
      <c r="R73" s="164">
        <f t="shared" si="47"/>
        <v>0</v>
      </c>
      <c r="S73" s="163">
        <v>349</v>
      </c>
      <c r="T73" s="163">
        <v>397</v>
      </c>
      <c r="U73" s="163">
        <v>538</v>
      </c>
      <c r="V73" s="163">
        <v>612</v>
      </c>
      <c r="W73" s="163">
        <v>588</v>
      </c>
      <c r="X73" s="164">
        <f t="shared" si="50"/>
        <v>-3.9215686274509776E-2</v>
      </c>
      <c r="Y73" s="164">
        <f t="shared" si="51"/>
        <v>8.7157207589791939E-4</v>
      </c>
    </row>
    <row r="74" spans="1:25" x14ac:dyDescent="0.25">
      <c r="A74" s="56"/>
      <c r="B74" s="162" t="s">
        <v>128</v>
      </c>
      <c r="C74" s="163">
        <v>70</v>
      </c>
      <c r="D74" s="163">
        <v>0</v>
      </c>
      <c r="E74" s="163">
        <v>0</v>
      </c>
      <c r="F74" s="163">
        <v>0</v>
      </c>
      <c r="G74" s="163">
        <v>0</v>
      </c>
      <c r="H74" s="163">
        <v>0</v>
      </c>
      <c r="I74" s="164" t="str">
        <f t="shared" si="48"/>
        <v>-</v>
      </c>
      <c r="J74" s="164">
        <f t="shared" si="45"/>
        <v>0</v>
      </c>
      <c r="K74" s="163">
        <v>547</v>
      </c>
      <c r="L74" s="163">
        <v>0</v>
      </c>
      <c r="M74" s="163">
        <v>0</v>
      </c>
      <c r="N74" s="163">
        <v>0</v>
      </c>
      <c r="O74" s="163">
        <v>0</v>
      </c>
      <c r="P74" s="163">
        <v>0</v>
      </c>
      <c r="Q74" s="164" t="str">
        <f t="shared" si="49"/>
        <v>-</v>
      </c>
      <c r="R74" s="164">
        <f t="shared" si="47"/>
        <v>0</v>
      </c>
      <c r="S74" s="163">
        <v>617</v>
      </c>
      <c r="T74" s="163">
        <v>563</v>
      </c>
      <c r="U74" s="163">
        <v>2336</v>
      </c>
      <c r="V74" s="163">
        <v>737</v>
      </c>
      <c r="W74" s="163">
        <v>466</v>
      </c>
      <c r="X74" s="164">
        <f t="shared" si="50"/>
        <v>-0.36770691994572591</v>
      </c>
      <c r="Y74" s="164">
        <f t="shared" si="51"/>
        <v>6.9073569280345311E-4</v>
      </c>
    </row>
    <row r="75" spans="1:25" x14ac:dyDescent="0.25">
      <c r="A75" s="56"/>
      <c r="B75" s="162" t="s">
        <v>131</v>
      </c>
      <c r="C75" s="163">
        <v>50</v>
      </c>
      <c r="D75" s="163">
        <v>0</v>
      </c>
      <c r="E75" s="163">
        <v>0</v>
      </c>
      <c r="F75" s="163">
        <v>0</v>
      </c>
      <c r="G75" s="163">
        <v>0</v>
      </c>
      <c r="H75" s="163">
        <v>0</v>
      </c>
      <c r="I75" s="164" t="str">
        <f t="shared" si="48"/>
        <v>-</v>
      </c>
      <c r="J75" s="164">
        <f t="shared" si="45"/>
        <v>0</v>
      </c>
      <c r="K75" s="163">
        <v>612</v>
      </c>
      <c r="L75" s="163">
        <v>0</v>
      </c>
      <c r="M75" s="163">
        <v>0</v>
      </c>
      <c r="N75" s="163">
        <v>0</v>
      </c>
      <c r="O75" s="163">
        <v>0</v>
      </c>
      <c r="P75" s="163">
        <v>0</v>
      </c>
      <c r="Q75" s="164" t="str">
        <f t="shared" si="49"/>
        <v>-</v>
      </c>
      <c r="R75" s="164">
        <f t="shared" si="47"/>
        <v>0</v>
      </c>
      <c r="S75" s="163">
        <v>662</v>
      </c>
      <c r="T75" s="163">
        <v>175</v>
      </c>
      <c r="U75" s="163">
        <v>510</v>
      </c>
      <c r="V75" s="163">
        <v>150</v>
      </c>
      <c r="W75" s="163">
        <v>355</v>
      </c>
      <c r="X75" s="164">
        <f t="shared" si="50"/>
        <v>1.3666666666666667</v>
      </c>
      <c r="Y75" s="164">
        <f t="shared" si="51"/>
        <v>5.2620422949619283E-4</v>
      </c>
    </row>
    <row r="76" spans="1:25" x14ac:dyDescent="0.25">
      <c r="A76" s="56"/>
      <c r="B76" s="167" t="s">
        <v>145</v>
      </c>
      <c r="C76" s="168">
        <f t="shared" ref="C76" si="52">C68-SUM(C69:C75)</f>
        <v>549</v>
      </c>
      <c r="D76" s="168">
        <f t="shared" ref="D76:H76" si="53">D68-SUM(D69:D75)</f>
        <v>0</v>
      </c>
      <c r="E76" s="168">
        <f t="shared" si="53"/>
        <v>0</v>
      </c>
      <c r="F76" s="168">
        <f t="shared" si="53"/>
        <v>0</v>
      </c>
      <c r="G76" s="168">
        <f t="shared" si="53"/>
        <v>0</v>
      </c>
      <c r="H76" s="168">
        <f t="shared" si="53"/>
        <v>0</v>
      </c>
      <c r="I76" s="169" t="str">
        <f t="shared" si="48"/>
        <v>-</v>
      </c>
      <c r="J76" s="169">
        <f t="shared" si="45"/>
        <v>0</v>
      </c>
      <c r="K76" s="168">
        <f t="shared" ref="K76:P76" si="54">K68-SUM(K69:K75)</f>
        <v>3243</v>
      </c>
      <c r="L76" s="168">
        <f t="shared" si="54"/>
        <v>683</v>
      </c>
      <c r="M76" s="168">
        <f t="shared" si="54"/>
        <v>0</v>
      </c>
      <c r="N76" s="168">
        <f t="shared" si="54"/>
        <v>0</v>
      </c>
      <c r="O76" s="168">
        <f t="shared" si="54"/>
        <v>0</v>
      </c>
      <c r="P76" s="168">
        <f t="shared" si="54"/>
        <v>0</v>
      </c>
      <c r="Q76" s="169" t="str">
        <f t="shared" si="49"/>
        <v>-</v>
      </c>
      <c r="R76" s="169">
        <f t="shared" si="47"/>
        <v>0</v>
      </c>
      <c r="S76" s="168">
        <f>S68-SUM(S69:S75)</f>
        <v>3792</v>
      </c>
      <c r="T76" s="168">
        <f>T68-SUM(T69:T75)</f>
        <v>5035</v>
      </c>
      <c r="U76" s="168">
        <f>U68-SUM(U69:U75)</f>
        <v>10144</v>
      </c>
      <c r="V76" s="168">
        <f>V68-SUM(V69:V75)</f>
        <v>10032</v>
      </c>
      <c r="W76" s="168">
        <f>W68-SUM(W69:W75)</f>
        <v>6805</v>
      </c>
      <c r="X76" s="169">
        <f t="shared" si="50"/>
        <v>-0.32167065390749605</v>
      </c>
      <c r="Y76" s="169">
        <f t="shared" si="51"/>
        <v>1.0086816286539697E-2</v>
      </c>
    </row>
    <row r="77" spans="1:25" x14ac:dyDescent="0.25">
      <c r="A77" s="56"/>
      <c r="B77" s="154" t="s">
        <v>48</v>
      </c>
      <c r="C77" s="152"/>
      <c r="D77" s="152"/>
      <c r="E77" s="152"/>
      <c r="F77" s="152"/>
      <c r="G77" s="152"/>
      <c r="H77" s="152"/>
      <c r="I77" s="152"/>
      <c r="J77" s="152"/>
      <c r="K77" s="152"/>
      <c r="L77" s="152"/>
      <c r="M77" s="152"/>
      <c r="N77" s="152"/>
      <c r="O77" s="152"/>
      <c r="P77" s="152"/>
      <c r="Q77" s="152"/>
      <c r="R77" s="152"/>
      <c r="S77" s="152"/>
      <c r="T77" s="152"/>
      <c r="U77" s="152"/>
      <c r="V77" s="152"/>
      <c r="W77" s="152"/>
      <c r="X77" s="152"/>
      <c r="Y77" s="152"/>
    </row>
    <row r="78" spans="1:25" x14ac:dyDescent="0.25">
      <c r="A78" s="56"/>
      <c r="B78" s="155" t="s">
        <v>68</v>
      </c>
      <c r="C78" s="175">
        <f t="shared" ref="C78:H78" si="55">C79+C82</f>
        <v>19155</v>
      </c>
      <c r="D78" s="175">
        <f t="shared" si="55"/>
        <v>3522</v>
      </c>
      <c r="E78" s="175">
        <f t="shared" si="55"/>
        <v>16571</v>
      </c>
      <c r="F78" s="175">
        <f t="shared" si="55"/>
        <v>15145</v>
      </c>
      <c r="G78" s="175">
        <f t="shared" si="55"/>
        <v>16295</v>
      </c>
      <c r="H78" s="175">
        <f t="shared" si="55"/>
        <v>17764</v>
      </c>
      <c r="I78" s="176">
        <f>IFERROR(H78/G78-1,"-")</f>
        <v>9.0150352868978212E-2</v>
      </c>
      <c r="J78" s="176">
        <f t="shared" ref="J78:J90" si="56">H78/H$8</f>
        <v>0.14058246280468503</v>
      </c>
      <c r="K78" s="175">
        <f t="shared" ref="K78:P78" si="57">K79+K82</f>
        <v>77988</v>
      </c>
      <c r="L78" s="175">
        <f t="shared" si="57"/>
        <v>4249</v>
      </c>
      <c r="M78" s="175">
        <f t="shared" si="57"/>
        <v>53545</v>
      </c>
      <c r="N78" s="175">
        <f t="shared" si="57"/>
        <v>82480</v>
      </c>
      <c r="O78" s="175">
        <f t="shared" si="57"/>
        <v>94759</v>
      </c>
      <c r="P78" s="175">
        <f t="shared" si="57"/>
        <v>94567</v>
      </c>
      <c r="Q78" s="176">
        <f>IFERROR(P78/O78-1,"-")</f>
        <v>-2.02619276269278E-3</v>
      </c>
      <c r="R78" s="176">
        <f t="shared" ref="R78:R90" si="58">P78/P$8</f>
        <v>0.17247844634978651</v>
      </c>
      <c r="S78" s="175">
        <f>S79+S82</f>
        <v>97143</v>
      </c>
      <c r="T78" s="175">
        <f>T79+T82</f>
        <v>70116</v>
      </c>
      <c r="U78" s="175">
        <f>U79+U82</f>
        <v>97625</v>
      </c>
      <c r="V78" s="175">
        <f>V79+V82</f>
        <v>111054</v>
      </c>
      <c r="W78" s="175">
        <f>W79+W82</f>
        <v>112331</v>
      </c>
      <c r="X78" s="176">
        <f>IFERROR(W78/V78-1,"-")</f>
        <v>1.1498910439966092E-2</v>
      </c>
      <c r="Y78" s="176">
        <f>W78/W$8</f>
        <v>0.16650435860151222</v>
      </c>
    </row>
    <row r="79" spans="1:25" x14ac:dyDescent="0.25">
      <c r="A79" s="56"/>
      <c r="B79" s="158" t="s">
        <v>97</v>
      </c>
      <c r="C79" s="159">
        <v>5893</v>
      </c>
      <c r="D79" s="159">
        <v>1985</v>
      </c>
      <c r="E79" s="159">
        <v>6129</v>
      </c>
      <c r="F79" s="159">
        <v>4535</v>
      </c>
      <c r="G79" s="159">
        <v>4331</v>
      </c>
      <c r="H79" s="159">
        <v>6111</v>
      </c>
      <c r="I79" s="160">
        <f>IFERROR(H79/G79-1,"-")</f>
        <v>0.41099053336411906</v>
      </c>
      <c r="J79" s="160">
        <f t="shared" si="56"/>
        <v>4.8361823361823361E-2</v>
      </c>
      <c r="K79" s="159">
        <v>28138</v>
      </c>
      <c r="L79" s="159">
        <v>2035</v>
      </c>
      <c r="M79" s="159">
        <v>21915</v>
      </c>
      <c r="N79" s="159">
        <v>28367</v>
      </c>
      <c r="O79" s="159">
        <v>27614</v>
      </c>
      <c r="P79" s="159">
        <v>26412</v>
      </c>
      <c r="Q79" s="160">
        <f>IFERROR(P79/O79-1,"-")</f>
        <v>-4.3528644890273083E-2</v>
      </c>
      <c r="R79" s="160">
        <f t="shared" si="58"/>
        <v>4.8172203041130221E-2</v>
      </c>
      <c r="S79" s="159">
        <v>34031</v>
      </c>
      <c r="T79" s="159">
        <v>28044</v>
      </c>
      <c r="U79" s="159">
        <v>32902</v>
      </c>
      <c r="V79" s="159">
        <v>31945</v>
      </c>
      <c r="W79" s="159">
        <v>32523</v>
      </c>
      <c r="X79" s="160">
        <f>IFERROR(W79/V79-1,"-")</f>
        <v>1.8093598372202147E-2</v>
      </c>
      <c r="Y79" s="160">
        <f>W79/W$8</f>
        <v>4.820771874902726E-2</v>
      </c>
    </row>
    <row r="80" spans="1:25" x14ac:dyDescent="0.25">
      <c r="A80" s="56"/>
      <c r="B80" s="162" t="s">
        <v>103</v>
      </c>
      <c r="C80" s="163">
        <v>2012</v>
      </c>
      <c r="D80" s="163">
        <v>1595</v>
      </c>
      <c r="E80" s="163">
        <v>3959</v>
      </c>
      <c r="F80" s="163">
        <v>2476</v>
      </c>
      <c r="G80" s="163">
        <v>1857</v>
      </c>
      <c r="H80" s="163">
        <v>3026</v>
      </c>
      <c r="I80" s="164">
        <f>IFERROR(H80/G80-1,"-")</f>
        <v>0.62950996230479261</v>
      </c>
      <c r="J80" s="164">
        <f t="shared" si="56"/>
        <v>2.3947451725229503E-2</v>
      </c>
      <c r="K80" s="163">
        <v>3787</v>
      </c>
      <c r="L80" s="163">
        <v>689</v>
      </c>
      <c r="M80" s="163">
        <v>3130</v>
      </c>
      <c r="N80" s="163">
        <v>2404</v>
      </c>
      <c r="O80" s="163">
        <v>3714</v>
      </c>
      <c r="P80" s="163">
        <v>2582</v>
      </c>
      <c r="Q80" s="164">
        <f>IFERROR(P80/O80-1,"-")</f>
        <v>-0.30479267635971996</v>
      </c>
      <c r="R80" s="164">
        <f t="shared" si="58"/>
        <v>4.7092468670376433E-3</v>
      </c>
      <c r="S80" s="163">
        <v>5799</v>
      </c>
      <c r="T80" s="163">
        <v>7089</v>
      </c>
      <c r="U80" s="163">
        <v>4880</v>
      </c>
      <c r="V80" s="163">
        <v>5571</v>
      </c>
      <c r="W80" s="163">
        <v>5608</v>
      </c>
      <c r="X80" s="164">
        <f>IFERROR(W80/V80-1,"-")</f>
        <v>6.6415365284508976E-3</v>
      </c>
      <c r="Y80" s="164">
        <f>W80/W$8</f>
        <v>8.3125445606046459E-3</v>
      </c>
    </row>
    <row r="81" spans="1:25" x14ac:dyDescent="0.25">
      <c r="A81" s="56"/>
      <c r="B81" s="162" t="s">
        <v>100</v>
      </c>
      <c r="C81" s="163">
        <v>3881</v>
      </c>
      <c r="D81" s="163">
        <v>390</v>
      </c>
      <c r="E81" s="163">
        <v>2170</v>
      </c>
      <c r="F81" s="163">
        <v>2059</v>
      </c>
      <c r="G81" s="163">
        <v>2474</v>
      </c>
      <c r="H81" s="163">
        <v>3085</v>
      </c>
      <c r="I81" s="164">
        <f>IFERROR(H81/G81-1,"-")</f>
        <v>0.24696847210994344</v>
      </c>
      <c r="J81" s="164">
        <f t="shared" si="56"/>
        <v>2.4414371636593858E-2</v>
      </c>
      <c r="K81" s="163">
        <v>24351</v>
      </c>
      <c r="L81" s="163">
        <v>1346</v>
      </c>
      <c r="M81" s="163">
        <v>18785</v>
      </c>
      <c r="N81" s="163">
        <v>25963</v>
      </c>
      <c r="O81" s="163">
        <v>23900</v>
      </c>
      <c r="P81" s="163">
        <v>23830</v>
      </c>
      <c r="Q81" s="164">
        <f>IFERROR(P81/O81-1,"-")</f>
        <v>-2.9288702928870203E-3</v>
      </c>
      <c r="R81" s="164">
        <f t="shared" si="58"/>
        <v>4.3462956174092578E-2</v>
      </c>
      <c r="S81" s="163">
        <v>28232</v>
      </c>
      <c r="T81" s="163">
        <v>20955</v>
      </c>
      <c r="U81" s="163">
        <v>28022</v>
      </c>
      <c r="V81" s="163">
        <v>26374</v>
      </c>
      <c r="W81" s="163">
        <v>26915</v>
      </c>
      <c r="X81" s="164">
        <f>IFERROR(W81/V81-1,"-")</f>
        <v>2.051262607113058E-2</v>
      </c>
      <c r="Y81" s="164">
        <f>W81/W$8</f>
        <v>3.9895174188422616E-2</v>
      </c>
    </row>
    <row r="82" spans="1:25" x14ac:dyDescent="0.25">
      <c r="A82" s="56"/>
      <c r="B82" s="158" t="s">
        <v>107</v>
      </c>
      <c r="C82" s="159">
        <v>13262</v>
      </c>
      <c r="D82" s="159">
        <v>1537</v>
      </c>
      <c r="E82" s="159">
        <v>10442</v>
      </c>
      <c r="F82" s="159">
        <v>10610</v>
      </c>
      <c r="G82" s="159">
        <v>11964</v>
      </c>
      <c r="H82" s="159">
        <v>11653</v>
      </c>
      <c r="I82" s="160">
        <f>IFERROR(H82/G82-1,"-")</f>
        <v>-2.5994650618522241E-2</v>
      </c>
      <c r="J82" s="160">
        <f t="shared" si="56"/>
        <v>9.2220639442861671E-2</v>
      </c>
      <c r="K82" s="159">
        <v>49850</v>
      </c>
      <c r="L82" s="159">
        <v>2214</v>
      </c>
      <c r="M82" s="159">
        <v>31630</v>
      </c>
      <c r="N82" s="159">
        <v>54113</v>
      </c>
      <c r="O82" s="159">
        <v>67145</v>
      </c>
      <c r="P82" s="159">
        <v>68155</v>
      </c>
      <c r="Q82" s="160">
        <f>IFERROR(P82/O82-1,"-")</f>
        <v>1.5042073125325794E-2</v>
      </c>
      <c r="R82" s="160">
        <f t="shared" si="58"/>
        <v>0.12430624330865629</v>
      </c>
      <c r="S82" s="159">
        <v>63112</v>
      </c>
      <c r="T82" s="159">
        <v>42072</v>
      </c>
      <c r="U82" s="159">
        <v>64723</v>
      </c>
      <c r="V82" s="159">
        <v>79109</v>
      </c>
      <c r="W82" s="159">
        <v>79808</v>
      </c>
      <c r="X82" s="160">
        <f>IFERROR(W82/V82-1,"-")</f>
        <v>8.8359099470352032E-3</v>
      </c>
      <c r="Y82" s="160">
        <f>W82/W$8</f>
        <v>0.11829663985248494</v>
      </c>
    </row>
    <row r="83" spans="1:25" s="56" customFormat="1" x14ac:dyDescent="0.25">
      <c r="B83" s="162" t="s">
        <v>110</v>
      </c>
      <c r="C83" s="163">
        <v>1768</v>
      </c>
      <c r="D83" s="163">
        <v>114</v>
      </c>
      <c r="E83" s="163">
        <v>1104</v>
      </c>
      <c r="F83" s="163">
        <v>1626</v>
      </c>
      <c r="G83" s="163">
        <v>2033</v>
      </c>
      <c r="H83" s="163">
        <v>1636</v>
      </c>
      <c r="I83" s="164">
        <f t="shared" ref="I83:I90" si="59">IFERROR(H83/G83-1,"-")</f>
        <v>-0.19527791441219877</v>
      </c>
      <c r="J83" s="164">
        <f t="shared" si="56"/>
        <v>1.2947135169357391E-2</v>
      </c>
      <c r="K83" s="163">
        <v>10592</v>
      </c>
      <c r="L83" s="163">
        <v>208</v>
      </c>
      <c r="M83" s="163">
        <v>5688</v>
      </c>
      <c r="N83" s="163">
        <v>11393</v>
      </c>
      <c r="O83" s="163">
        <v>14608</v>
      </c>
      <c r="P83" s="163">
        <v>15149</v>
      </c>
      <c r="Q83" s="164">
        <f t="shared" ref="Q83:Q90" si="60">IFERROR(P83/O83-1,"-")</f>
        <v>3.7034501642935425E-2</v>
      </c>
      <c r="R83" s="164">
        <f t="shared" si="58"/>
        <v>2.7629891862414119E-2</v>
      </c>
      <c r="S83" s="163">
        <v>12360</v>
      </c>
      <c r="T83" s="163">
        <v>6792</v>
      </c>
      <c r="U83" s="163">
        <v>13019</v>
      </c>
      <c r="V83" s="163">
        <v>16641</v>
      </c>
      <c r="W83" s="163">
        <v>16785</v>
      </c>
      <c r="X83" s="164">
        <f t="shared" ref="X83:X90" si="61">IFERROR(W83/V83-1,"-")</f>
        <v>8.6533261222281332E-3</v>
      </c>
      <c r="Y83" s="164">
        <f t="shared" ref="Y83:Y90" si="62">W83/W$8</f>
        <v>2.4879825329841117E-2</v>
      </c>
    </row>
    <row r="84" spans="1:25" s="56" customFormat="1" x14ac:dyDescent="0.25">
      <c r="B84" s="162" t="s">
        <v>113</v>
      </c>
      <c r="C84" s="163">
        <v>3909</v>
      </c>
      <c r="D84" s="163">
        <v>468</v>
      </c>
      <c r="E84" s="163">
        <v>2533</v>
      </c>
      <c r="F84" s="163">
        <v>3198</v>
      </c>
      <c r="G84" s="163">
        <v>3310</v>
      </c>
      <c r="H84" s="163">
        <v>2875</v>
      </c>
      <c r="I84" s="164">
        <f t="shared" si="59"/>
        <v>-0.13141993957703924</v>
      </c>
      <c r="J84" s="164">
        <f t="shared" si="56"/>
        <v>2.2752453308008864E-2</v>
      </c>
      <c r="K84" s="163">
        <v>19567</v>
      </c>
      <c r="L84" s="163">
        <v>374</v>
      </c>
      <c r="M84" s="163">
        <v>10643</v>
      </c>
      <c r="N84" s="163">
        <v>18104</v>
      </c>
      <c r="O84" s="163">
        <v>21899</v>
      </c>
      <c r="P84" s="163">
        <v>20765</v>
      </c>
      <c r="Q84" s="164">
        <f t="shared" si="60"/>
        <v>-5.1783186446869744E-2</v>
      </c>
      <c r="R84" s="164">
        <f t="shared" si="58"/>
        <v>3.7872777379564931E-2</v>
      </c>
      <c r="S84" s="163">
        <v>23476</v>
      </c>
      <c r="T84" s="163">
        <v>13176</v>
      </c>
      <c r="U84" s="163">
        <v>21302</v>
      </c>
      <c r="V84" s="163">
        <v>25209</v>
      </c>
      <c r="W84" s="163">
        <v>23640</v>
      </c>
      <c r="X84" s="164">
        <f t="shared" si="61"/>
        <v>-6.2239676306081182E-2</v>
      </c>
      <c r="Y84" s="164">
        <f t="shared" si="62"/>
        <v>3.5040754888140839E-2</v>
      </c>
    </row>
    <row r="85" spans="1:25" x14ac:dyDescent="0.25">
      <c r="A85" s="56"/>
      <c r="B85" s="162" t="s">
        <v>116</v>
      </c>
      <c r="C85" s="163">
        <v>1152</v>
      </c>
      <c r="D85" s="163">
        <v>407</v>
      </c>
      <c r="E85" s="163">
        <v>1117</v>
      </c>
      <c r="F85" s="163">
        <v>919</v>
      </c>
      <c r="G85" s="163">
        <v>935</v>
      </c>
      <c r="H85" s="163">
        <v>974</v>
      </c>
      <c r="I85" s="164">
        <f t="shared" si="59"/>
        <v>4.1711229946524098E-2</v>
      </c>
      <c r="J85" s="164">
        <f t="shared" si="56"/>
        <v>7.7081354859132633E-3</v>
      </c>
      <c r="K85" s="163">
        <v>3221</v>
      </c>
      <c r="L85" s="163">
        <v>431</v>
      </c>
      <c r="M85" s="163">
        <v>2852</v>
      </c>
      <c r="N85" s="163">
        <v>4755</v>
      </c>
      <c r="O85" s="163">
        <v>6853</v>
      </c>
      <c r="P85" s="163">
        <v>6617</v>
      </c>
      <c r="Q85" s="164">
        <f t="shared" si="60"/>
        <v>-3.4437472639719857E-2</v>
      </c>
      <c r="R85" s="164">
        <f t="shared" si="58"/>
        <v>1.2068585019050381E-2</v>
      </c>
      <c r="S85" s="163">
        <v>4373</v>
      </c>
      <c r="T85" s="163">
        <v>3969</v>
      </c>
      <c r="U85" s="163">
        <v>5674</v>
      </c>
      <c r="V85" s="163">
        <v>7788</v>
      </c>
      <c r="W85" s="163">
        <v>7591</v>
      </c>
      <c r="X85" s="164">
        <f t="shared" si="61"/>
        <v>-2.5295326142783736E-2</v>
      </c>
      <c r="Y85" s="164">
        <f t="shared" si="62"/>
        <v>1.1251876918607323E-2</v>
      </c>
    </row>
    <row r="86" spans="1:25" x14ac:dyDescent="0.25">
      <c r="A86" s="56"/>
      <c r="B86" s="162" t="s">
        <v>123</v>
      </c>
      <c r="C86" s="163">
        <v>197</v>
      </c>
      <c r="D86" s="163">
        <v>13</v>
      </c>
      <c r="E86" s="163">
        <v>282</v>
      </c>
      <c r="F86" s="163">
        <v>260</v>
      </c>
      <c r="G86" s="163">
        <v>336</v>
      </c>
      <c r="H86" s="163">
        <v>377</v>
      </c>
      <c r="I86" s="164">
        <f t="shared" si="59"/>
        <v>0.12202380952380953</v>
      </c>
      <c r="J86" s="164">
        <f t="shared" si="56"/>
        <v>2.983539094650206E-3</v>
      </c>
      <c r="K86" s="163">
        <v>768</v>
      </c>
      <c r="L86" s="163">
        <v>35</v>
      </c>
      <c r="M86" s="163">
        <v>912</v>
      </c>
      <c r="N86" s="163">
        <v>812</v>
      </c>
      <c r="O86" s="163">
        <v>1392</v>
      </c>
      <c r="P86" s="163">
        <v>2117</v>
      </c>
      <c r="Q86" s="164">
        <f t="shared" si="60"/>
        <v>0.52083333333333326</v>
      </c>
      <c r="R86" s="164">
        <f t="shared" si="58"/>
        <v>3.8611447008205617E-3</v>
      </c>
      <c r="S86" s="163">
        <v>965</v>
      </c>
      <c r="T86" s="163">
        <v>1194</v>
      </c>
      <c r="U86" s="163">
        <v>1072</v>
      </c>
      <c r="V86" s="163">
        <v>1728</v>
      </c>
      <c r="W86" s="163">
        <v>2494</v>
      </c>
      <c r="X86" s="164">
        <f t="shared" si="61"/>
        <v>0.44328703703703698</v>
      </c>
      <c r="Y86" s="164">
        <f t="shared" si="62"/>
        <v>3.6967699953901543E-3</v>
      </c>
    </row>
    <row r="87" spans="1:25" x14ac:dyDescent="0.25">
      <c r="A87" s="56"/>
      <c r="B87" s="162" t="s">
        <v>119</v>
      </c>
      <c r="C87" s="163">
        <v>118</v>
      </c>
      <c r="D87" s="163">
        <v>41</v>
      </c>
      <c r="E87" s="163">
        <v>237</v>
      </c>
      <c r="F87" s="163">
        <v>204</v>
      </c>
      <c r="G87" s="163">
        <v>149</v>
      </c>
      <c r="H87" s="163">
        <v>173</v>
      </c>
      <c r="I87" s="164">
        <f t="shared" si="59"/>
        <v>0.16107382550335569</v>
      </c>
      <c r="J87" s="164">
        <f t="shared" si="56"/>
        <v>1.3691041468819247E-3</v>
      </c>
      <c r="K87" s="163">
        <v>638</v>
      </c>
      <c r="L87" s="163">
        <v>53</v>
      </c>
      <c r="M87" s="163">
        <v>797</v>
      </c>
      <c r="N87" s="163">
        <v>729</v>
      </c>
      <c r="O87" s="163">
        <v>941</v>
      </c>
      <c r="P87" s="163">
        <v>1198</v>
      </c>
      <c r="Q87" s="164">
        <f t="shared" si="60"/>
        <v>0.27311370882040387</v>
      </c>
      <c r="R87" s="164">
        <f t="shared" si="58"/>
        <v>2.1850030002754052E-3</v>
      </c>
      <c r="S87" s="163">
        <v>756</v>
      </c>
      <c r="T87" s="163">
        <v>1034</v>
      </c>
      <c r="U87" s="163">
        <v>933</v>
      </c>
      <c r="V87" s="163">
        <v>1090</v>
      </c>
      <c r="W87" s="163">
        <v>1371</v>
      </c>
      <c r="X87" s="164">
        <f t="shared" si="61"/>
        <v>0.25779816513761467</v>
      </c>
      <c r="Y87" s="164">
        <f t="shared" si="62"/>
        <v>2.0321859116599447E-3</v>
      </c>
    </row>
    <row r="88" spans="1:25" x14ac:dyDescent="0.25">
      <c r="A88" s="56"/>
      <c r="B88" s="162" t="s">
        <v>128</v>
      </c>
      <c r="C88" s="163">
        <v>228</v>
      </c>
      <c r="D88" s="163">
        <v>4</v>
      </c>
      <c r="E88" s="163">
        <v>118</v>
      </c>
      <c r="F88" s="163">
        <v>163</v>
      </c>
      <c r="G88" s="163">
        <v>164</v>
      </c>
      <c r="H88" s="163">
        <v>171</v>
      </c>
      <c r="I88" s="164">
        <f t="shared" si="59"/>
        <v>4.2682926829268331E-2</v>
      </c>
      <c r="J88" s="164">
        <f t="shared" si="56"/>
        <v>1.3532763532763533E-3</v>
      </c>
      <c r="K88" s="163">
        <v>1182</v>
      </c>
      <c r="L88" s="163">
        <v>2</v>
      </c>
      <c r="M88" s="163">
        <v>882</v>
      </c>
      <c r="N88" s="163">
        <v>1567</v>
      </c>
      <c r="O88" s="163">
        <v>1460</v>
      </c>
      <c r="P88" s="163">
        <v>1355</v>
      </c>
      <c r="Q88" s="164">
        <f t="shared" si="60"/>
        <v>-7.1917808219178037E-2</v>
      </c>
      <c r="R88" s="164">
        <f t="shared" si="58"/>
        <v>2.4713514736003123E-3</v>
      </c>
      <c r="S88" s="163">
        <v>1410</v>
      </c>
      <c r="T88" s="163">
        <v>1000</v>
      </c>
      <c r="U88" s="163">
        <v>1730</v>
      </c>
      <c r="V88" s="163">
        <v>1624</v>
      </c>
      <c r="W88" s="163">
        <v>1526</v>
      </c>
      <c r="X88" s="164">
        <f t="shared" si="61"/>
        <v>-6.0344827586206851E-2</v>
      </c>
      <c r="Y88" s="164">
        <f t="shared" si="62"/>
        <v>2.2619370541160288E-3</v>
      </c>
    </row>
    <row r="89" spans="1:25" x14ac:dyDescent="0.25">
      <c r="A89" s="56"/>
      <c r="B89" s="162" t="s">
        <v>131</v>
      </c>
      <c r="C89" s="163">
        <v>320</v>
      </c>
      <c r="D89" s="163">
        <v>49</v>
      </c>
      <c r="E89" s="163">
        <v>241</v>
      </c>
      <c r="F89" s="163">
        <v>216</v>
      </c>
      <c r="G89" s="163">
        <v>193</v>
      </c>
      <c r="H89" s="163">
        <v>259</v>
      </c>
      <c r="I89" s="164">
        <f t="shared" si="59"/>
        <v>0.34196891191709855</v>
      </c>
      <c r="J89" s="164">
        <f t="shared" si="56"/>
        <v>2.0496992719214943E-3</v>
      </c>
      <c r="K89" s="163">
        <v>1571</v>
      </c>
      <c r="L89" s="163">
        <v>24</v>
      </c>
      <c r="M89" s="163">
        <v>527</v>
      </c>
      <c r="N89" s="163">
        <v>1087</v>
      </c>
      <c r="O89" s="163">
        <v>1464</v>
      </c>
      <c r="P89" s="163">
        <v>981</v>
      </c>
      <c r="Q89" s="164">
        <f t="shared" si="60"/>
        <v>-0.32991803278688525</v>
      </c>
      <c r="R89" s="164">
        <f t="shared" si="58"/>
        <v>1.7892219893741006E-3</v>
      </c>
      <c r="S89" s="163">
        <v>1891</v>
      </c>
      <c r="T89" s="163">
        <v>768</v>
      </c>
      <c r="U89" s="163">
        <v>1303</v>
      </c>
      <c r="V89" s="163">
        <v>1657</v>
      </c>
      <c r="W89" s="163">
        <v>1240</v>
      </c>
      <c r="X89" s="164">
        <f t="shared" si="61"/>
        <v>-0.25165962582981294</v>
      </c>
      <c r="Y89" s="164">
        <f t="shared" si="62"/>
        <v>1.8380091396486735E-3</v>
      </c>
    </row>
    <row r="90" spans="1:25" x14ac:dyDescent="0.25">
      <c r="A90" s="56"/>
      <c r="B90" s="167" t="s">
        <v>145</v>
      </c>
      <c r="C90" s="168">
        <f t="shared" ref="C90" si="63">C82-SUM(C83:C89)</f>
        <v>5570</v>
      </c>
      <c r="D90" s="168">
        <f t="shared" ref="D90:H90" si="64">D82-SUM(D83:D89)</f>
        <v>441</v>
      </c>
      <c r="E90" s="168">
        <f t="shared" si="64"/>
        <v>4810</v>
      </c>
      <c r="F90" s="168">
        <f t="shared" si="64"/>
        <v>4024</v>
      </c>
      <c r="G90" s="168">
        <f t="shared" si="64"/>
        <v>4844</v>
      </c>
      <c r="H90" s="168">
        <f t="shared" si="64"/>
        <v>5188</v>
      </c>
      <c r="I90" s="169">
        <f t="shared" si="59"/>
        <v>7.1015689512799351E-2</v>
      </c>
      <c r="J90" s="169">
        <f t="shared" si="56"/>
        <v>4.1057296612852172E-2</v>
      </c>
      <c r="K90" s="168">
        <f t="shared" ref="K90:P90" si="65">K82-SUM(K83:K89)</f>
        <v>12311</v>
      </c>
      <c r="L90" s="168">
        <f t="shared" si="65"/>
        <v>1087</v>
      </c>
      <c r="M90" s="168">
        <f t="shared" si="65"/>
        <v>9329</v>
      </c>
      <c r="N90" s="168">
        <f t="shared" si="65"/>
        <v>15666</v>
      </c>
      <c r="O90" s="168">
        <f t="shared" si="65"/>
        <v>18528</v>
      </c>
      <c r="P90" s="168">
        <f t="shared" si="65"/>
        <v>19973</v>
      </c>
      <c r="Q90" s="169">
        <f t="shared" si="60"/>
        <v>7.7990069084628688E-2</v>
      </c>
      <c r="R90" s="169">
        <f t="shared" si="58"/>
        <v>3.6428267883556485E-2</v>
      </c>
      <c r="S90" s="168">
        <f>S82-SUM(S83:S89)</f>
        <v>17881</v>
      </c>
      <c r="T90" s="168">
        <f>T82-SUM(T83:T89)</f>
        <v>14139</v>
      </c>
      <c r="U90" s="168">
        <f>U82-SUM(U83:U89)</f>
        <v>19690</v>
      </c>
      <c r="V90" s="168">
        <f>V82-SUM(V83:V89)</f>
        <v>23372</v>
      </c>
      <c r="W90" s="168">
        <f>W82-SUM(W83:W89)</f>
        <v>25161</v>
      </c>
      <c r="X90" s="169">
        <f t="shared" si="61"/>
        <v>7.6544583262022847E-2</v>
      </c>
      <c r="Y90" s="169">
        <f t="shared" si="62"/>
        <v>3.7295280615080868E-2</v>
      </c>
    </row>
    <row r="91" spans="1:25" x14ac:dyDescent="0.25">
      <c r="A91" s="56"/>
      <c r="B91" s="154" t="s">
        <v>49</v>
      </c>
      <c r="C91" s="152"/>
      <c r="D91" s="152"/>
      <c r="E91" s="152"/>
      <c r="F91" s="152"/>
      <c r="G91" s="152"/>
      <c r="H91" s="152"/>
      <c r="I91" s="152"/>
      <c r="J91" s="152"/>
      <c r="K91" s="152"/>
      <c r="L91" s="152"/>
      <c r="M91" s="152"/>
      <c r="N91" s="152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</row>
    <row r="92" spans="1:25" x14ac:dyDescent="0.25">
      <c r="A92" s="56"/>
      <c r="B92" s="155" t="s">
        <v>68</v>
      </c>
      <c r="C92" s="175">
        <f t="shared" ref="C92:H92" si="66">C93+C96</f>
        <v>3252</v>
      </c>
      <c r="D92" s="175">
        <f t="shared" si="66"/>
        <v>0</v>
      </c>
      <c r="E92" s="175">
        <f t="shared" si="66"/>
        <v>0</v>
      </c>
      <c r="F92" s="175">
        <f t="shared" si="66"/>
        <v>1526</v>
      </c>
      <c r="G92" s="175">
        <f t="shared" si="66"/>
        <v>1511</v>
      </c>
      <c r="H92" s="175">
        <f t="shared" si="66"/>
        <v>1643</v>
      </c>
      <c r="I92" s="176">
        <f>IFERROR(H92/G92-1,"-")</f>
        <v>8.7359364659166161E-2</v>
      </c>
      <c r="J92" s="176">
        <f t="shared" ref="J92:J104" si="67">H92/H$8</f>
        <v>1.3002532446976892E-2</v>
      </c>
      <c r="K92" s="175">
        <f t="shared" ref="K92:P92" si="68">K93+K96</f>
        <v>7304</v>
      </c>
      <c r="L92" s="175">
        <f t="shared" si="68"/>
        <v>0</v>
      </c>
      <c r="M92" s="175">
        <f t="shared" si="68"/>
        <v>0</v>
      </c>
      <c r="N92" s="175">
        <f t="shared" si="68"/>
        <v>9134</v>
      </c>
      <c r="O92" s="175">
        <f t="shared" si="68"/>
        <v>8509</v>
      </c>
      <c r="P92" s="175">
        <f t="shared" si="68"/>
        <v>7862</v>
      </c>
      <c r="Q92" s="176">
        <f>IFERROR(P92/O92-1,"-")</f>
        <v>-7.6037137148901146E-2</v>
      </c>
      <c r="R92" s="176">
        <f t="shared" ref="R92:R104" si="69">P92/P$8</f>
        <v>1.433931017376063E-2</v>
      </c>
      <c r="S92" s="175">
        <f>S93+S96</f>
        <v>10556</v>
      </c>
      <c r="T92" s="175">
        <f>T93+T96</f>
        <v>7704</v>
      </c>
      <c r="U92" s="175">
        <f>U93+U96</f>
        <v>10660</v>
      </c>
      <c r="V92" s="175">
        <f>V93+V96</f>
        <v>10020</v>
      </c>
      <c r="W92" s="175">
        <f>W93+W96</f>
        <v>9505</v>
      </c>
      <c r="X92" s="176">
        <f>IFERROR(W92/V92-1,"-")</f>
        <v>-5.1397205588822326E-2</v>
      </c>
      <c r="Y92" s="176">
        <f>W92/W$8</f>
        <v>1.4088932961581162E-2</v>
      </c>
    </row>
    <row r="93" spans="1:25" x14ac:dyDescent="0.25">
      <c r="A93" s="56"/>
      <c r="B93" s="158" t="s">
        <v>97</v>
      </c>
      <c r="C93" s="159">
        <v>2265</v>
      </c>
      <c r="D93" s="159">
        <v>0</v>
      </c>
      <c r="E93" s="159">
        <v>0</v>
      </c>
      <c r="F93" s="159">
        <v>934</v>
      </c>
      <c r="G93" s="159">
        <v>976</v>
      </c>
      <c r="H93" s="159">
        <v>1039</v>
      </c>
      <c r="I93" s="160">
        <f>IFERROR(H93/G93-1,"-")</f>
        <v>6.4549180327868827E-2</v>
      </c>
      <c r="J93" s="160">
        <f t="shared" si="67"/>
        <v>8.2225387780943335E-3</v>
      </c>
      <c r="K93" s="159">
        <v>3855</v>
      </c>
      <c r="L93" s="159">
        <v>0</v>
      </c>
      <c r="M93" s="159">
        <v>0</v>
      </c>
      <c r="N93" s="159">
        <v>5209</v>
      </c>
      <c r="O93" s="159">
        <v>3368</v>
      </c>
      <c r="P93" s="159">
        <v>3373</v>
      </c>
      <c r="Q93" s="160">
        <f>IFERROR(P93/O93-1,"-")</f>
        <v>1.4845605700712916E-3</v>
      </c>
      <c r="R93" s="160">
        <f t="shared" si="69"/>
        <v>6.1519324874198178E-3</v>
      </c>
      <c r="S93" s="159">
        <v>6120</v>
      </c>
      <c r="T93" s="159">
        <v>4026</v>
      </c>
      <c r="U93" s="159">
        <v>6143</v>
      </c>
      <c r="V93" s="159">
        <v>4344</v>
      </c>
      <c r="W93" s="159">
        <v>4412</v>
      </c>
      <c r="X93" s="160">
        <f>IFERROR(W93/V93-1,"-")</f>
        <v>1.5653775322283625E-2</v>
      </c>
      <c r="Y93" s="160">
        <f>W93/W$8</f>
        <v>6.5397551001047964E-3</v>
      </c>
    </row>
    <row r="94" spans="1:25" x14ac:dyDescent="0.25">
      <c r="A94" s="56"/>
      <c r="B94" s="162" t="s">
        <v>103</v>
      </c>
      <c r="C94" s="163">
        <v>1765</v>
      </c>
      <c r="D94" s="163">
        <v>0</v>
      </c>
      <c r="E94" s="163">
        <v>0</v>
      </c>
      <c r="F94" s="163">
        <v>664</v>
      </c>
      <c r="G94" s="163">
        <v>641</v>
      </c>
      <c r="H94" s="163">
        <v>757</v>
      </c>
      <c r="I94" s="164">
        <f>IFERROR(H94/G94-1,"-")</f>
        <v>0.18096723868954756</v>
      </c>
      <c r="J94" s="164">
        <f t="shared" si="67"/>
        <v>5.990819879708769E-3</v>
      </c>
      <c r="K94" s="163">
        <v>1760</v>
      </c>
      <c r="L94" s="163">
        <v>0</v>
      </c>
      <c r="M94" s="163">
        <v>0</v>
      </c>
      <c r="N94" s="163">
        <v>1310</v>
      </c>
      <c r="O94" s="163">
        <v>406</v>
      </c>
      <c r="P94" s="163">
        <v>532</v>
      </c>
      <c r="Q94" s="164">
        <f>IFERROR(P94/O94-1,"-")</f>
        <v>0.31034482758620685</v>
      </c>
      <c r="R94" s="164">
        <f t="shared" si="69"/>
        <v>9.7030183317739201E-4</v>
      </c>
      <c r="S94" s="163">
        <v>3525</v>
      </c>
      <c r="T94" s="163">
        <v>1856</v>
      </c>
      <c r="U94" s="163">
        <v>1974</v>
      </c>
      <c r="V94" s="163">
        <v>1047</v>
      </c>
      <c r="W94" s="163">
        <v>1289</v>
      </c>
      <c r="X94" s="164">
        <f>IFERROR(W94/V94-1,"-")</f>
        <v>0.23113658070678134</v>
      </c>
      <c r="Y94" s="164">
        <f>W94/W$8</f>
        <v>1.9106401459735001E-3</v>
      </c>
    </row>
    <row r="95" spans="1:25" x14ac:dyDescent="0.25">
      <c r="A95" s="56"/>
      <c r="B95" s="162" t="s">
        <v>100</v>
      </c>
      <c r="C95" s="163">
        <v>500</v>
      </c>
      <c r="D95" s="163">
        <v>0</v>
      </c>
      <c r="E95" s="163">
        <v>0</v>
      </c>
      <c r="F95" s="163">
        <v>270</v>
      </c>
      <c r="G95" s="163">
        <v>335</v>
      </c>
      <c r="H95" s="163">
        <v>282</v>
      </c>
      <c r="I95" s="164">
        <f>IFERROR(H95/G95-1,"-")</f>
        <v>-0.15820895522388057</v>
      </c>
      <c r="J95" s="164">
        <f t="shared" si="67"/>
        <v>2.2317188983855649E-3</v>
      </c>
      <c r="K95" s="163">
        <v>2095</v>
      </c>
      <c r="L95" s="163">
        <v>0</v>
      </c>
      <c r="M95" s="163">
        <v>0</v>
      </c>
      <c r="N95" s="163">
        <v>3899</v>
      </c>
      <c r="O95" s="163">
        <v>2962</v>
      </c>
      <c r="P95" s="163">
        <v>2841</v>
      </c>
      <c r="Q95" s="164">
        <f>IFERROR(P95/O95-1,"-")</f>
        <v>-4.085077650236324E-2</v>
      </c>
      <c r="R95" s="164">
        <f t="shared" si="69"/>
        <v>5.1816306542424263E-3</v>
      </c>
      <c r="S95" s="163">
        <v>2595</v>
      </c>
      <c r="T95" s="163">
        <v>2170</v>
      </c>
      <c r="U95" s="163">
        <v>4169</v>
      </c>
      <c r="V95" s="163">
        <v>3297</v>
      </c>
      <c r="W95" s="163">
        <v>3123</v>
      </c>
      <c r="X95" s="164">
        <f>IFERROR(W95/V95-1,"-")</f>
        <v>-5.2775250227479531E-2</v>
      </c>
      <c r="Y95" s="164">
        <f>W95/W$8</f>
        <v>4.6291149541312958E-3</v>
      </c>
    </row>
    <row r="96" spans="1:25" x14ac:dyDescent="0.25">
      <c r="A96" s="56"/>
      <c r="B96" s="158" t="s">
        <v>107</v>
      </c>
      <c r="C96" s="159">
        <v>987</v>
      </c>
      <c r="D96" s="159">
        <v>0</v>
      </c>
      <c r="E96" s="159">
        <v>0</v>
      </c>
      <c r="F96" s="159">
        <v>592</v>
      </c>
      <c r="G96" s="159">
        <v>535</v>
      </c>
      <c r="H96" s="159">
        <v>604</v>
      </c>
      <c r="I96" s="160">
        <f>IFERROR(H96/G96-1,"-")</f>
        <v>0.12897196261682242</v>
      </c>
      <c r="J96" s="160">
        <f t="shared" si="67"/>
        <v>4.7799936688825576E-3</v>
      </c>
      <c r="K96" s="159">
        <v>3449</v>
      </c>
      <c r="L96" s="159">
        <v>0</v>
      </c>
      <c r="M96" s="159">
        <v>0</v>
      </c>
      <c r="N96" s="159">
        <v>3925</v>
      </c>
      <c r="O96" s="159">
        <v>5141</v>
      </c>
      <c r="P96" s="159">
        <v>4489</v>
      </c>
      <c r="Q96" s="160">
        <f>IFERROR(P96/O96-1,"-")</f>
        <v>-0.12682357517992604</v>
      </c>
      <c r="R96" s="160">
        <f t="shared" si="69"/>
        <v>8.1873776863408132E-3</v>
      </c>
      <c r="S96" s="159">
        <v>4436</v>
      </c>
      <c r="T96" s="159">
        <v>3678</v>
      </c>
      <c r="U96" s="159">
        <v>4517</v>
      </c>
      <c r="V96" s="159">
        <v>5676</v>
      </c>
      <c r="W96" s="159">
        <v>5093</v>
      </c>
      <c r="X96" s="160">
        <f>IFERROR(W96/V96-1,"-")</f>
        <v>-0.1027131782945736</v>
      </c>
      <c r="Y96" s="160">
        <f>W96/W$8</f>
        <v>7.5491778614763657E-3</v>
      </c>
    </row>
    <row r="97" spans="1:25" s="56" customFormat="1" x14ac:dyDescent="0.25">
      <c r="B97" s="162" t="s">
        <v>110</v>
      </c>
      <c r="C97" s="163">
        <v>71</v>
      </c>
      <c r="D97" s="163">
        <v>0</v>
      </c>
      <c r="E97" s="163">
        <v>0</v>
      </c>
      <c r="F97" s="163">
        <v>47</v>
      </c>
      <c r="G97" s="163">
        <v>66</v>
      </c>
      <c r="H97" s="163">
        <v>58</v>
      </c>
      <c r="I97" s="164">
        <f t="shared" ref="I97:I104" si="70">IFERROR(H97/G97-1,"-")</f>
        <v>-0.12121212121212122</v>
      </c>
      <c r="J97" s="164">
        <f t="shared" si="67"/>
        <v>4.5900601456157013E-4</v>
      </c>
      <c r="K97" s="163">
        <v>811</v>
      </c>
      <c r="L97" s="163">
        <v>0</v>
      </c>
      <c r="M97" s="163">
        <v>0</v>
      </c>
      <c r="N97" s="163">
        <v>742</v>
      </c>
      <c r="O97" s="163">
        <v>853</v>
      </c>
      <c r="P97" s="163">
        <v>813</v>
      </c>
      <c r="Q97" s="164">
        <f t="shared" ref="Q97:Q104" si="71">IFERROR(P97/O97-1,"-")</f>
        <v>-4.6893317702227377E-2</v>
      </c>
      <c r="R97" s="164">
        <f t="shared" si="69"/>
        <v>1.4828108841601873E-3</v>
      </c>
      <c r="S97" s="163">
        <v>882</v>
      </c>
      <c r="T97" s="163">
        <v>607</v>
      </c>
      <c r="U97" s="163">
        <v>789</v>
      </c>
      <c r="V97" s="163">
        <v>919</v>
      </c>
      <c r="W97" s="163">
        <v>871</v>
      </c>
      <c r="X97" s="164">
        <f t="shared" ref="X97:X104" si="72">IFERROR(W97/V97-1,"-")</f>
        <v>-5.2230685527747567E-2</v>
      </c>
      <c r="Y97" s="164">
        <f t="shared" ref="Y97:Y104" si="73">W97/W$8</f>
        <v>1.291053194059673E-3</v>
      </c>
    </row>
    <row r="98" spans="1:25" s="56" customFormat="1" x14ac:dyDescent="0.25">
      <c r="B98" s="162" t="s">
        <v>113</v>
      </c>
      <c r="C98" s="163">
        <v>240</v>
      </c>
      <c r="D98" s="163">
        <v>0</v>
      </c>
      <c r="E98" s="163">
        <v>0</v>
      </c>
      <c r="F98" s="163">
        <v>76</v>
      </c>
      <c r="G98" s="163">
        <v>100</v>
      </c>
      <c r="H98" s="163">
        <v>99</v>
      </c>
      <c r="I98" s="164">
        <f t="shared" si="70"/>
        <v>-1.0000000000000009E-2</v>
      </c>
      <c r="J98" s="164">
        <f t="shared" si="67"/>
        <v>7.8347578347578344E-4</v>
      </c>
      <c r="K98" s="163">
        <v>645</v>
      </c>
      <c r="L98" s="163">
        <v>0</v>
      </c>
      <c r="M98" s="163">
        <v>0</v>
      </c>
      <c r="N98" s="163">
        <v>824</v>
      </c>
      <c r="O98" s="163">
        <v>1080</v>
      </c>
      <c r="P98" s="163">
        <v>932</v>
      </c>
      <c r="Q98" s="164">
        <f t="shared" si="71"/>
        <v>-0.13703703703703707</v>
      </c>
      <c r="R98" s="164">
        <f t="shared" si="69"/>
        <v>1.6998520836867092E-3</v>
      </c>
      <c r="S98" s="163">
        <v>885</v>
      </c>
      <c r="T98" s="163">
        <v>699</v>
      </c>
      <c r="U98" s="163">
        <v>900</v>
      </c>
      <c r="V98" s="163">
        <v>1180</v>
      </c>
      <c r="W98" s="163">
        <v>1031</v>
      </c>
      <c r="X98" s="164">
        <f t="shared" si="72"/>
        <v>-0.12627118644067792</v>
      </c>
      <c r="Y98" s="164">
        <f t="shared" si="73"/>
        <v>1.5282156636917598E-3</v>
      </c>
    </row>
    <row r="99" spans="1:25" x14ac:dyDescent="0.25">
      <c r="A99" s="56"/>
      <c r="B99" s="162" t="s">
        <v>116</v>
      </c>
      <c r="C99" s="163">
        <v>386</v>
      </c>
      <c r="D99" s="163">
        <v>0</v>
      </c>
      <c r="E99" s="163">
        <v>0</v>
      </c>
      <c r="F99" s="163">
        <v>229</v>
      </c>
      <c r="G99" s="163">
        <v>153</v>
      </c>
      <c r="H99" s="163">
        <v>175</v>
      </c>
      <c r="I99" s="164">
        <f t="shared" si="70"/>
        <v>0.14379084967320255</v>
      </c>
      <c r="J99" s="164">
        <f t="shared" si="67"/>
        <v>1.3849319404874961E-3</v>
      </c>
      <c r="K99" s="163">
        <v>519</v>
      </c>
      <c r="L99" s="163">
        <v>0</v>
      </c>
      <c r="M99" s="163">
        <v>0</v>
      </c>
      <c r="N99" s="163">
        <v>661</v>
      </c>
      <c r="O99" s="163">
        <v>688</v>
      </c>
      <c r="P99" s="163">
        <v>635</v>
      </c>
      <c r="Q99" s="164">
        <f t="shared" si="71"/>
        <v>-7.7034883720930258E-2</v>
      </c>
      <c r="R99" s="164">
        <f t="shared" si="69"/>
        <v>1.1581610226835412E-3</v>
      </c>
      <c r="S99" s="163">
        <v>905</v>
      </c>
      <c r="T99" s="163">
        <v>713</v>
      </c>
      <c r="U99" s="163">
        <v>890</v>
      </c>
      <c r="V99" s="163">
        <v>841</v>
      </c>
      <c r="W99" s="163">
        <v>810</v>
      </c>
      <c r="X99" s="164">
        <f t="shared" si="72"/>
        <v>-3.6860879904875188E-2</v>
      </c>
      <c r="Y99" s="164">
        <f t="shared" si="73"/>
        <v>1.2006350025124399E-3</v>
      </c>
    </row>
    <row r="100" spans="1:25" x14ac:dyDescent="0.25">
      <c r="A100" s="56"/>
      <c r="B100" s="162" t="s">
        <v>123</v>
      </c>
      <c r="C100" s="163">
        <v>47</v>
      </c>
      <c r="D100" s="163">
        <v>0</v>
      </c>
      <c r="E100" s="163">
        <v>0</v>
      </c>
      <c r="F100" s="163">
        <v>3</v>
      </c>
      <c r="G100" s="163">
        <v>32</v>
      </c>
      <c r="H100" s="163">
        <v>32</v>
      </c>
      <c r="I100" s="164">
        <f t="shared" si="70"/>
        <v>0</v>
      </c>
      <c r="J100" s="164">
        <f t="shared" si="67"/>
        <v>2.5324469768914215E-4</v>
      </c>
      <c r="K100" s="163">
        <v>195</v>
      </c>
      <c r="L100" s="163">
        <v>0</v>
      </c>
      <c r="M100" s="163">
        <v>0</v>
      </c>
      <c r="N100" s="163">
        <v>222</v>
      </c>
      <c r="O100" s="163">
        <v>268</v>
      </c>
      <c r="P100" s="163">
        <v>284</v>
      </c>
      <c r="Q100" s="164">
        <f t="shared" si="71"/>
        <v>5.9701492537313383E-2</v>
      </c>
      <c r="R100" s="164">
        <f t="shared" si="69"/>
        <v>5.1798067786161528E-4</v>
      </c>
      <c r="S100" s="163">
        <v>242</v>
      </c>
      <c r="T100" s="163">
        <v>246</v>
      </c>
      <c r="U100" s="163">
        <v>225</v>
      </c>
      <c r="V100" s="163">
        <v>300</v>
      </c>
      <c r="W100" s="163">
        <v>316</v>
      </c>
      <c r="X100" s="164">
        <f t="shared" si="72"/>
        <v>5.3333333333333233E-2</v>
      </c>
      <c r="Y100" s="164">
        <f t="shared" si="73"/>
        <v>4.683958775233716E-4</v>
      </c>
    </row>
    <row r="101" spans="1:25" x14ac:dyDescent="0.25">
      <c r="A101" s="56"/>
      <c r="B101" s="162" t="s">
        <v>119</v>
      </c>
      <c r="C101" s="163">
        <v>13</v>
      </c>
      <c r="D101" s="163">
        <v>0</v>
      </c>
      <c r="E101" s="163">
        <v>0</v>
      </c>
      <c r="F101" s="163">
        <v>23</v>
      </c>
      <c r="G101" s="163">
        <v>18</v>
      </c>
      <c r="H101" s="163">
        <v>29</v>
      </c>
      <c r="I101" s="164">
        <f t="shared" si="70"/>
        <v>0.61111111111111116</v>
      </c>
      <c r="J101" s="164">
        <f t="shared" si="67"/>
        <v>2.2950300728078507E-4</v>
      </c>
      <c r="K101" s="163">
        <v>87</v>
      </c>
      <c r="L101" s="163">
        <v>0</v>
      </c>
      <c r="M101" s="163">
        <v>0</v>
      </c>
      <c r="N101" s="163">
        <v>91</v>
      </c>
      <c r="O101" s="163">
        <v>248</v>
      </c>
      <c r="P101" s="163">
        <v>193</v>
      </c>
      <c r="Q101" s="164">
        <f t="shared" si="71"/>
        <v>-0.22177419354838712</v>
      </c>
      <c r="R101" s="164">
        <f t="shared" si="69"/>
        <v>3.5200799587074556E-4</v>
      </c>
      <c r="S101" s="163">
        <v>100</v>
      </c>
      <c r="T101" s="163">
        <v>170</v>
      </c>
      <c r="U101" s="163">
        <v>114</v>
      </c>
      <c r="V101" s="163">
        <v>266</v>
      </c>
      <c r="W101" s="163">
        <v>222</v>
      </c>
      <c r="X101" s="164">
        <f t="shared" si="72"/>
        <v>-0.16541353383458646</v>
      </c>
      <c r="Y101" s="164">
        <f t="shared" si="73"/>
        <v>3.2906292661452055E-4</v>
      </c>
    </row>
    <row r="102" spans="1:25" x14ac:dyDescent="0.25">
      <c r="A102" s="56"/>
      <c r="B102" s="162" t="s">
        <v>128</v>
      </c>
      <c r="C102" s="163">
        <v>22</v>
      </c>
      <c r="D102" s="163">
        <v>0</v>
      </c>
      <c r="E102" s="163">
        <v>0</v>
      </c>
      <c r="F102" s="163">
        <v>6</v>
      </c>
      <c r="G102" s="163">
        <v>14</v>
      </c>
      <c r="H102" s="163">
        <v>8</v>
      </c>
      <c r="I102" s="164">
        <f t="shared" si="70"/>
        <v>-0.4285714285714286</v>
      </c>
      <c r="J102" s="164">
        <f t="shared" si="67"/>
        <v>6.3311174422285538E-5</v>
      </c>
      <c r="K102" s="163">
        <v>82</v>
      </c>
      <c r="L102" s="163">
        <v>0</v>
      </c>
      <c r="M102" s="163">
        <v>0</v>
      </c>
      <c r="N102" s="163">
        <v>47</v>
      </c>
      <c r="O102" s="163">
        <v>77</v>
      </c>
      <c r="P102" s="163">
        <v>92</v>
      </c>
      <c r="Q102" s="164">
        <f t="shared" si="71"/>
        <v>0.19480519480519476</v>
      </c>
      <c r="R102" s="164">
        <f t="shared" si="69"/>
        <v>1.6779655761714298E-4</v>
      </c>
      <c r="S102" s="163">
        <v>104</v>
      </c>
      <c r="T102" s="163">
        <v>115</v>
      </c>
      <c r="U102" s="163">
        <v>53</v>
      </c>
      <c r="V102" s="163">
        <v>91</v>
      </c>
      <c r="W102" s="163">
        <v>100</v>
      </c>
      <c r="X102" s="164">
        <f t="shared" si="72"/>
        <v>9.8901098901098994E-2</v>
      </c>
      <c r="Y102" s="164">
        <f t="shared" si="73"/>
        <v>1.4822654352005432E-4</v>
      </c>
    </row>
    <row r="103" spans="1:25" x14ac:dyDescent="0.25">
      <c r="A103" s="56"/>
      <c r="B103" s="162" t="s">
        <v>131</v>
      </c>
      <c r="C103" s="163">
        <v>0</v>
      </c>
      <c r="D103" s="163">
        <v>0</v>
      </c>
      <c r="E103" s="163">
        <v>0</v>
      </c>
      <c r="F103" s="163">
        <v>0</v>
      </c>
      <c r="G103" s="163">
        <v>11</v>
      </c>
      <c r="H103" s="163">
        <v>4</v>
      </c>
      <c r="I103" s="164">
        <f t="shared" si="70"/>
        <v>-0.63636363636363635</v>
      </c>
      <c r="J103" s="164">
        <f t="shared" si="67"/>
        <v>3.1655587211142769E-5</v>
      </c>
      <c r="K103" s="163">
        <v>56</v>
      </c>
      <c r="L103" s="163">
        <v>0</v>
      </c>
      <c r="M103" s="163">
        <v>0</v>
      </c>
      <c r="N103" s="163">
        <v>80</v>
      </c>
      <c r="O103" s="163">
        <v>195</v>
      </c>
      <c r="P103" s="163">
        <v>90</v>
      </c>
      <c r="Q103" s="164">
        <f t="shared" si="71"/>
        <v>-0.53846153846153844</v>
      </c>
      <c r="R103" s="164">
        <f t="shared" si="69"/>
        <v>1.6414880636459638E-4</v>
      </c>
      <c r="S103" s="163">
        <v>56</v>
      </c>
      <c r="T103" s="163">
        <v>47</v>
      </c>
      <c r="U103" s="163">
        <v>80</v>
      </c>
      <c r="V103" s="163">
        <v>206</v>
      </c>
      <c r="W103" s="163">
        <v>94</v>
      </c>
      <c r="X103" s="164">
        <f t="shared" si="72"/>
        <v>-0.5436893203883495</v>
      </c>
      <c r="Y103" s="164">
        <f t="shared" si="73"/>
        <v>1.3933295090885105E-4</v>
      </c>
    </row>
    <row r="104" spans="1:25" x14ac:dyDescent="0.25">
      <c r="A104" s="56"/>
      <c r="B104" s="167" t="s">
        <v>145</v>
      </c>
      <c r="C104" s="168">
        <f t="shared" ref="C104" si="74">C96-SUM(C97:C103)</f>
        <v>208</v>
      </c>
      <c r="D104" s="168">
        <f t="shared" ref="D104:H104" si="75">D96-SUM(D97:D103)</f>
        <v>0</v>
      </c>
      <c r="E104" s="168">
        <f t="shared" si="75"/>
        <v>0</v>
      </c>
      <c r="F104" s="168">
        <f t="shared" si="75"/>
        <v>208</v>
      </c>
      <c r="G104" s="168">
        <f t="shared" si="75"/>
        <v>141</v>
      </c>
      <c r="H104" s="168">
        <f t="shared" si="75"/>
        <v>199</v>
      </c>
      <c r="I104" s="169">
        <f t="shared" si="70"/>
        <v>0.41134751773049638</v>
      </c>
      <c r="J104" s="169">
        <f t="shared" si="67"/>
        <v>1.5748654637543526E-3</v>
      </c>
      <c r="K104" s="168">
        <f t="shared" ref="K104:P104" si="76">K96-SUM(K97:K103)</f>
        <v>1054</v>
      </c>
      <c r="L104" s="168">
        <f t="shared" si="76"/>
        <v>0</v>
      </c>
      <c r="M104" s="168">
        <f t="shared" si="76"/>
        <v>0</v>
      </c>
      <c r="N104" s="168">
        <f t="shared" si="76"/>
        <v>1258</v>
      </c>
      <c r="O104" s="168">
        <f t="shared" si="76"/>
        <v>1732</v>
      </c>
      <c r="P104" s="168">
        <f t="shared" si="76"/>
        <v>1450</v>
      </c>
      <c r="Q104" s="169">
        <f t="shared" si="71"/>
        <v>-0.16281755196304848</v>
      </c>
      <c r="R104" s="169">
        <f t="shared" si="69"/>
        <v>2.6446196580962749E-3</v>
      </c>
      <c r="S104" s="168">
        <f>S96-SUM(S97:S103)</f>
        <v>1262</v>
      </c>
      <c r="T104" s="168">
        <f>T96-SUM(T97:T103)</f>
        <v>1081</v>
      </c>
      <c r="U104" s="168">
        <f>U96-SUM(U97:U103)</f>
        <v>1466</v>
      </c>
      <c r="V104" s="168">
        <f>V96-SUM(V97:V103)</f>
        <v>1873</v>
      </c>
      <c r="W104" s="168">
        <f>W96-SUM(W97:W103)</f>
        <v>1649</v>
      </c>
      <c r="X104" s="169">
        <f t="shared" si="72"/>
        <v>-0.11959423384943946</v>
      </c>
      <c r="Y104" s="169">
        <f t="shared" si="73"/>
        <v>2.4442557026456957E-3</v>
      </c>
    </row>
    <row r="105" spans="1:25" x14ac:dyDescent="0.25">
      <c r="A105" s="56"/>
      <c r="B105" s="154" t="s">
        <v>50</v>
      </c>
      <c r="C105" s="152"/>
      <c r="D105" s="152"/>
      <c r="E105" s="152"/>
      <c r="F105" s="152"/>
      <c r="G105" s="152"/>
      <c r="H105" s="152"/>
      <c r="I105" s="152"/>
      <c r="J105" s="152"/>
      <c r="K105" s="152"/>
      <c r="L105" s="152"/>
      <c r="M105" s="152"/>
      <c r="N105" s="152"/>
      <c r="O105" s="152"/>
      <c r="P105" s="152"/>
      <c r="Q105" s="152"/>
      <c r="R105" s="152"/>
      <c r="S105" s="152"/>
      <c r="T105" s="152"/>
      <c r="U105" s="152"/>
      <c r="V105" s="152"/>
      <c r="W105" s="152"/>
      <c r="X105" s="152"/>
      <c r="Y105" s="152"/>
    </row>
    <row r="106" spans="1:25" x14ac:dyDescent="0.25">
      <c r="A106" s="56"/>
      <c r="B106" s="155" t="s">
        <v>68</v>
      </c>
      <c r="C106" s="175">
        <f t="shared" ref="C106:H106" si="77">C107+C110</f>
        <v>0</v>
      </c>
      <c r="D106" s="175">
        <f t="shared" si="77"/>
        <v>0</v>
      </c>
      <c r="E106" s="175">
        <f t="shared" si="77"/>
        <v>0</v>
      </c>
      <c r="F106" s="175">
        <f t="shared" si="77"/>
        <v>0</v>
      </c>
      <c r="G106" s="175">
        <f t="shared" si="77"/>
        <v>0</v>
      </c>
      <c r="H106" s="175">
        <f t="shared" si="77"/>
        <v>0</v>
      </c>
      <c r="I106" s="176" t="str">
        <f>IFERROR(H106/G106-1,"-")</f>
        <v>-</v>
      </c>
      <c r="J106" s="176">
        <f t="shared" ref="J106:J118" si="78">H106/H$8</f>
        <v>0</v>
      </c>
      <c r="K106" s="175">
        <f t="shared" ref="K106:P106" si="79">K107+K110</f>
        <v>18939</v>
      </c>
      <c r="L106" s="175">
        <f t="shared" si="79"/>
        <v>0</v>
      </c>
      <c r="M106" s="175">
        <f t="shared" si="79"/>
        <v>0</v>
      </c>
      <c r="N106" s="175">
        <f t="shared" si="79"/>
        <v>0</v>
      </c>
      <c r="O106" s="175">
        <f t="shared" si="79"/>
        <v>0</v>
      </c>
      <c r="P106" s="175">
        <f t="shared" si="79"/>
        <v>0</v>
      </c>
      <c r="Q106" s="176" t="str">
        <f>IFERROR(P106/O106-1,"-")</f>
        <v>-</v>
      </c>
      <c r="R106" s="176">
        <f t="shared" ref="R106:R118" si="80">P106/P$8</f>
        <v>0</v>
      </c>
      <c r="S106" s="175">
        <f>S107+S110</f>
        <v>18939</v>
      </c>
      <c r="T106" s="175">
        <f>T107+T110</f>
        <v>22750</v>
      </c>
      <c r="U106" s="175">
        <f>U107+U110</f>
        <v>32086</v>
      </c>
      <c r="V106" s="175">
        <f>V107+V110</f>
        <v>31003</v>
      </c>
      <c r="W106" s="175">
        <f>W107+W110</f>
        <v>35470</v>
      </c>
      <c r="X106" s="176">
        <f>IFERROR(W106/V106-1,"-")</f>
        <v>0.14408283069380379</v>
      </c>
      <c r="Y106" s="176">
        <f>W106/W$8</f>
        <v>5.2575954986563263E-2</v>
      </c>
    </row>
    <row r="107" spans="1:25" x14ac:dyDescent="0.25">
      <c r="A107" s="56"/>
      <c r="B107" s="158" t="s">
        <v>97</v>
      </c>
      <c r="C107" s="159">
        <v>0</v>
      </c>
      <c r="D107" s="159">
        <v>0</v>
      </c>
      <c r="E107" s="159">
        <v>0</v>
      </c>
      <c r="F107" s="159">
        <v>0</v>
      </c>
      <c r="G107" s="159">
        <v>0</v>
      </c>
      <c r="H107" s="159">
        <v>0</v>
      </c>
      <c r="I107" s="160" t="str">
        <f>IFERROR(H107/G107-1,"-")</f>
        <v>-</v>
      </c>
      <c r="J107" s="160">
        <f t="shared" si="78"/>
        <v>0</v>
      </c>
      <c r="K107" s="159">
        <v>4875</v>
      </c>
      <c r="L107" s="159">
        <v>0</v>
      </c>
      <c r="M107" s="159">
        <v>0</v>
      </c>
      <c r="N107" s="159">
        <v>0</v>
      </c>
      <c r="O107" s="159">
        <v>0</v>
      </c>
      <c r="P107" s="159">
        <v>0</v>
      </c>
      <c r="Q107" s="160" t="str">
        <f>IFERROR(P107/O107-1,"-")</f>
        <v>-</v>
      </c>
      <c r="R107" s="160">
        <f t="shared" si="80"/>
        <v>0</v>
      </c>
      <c r="S107" s="159">
        <v>4875</v>
      </c>
      <c r="T107" s="159">
        <v>3740</v>
      </c>
      <c r="U107" s="159">
        <v>4760</v>
      </c>
      <c r="V107" s="159">
        <v>4048</v>
      </c>
      <c r="W107" s="159">
        <v>4744</v>
      </c>
      <c r="X107" s="160">
        <f>IFERROR(W107/V107-1,"-")</f>
        <v>0.17193675889328053</v>
      </c>
      <c r="Y107" s="160">
        <f>W107/W$8</f>
        <v>7.0318672245913766E-3</v>
      </c>
    </row>
    <row r="108" spans="1:25" x14ac:dyDescent="0.25">
      <c r="A108" s="56"/>
      <c r="B108" s="162" t="s">
        <v>103</v>
      </c>
      <c r="C108" s="163">
        <v>0</v>
      </c>
      <c r="D108" s="163">
        <v>0</v>
      </c>
      <c r="E108" s="163">
        <v>0</v>
      </c>
      <c r="F108" s="163">
        <v>0</v>
      </c>
      <c r="G108" s="163">
        <v>0</v>
      </c>
      <c r="H108" s="163">
        <v>0</v>
      </c>
      <c r="I108" s="164" t="str">
        <f>IFERROR(H108/G108-1,"-")</f>
        <v>-</v>
      </c>
      <c r="J108" s="164">
        <f t="shared" si="78"/>
        <v>0</v>
      </c>
      <c r="K108" s="163">
        <v>245</v>
      </c>
      <c r="L108" s="163">
        <v>0</v>
      </c>
      <c r="M108" s="163">
        <v>0</v>
      </c>
      <c r="N108" s="163">
        <v>0</v>
      </c>
      <c r="O108" s="163">
        <v>0</v>
      </c>
      <c r="P108" s="163">
        <v>0</v>
      </c>
      <c r="Q108" s="164" t="str">
        <f>IFERROR(P108/O108-1,"-")</f>
        <v>-</v>
      </c>
      <c r="R108" s="164">
        <f t="shared" si="80"/>
        <v>0</v>
      </c>
      <c r="S108" s="163">
        <v>245</v>
      </c>
      <c r="T108" s="163">
        <v>1595</v>
      </c>
      <c r="U108" s="163">
        <v>1325</v>
      </c>
      <c r="V108" s="163">
        <v>1153</v>
      </c>
      <c r="W108" s="163">
        <v>1178</v>
      </c>
      <c r="X108" s="164">
        <f>IFERROR(W108/V108-1,"-")</f>
        <v>2.1682567215958404E-2</v>
      </c>
      <c r="Y108" s="164">
        <f>W108/W$8</f>
        <v>1.7461086826662398E-3</v>
      </c>
    </row>
    <row r="109" spans="1:25" x14ac:dyDescent="0.25">
      <c r="A109" s="56"/>
      <c r="B109" s="162" t="s">
        <v>100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3">
        <v>0</v>
      </c>
      <c r="I109" s="164" t="str">
        <f>IFERROR(H109/G109-1,"-")</f>
        <v>-</v>
      </c>
      <c r="J109" s="164">
        <f t="shared" si="78"/>
        <v>0</v>
      </c>
      <c r="K109" s="163">
        <v>4630</v>
      </c>
      <c r="L109" s="163">
        <v>0</v>
      </c>
      <c r="M109" s="163">
        <v>0</v>
      </c>
      <c r="N109" s="163">
        <v>0</v>
      </c>
      <c r="O109" s="163">
        <v>0</v>
      </c>
      <c r="P109" s="163">
        <v>0</v>
      </c>
      <c r="Q109" s="164" t="str">
        <f>IFERROR(P109/O109-1,"-")</f>
        <v>-</v>
      </c>
      <c r="R109" s="164">
        <f t="shared" si="80"/>
        <v>0</v>
      </c>
      <c r="S109" s="163">
        <v>4630</v>
      </c>
      <c r="T109" s="163">
        <v>2145</v>
      </c>
      <c r="U109" s="163">
        <v>3435</v>
      </c>
      <c r="V109" s="163">
        <v>2895</v>
      </c>
      <c r="W109" s="163">
        <v>3566</v>
      </c>
      <c r="X109" s="164">
        <f>IFERROR(W109/V109-1,"-")</f>
        <v>0.23177892918825571</v>
      </c>
      <c r="Y109" s="164">
        <f>W109/W$8</f>
        <v>5.2857585419251365E-3</v>
      </c>
    </row>
    <row r="110" spans="1:25" x14ac:dyDescent="0.25">
      <c r="A110" s="56"/>
      <c r="B110" s="158" t="s">
        <v>107</v>
      </c>
      <c r="C110" s="159">
        <v>0</v>
      </c>
      <c r="D110" s="159">
        <v>0</v>
      </c>
      <c r="E110" s="159">
        <v>0</v>
      </c>
      <c r="F110" s="159">
        <v>0</v>
      </c>
      <c r="G110" s="159">
        <v>0</v>
      </c>
      <c r="H110" s="159">
        <v>0</v>
      </c>
      <c r="I110" s="160" t="str">
        <f>IFERROR(H110/G110-1,"-")</f>
        <v>-</v>
      </c>
      <c r="J110" s="160">
        <f t="shared" si="78"/>
        <v>0</v>
      </c>
      <c r="K110" s="159">
        <v>14064</v>
      </c>
      <c r="L110" s="159">
        <v>0</v>
      </c>
      <c r="M110" s="159">
        <v>0</v>
      </c>
      <c r="N110" s="159">
        <v>0</v>
      </c>
      <c r="O110" s="159">
        <v>0</v>
      </c>
      <c r="P110" s="159">
        <v>0</v>
      </c>
      <c r="Q110" s="160" t="str">
        <f>IFERROR(P110/O110-1,"-")</f>
        <v>-</v>
      </c>
      <c r="R110" s="160">
        <f t="shared" si="80"/>
        <v>0</v>
      </c>
      <c r="S110" s="159">
        <v>14064</v>
      </c>
      <c r="T110" s="159">
        <v>19010</v>
      </c>
      <c r="U110" s="159">
        <v>27326</v>
      </c>
      <c r="V110" s="159">
        <v>26955</v>
      </c>
      <c r="W110" s="159">
        <v>30726</v>
      </c>
      <c r="X110" s="160">
        <f>IFERROR(W110/V110-1,"-")</f>
        <v>0.13989983305509179</v>
      </c>
      <c r="Y110" s="160">
        <f>W110/W$8</f>
        <v>4.5544087761971885E-2</v>
      </c>
    </row>
    <row r="111" spans="1:25" s="56" customFormat="1" x14ac:dyDescent="0.25">
      <c r="B111" s="162" t="s">
        <v>110</v>
      </c>
      <c r="C111" s="163">
        <v>0</v>
      </c>
      <c r="D111" s="163">
        <v>0</v>
      </c>
      <c r="E111" s="163">
        <v>0</v>
      </c>
      <c r="F111" s="163">
        <v>0</v>
      </c>
      <c r="G111" s="163">
        <v>0</v>
      </c>
      <c r="H111" s="163">
        <v>0</v>
      </c>
      <c r="I111" s="164" t="str">
        <f t="shared" ref="I111:I118" si="81">IFERROR(H111/G111-1,"-")</f>
        <v>-</v>
      </c>
      <c r="J111" s="164">
        <f t="shared" si="78"/>
        <v>0</v>
      </c>
      <c r="K111" s="163">
        <v>8087</v>
      </c>
      <c r="L111" s="163">
        <v>0</v>
      </c>
      <c r="M111" s="163">
        <v>0</v>
      </c>
      <c r="N111" s="163">
        <v>0</v>
      </c>
      <c r="O111" s="163">
        <v>0</v>
      </c>
      <c r="P111" s="163">
        <v>0</v>
      </c>
      <c r="Q111" s="164" t="str">
        <f t="shared" ref="Q111:Q118" si="82">IFERROR(P111/O111-1,"-")</f>
        <v>-</v>
      </c>
      <c r="R111" s="164">
        <f t="shared" si="80"/>
        <v>0</v>
      </c>
      <c r="S111" s="163">
        <v>8087</v>
      </c>
      <c r="T111" s="163">
        <v>9446</v>
      </c>
      <c r="U111" s="163">
        <v>16661</v>
      </c>
      <c r="V111" s="163">
        <v>15286</v>
      </c>
      <c r="W111" s="163">
        <v>16835</v>
      </c>
      <c r="X111" s="164">
        <f t="shared" ref="X111:X118" si="83">IFERROR(W111/V111-1,"-")</f>
        <v>0.1013345544943085</v>
      </c>
      <c r="Y111" s="164">
        <f t="shared" ref="Y111:Y118" si="84">W111/W$8</f>
        <v>2.4953938601601142E-2</v>
      </c>
    </row>
    <row r="112" spans="1:25" s="56" customFormat="1" x14ac:dyDescent="0.25">
      <c r="B112" s="162" t="s">
        <v>113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3">
        <v>0</v>
      </c>
      <c r="I112" s="164" t="str">
        <f t="shared" si="81"/>
        <v>-</v>
      </c>
      <c r="J112" s="164">
        <f t="shared" si="78"/>
        <v>0</v>
      </c>
      <c r="K112" s="163">
        <v>970</v>
      </c>
      <c r="L112" s="163">
        <v>0</v>
      </c>
      <c r="M112" s="163">
        <v>0</v>
      </c>
      <c r="N112" s="163">
        <v>0</v>
      </c>
      <c r="O112" s="163">
        <v>0</v>
      </c>
      <c r="P112" s="163">
        <v>0</v>
      </c>
      <c r="Q112" s="164" t="str">
        <f t="shared" si="82"/>
        <v>-</v>
      </c>
      <c r="R112" s="164">
        <f t="shared" si="80"/>
        <v>0</v>
      </c>
      <c r="S112" s="163">
        <v>970</v>
      </c>
      <c r="T112" s="163">
        <v>1035</v>
      </c>
      <c r="U112" s="163">
        <v>1599</v>
      </c>
      <c r="V112" s="163">
        <v>1507</v>
      </c>
      <c r="W112" s="163">
        <v>1444</v>
      </c>
      <c r="X112" s="164">
        <f t="shared" si="83"/>
        <v>-4.1804910418049124E-2</v>
      </c>
      <c r="Y112" s="164">
        <f t="shared" si="84"/>
        <v>2.1403912884295842E-3</v>
      </c>
    </row>
    <row r="113" spans="1:25" x14ac:dyDescent="0.25">
      <c r="A113" s="56"/>
      <c r="B113" s="162" t="s">
        <v>116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3">
        <v>0</v>
      </c>
      <c r="I113" s="164" t="str">
        <f t="shared" si="81"/>
        <v>-</v>
      </c>
      <c r="J113" s="164">
        <f t="shared" si="78"/>
        <v>0</v>
      </c>
      <c r="K113" s="163">
        <v>723</v>
      </c>
      <c r="L113" s="163">
        <v>0</v>
      </c>
      <c r="M113" s="163">
        <v>0</v>
      </c>
      <c r="N113" s="163">
        <v>0</v>
      </c>
      <c r="O113" s="163">
        <v>0</v>
      </c>
      <c r="P113" s="163">
        <v>0</v>
      </c>
      <c r="Q113" s="164" t="str">
        <f t="shared" si="82"/>
        <v>-</v>
      </c>
      <c r="R113" s="164">
        <f t="shared" si="80"/>
        <v>0</v>
      </c>
      <c r="S113" s="163">
        <v>723</v>
      </c>
      <c r="T113" s="163">
        <v>1303</v>
      </c>
      <c r="U113" s="163">
        <v>2475</v>
      </c>
      <c r="V113" s="163">
        <v>1803</v>
      </c>
      <c r="W113" s="163">
        <v>2500</v>
      </c>
      <c r="X113" s="164">
        <f t="shared" si="83"/>
        <v>0.38657792567942328</v>
      </c>
      <c r="Y113" s="164">
        <f t="shared" si="84"/>
        <v>3.7056635880013578E-3</v>
      </c>
    </row>
    <row r="114" spans="1:25" x14ac:dyDescent="0.25">
      <c r="A114" s="56"/>
      <c r="B114" s="162" t="s">
        <v>123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3">
        <v>0</v>
      </c>
      <c r="I114" s="164" t="str">
        <f t="shared" si="81"/>
        <v>-</v>
      </c>
      <c r="J114" s="164">
        <f t="shared" si="78"/>
        <v>0</v>
      </c>
      <c r="K114" s="163">
        <v>344</v>
      </c>
      <c r="L114" s="163">
        <v>0</v>
      </c>
      <c r="M114" s="163">
        <v>0</v>
      </c>
      <c r="N114" s="163">
        <v>0</v>
      </c>
      <c r="O114" s="163">
        <v>0</v>
      </c>
      <c r="P114" s="163">
        <v>0</v>
      </c>
      <c r="Q114" s="164" t="str">
        <f t="shared" si="82"/>
        <v>-</v>
      </c>
      <c r="R114" s="164">
        <f t="shared" si="80"/>
        <v>0</v>
      </c>
      <c r="S114" s="163">
        <v>344</v>
      </c>
      <c r="T114" s="163">
        <v>1180</v>
      </c>
      <c r="U114" s="163">
        <v>968</v>
      </c>
      <c r="V114" s="163">
        <v>1469</v>
      </c>
      <c r="W114" s="163">
        <v>1398</v>
      </c>
      <c r="X114" s="164">
        <f t="shared" si="83"/>
        <v>-4.8332198774676649E-2</v>
      </c>
      <c r="Y114" s="164">
        <f t="shared" si="84"/>
        <v>2.0722070784103593E-3</v>
      </c>
    </row>
    <row r="115" spans="1:25" x14ac:dyDescent="0.25">
      <c r="A115" s="56"/>
      <c r="B115" s="162" t="s">
        <v>119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3">
        <v>0</v>
      </c>
      <c r="I115" s="164" t="str">
        <f t="shared" si="81"/>
        <v>-</v>
      </c>
      <c r="J115" s="164">
        <f t="shared" si="78"/>
        <v>0</v>
      </c>
      <c r="K115" s="163">
        <v>510</v>
      </c>
      <c r="L115" s="163">
        <v>0</v>
      </c>
      <c r="M115" s="163">
        <v>0</v>
      </c>
      <c r="N115" s="163">
        <v>0</v>
      </c>
      <c r="O115" s="163">
        <v>0</v>
      </c>
      <c r="P115" s="163">
        <v>0</v>
      </c>
      <c r="Q115" s="164" t="str">
        <f t="shared" si="82"/>
        <v>-</v>
      </c>
      <c r="R115" s="164">
        <f t="shared" si="80"/>
        <v>0</v>
      </c>
      <c r="S115" s="163">
        <v>510</v>
      </c>
      <c r="T115" s="163">
        <v>885</v>
      </c>
      <c r="U115" s="163">
        <v>995</v>
      </c>
      <c r="V115" s="163">
        <v>1085</v>
      </c>
      <c r="W115" s="163">
        <v>826</v>
      </c>
      <c r="X115" s="164">
        <f t="shared" si="83"/>
        <v>-0.23870967741935489</v>
      </c>
      <c r="Y115" s="164">
        <f t="shared" si="84"/>
        <v>1.2243512494756485E-3</v>
      </c>
    </row>
    <row r="116" spans="1:25" x14ac:dyDescent="0.25">
      <c r="A116" s="56"/>
      <c r="B116" s="162" t="s">
        <v>128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3">
        <v>0</v>
      </c>
      <c r="I116" s="164" t="str">
        <f t="shared" si="81"/>
        <v>-</v>
      </c>
      <c r="J116" s="164">
        <f t="shared" si="78"/>
        <v>0</v>
      </c>
      <c r="K116" s="163">
        <v>132</v>
      </c>
      <c r="L116" s="163">
        <v>0</v>
      </c>
      <c r="M116" s="163">
        <v>0</v>
      </c>
      <c r="N116" s="163">
        <v>0</v>
      </c>
      <c r="O116" s="163">
        <v>0</v>
      </c>
      <c r="P116" s="163">
        <v>0</v>
      </c>
      <c r="Q116" s="164" t="str">
        <f t="shared" si="82"/>
        <v>-</v>
      </c>
      <c r="R116" s="164">
        <f t="shared" si="80"/>
        <v>0</v>
      </c>
      <c r="S116" s="163">
        <v>132</v>
      </c>
      <c r="T116" s="163">
        <v>225</v>
      </c>
      <c r="U116" s="163">
        <v>327</v>
      </c>
      <c r="V116" s="163">
        <v>507</v>
      </c>
      <c r="W116" s="163">
        <v>461</v>
      </c>
      <c r="X116" s="164">
        <f t="shared" si="83"/>
        <v>-9.0729783037475364E-2</v>
      </c>
      <c r="Y116" s="164">
        <f t="shared" si="84"/>
        <v>6.8332436562745032E-4</v>
      </c>
    </row>
    <row r="117" spans="1:25" x14ac:dyDescent="0.25">
      <c r="A117" s="56"/>
      <c r="B117" s="162" t="s">
        <v>131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3">
        <v>0</v>
      </c>
      <c r="I117" s="164" t="str">
        <f t="shared" si="81"/>
        <v>-</v>
      </c>
      <c r="J117" s="164">
        <f t="shared" si="78"/>
        <v>0</v>
      </c>
      <c r="K117" s="163">
        <v>456</v>
      </c>
      <c r="L117" s="163">
        <v>0</v>
      </c>
      <c r="M117" s="163">
        <v>0</v>
      </c>
      <c r="N117" s="163">
        <v>0</v>
      </c>
      <c r="O117" s="163">
        <v>0</v>
      </c>
      <c r="P117" s="163">
        <v>0</v>
      </c>
      <c r="Q117" s="164" t="str">
        <f t="shared" si="82"/>
        <v>-</v>
      </c>
      <c r="R117" s="164">
        <f t="shared" si="80"/>
        <v>0</v>
      </c>
      <c r="S117" s="163">
        <v>456</v>
      </c>
      <c r="T117" s="163">
        <v>326</v>
      </c>
      <c r="U117" s="163">
        <v>263</v>
      </c>
      <c r="V117" s="163">
        <v>648</v>
      </c>
      <c r="W117" s="163">
        <v>397</v>
      </c>
      <c r="X117" s="164">
        <f t="shared" si="83"/>
        <v>-0.38734567901234573</v>
      </c>
      <c r="Y117" s="164">
        <f t="shared" si="84"/>
        <v>5.8845937777461557E-4</v>
      </c>
    </row>
    <row r="118" spans="1:25" x14ac:dyDescent="0.25">
      <c r="A118" s="56"/>
      <c r="B118" s="167" t="s">
        <v>145</v>
      </c>
      <c r="C118" s="168">
        <f t="shared" ref="C118" si="85">C110-SUM(C111:C117)</f>
        <v>0</v>
      </c>
      <c r="D118" s="168">
        <f t="shared" ref="D118:H118" si="86">D110-SUM(D111:D117)</f>
        <v>0</v>
      </c>
      <c r="E118" s="168">
        <f t="shared" si="86"/>
        <v>0</v>
      </c>
      <c r="F118" s="168">
        <f t="shared" si="86"/>
        <v>0</v>
      </c>
      <c r="G118" s="168">
        <f t="shared" si="86"/>
        <v>0</v>
      </c>
      <c r="H118" s="168">
        <f t="shared" si="86"/>
        <v>0</v>
      </c>
      <c r="I118" s="169" t="str">
        <f t="shared" si="81"/>
        <v>-</v>
      </c>
      <c r="J118" s="169">
        <f t="shared" si="78"/>
        <v>0</v>
      </c>
      <c r="K118" s="168">
        <f t="shared" ref="K118:P118" si="87">K110-SUM(K111:K117)</f>
        <v>2842</v>
      </c>
      <c r="L118" s="168">
        <f t="shared" si="87"/>
        <v>0</v>
      </c>
      <c r="M118" s="168">
        <f t="shared" si="87"/>
        <v>0</v>
      </c>
      <c r="N118" s="168">
        <f t="shared" si="87"/>
        <v>0</v>
      </c>
      <c r="O118" s="168">
        <f t="shared" si="87"/>
        <v>0</v>
      </c>
      <c r="P118" s="168">
        <f t="shared" si="87"/>
        <v>0</v>
      </c>
      <c r="Q118" s="169" t="str">
        <f t="shared" si="82"/>
        <v>-</v>
      </c>
      <c r="R118" s="169">
        <f t="shared" si="80"/>
        <v>0</v>
      </c>
      <c r="S118" s="168">
        <f>S110-SUM(S111:S117)</f>
        <v>2842</v>
      </c>
      <c r="T118" s="168">
        <f>T110-SUM(T111:T117)</f>
        <v>4610</v>
      </c>
      <c r="U118" s="168">
        <f>U110-SUM(U111:U117)</f>
        <v>4038</v>
      </c>
      <c r="V118" s="168">
        <f>V110-SUM(V111:V117)</f>
        <v>4650</v>
      </c>
      <c r="W118" s="168">
        <f>W110-SUM(W111:W117)</f>
        <v>6865</v>
      </c>
      <c r="X118" s="169">
        <f t="shared" si="83"/>
        <v>0.47634408602150535</v>
      </c>
      <c r="Y118" s="169">
        <f t="shared" si="84"/>
        <v>1.0175752212651728E-2</v>
      </c>
    </row>
    <row r="119" spans="1:25" x14ac:dyDescent="0.25">
      <c r="A119" s="56"/>
      <c r="B119" s="154" t="s">
        <v>51</v>
      </c>
      <c r="C119" s="152"/>
      <c r="D119" s="152"/>
      <c r="E119" s="152"/>
      <c r="F119" s="152"/>
      <c r="G119" s="152"/>
      <c r="H119" s="152"/>
      <c r="I119" s="152"/>
      <c r="J119" s="152"/>
      <c r="K119" s="152"/>
      <c r="L119" s="152"/>
      <c r="M119" s="152"/>
      <c r="N119" s="152"/>
      <c r="O119" s="152"/>
      <c r="P119" s="152"/>
      <c r="Q119" s="152"/>
      <c r="R119" s="152"/>
      <c r="S119" s="152"/>
      <c r="T119" s="152"/>
      <c r="U119" s="152"/>
      <c r="V119" s="152"/>
      <c r="W119" s="152"/>
      <c r="X119" s="152"/>
      <c r="Y119" s="152"/>
    </row>
    <row r="120" spans="1:25" x14ac:dyDescent="0.25">
      <c r="A120" s="56"/>
      <c r="B120" s="155" t="s">
        <v>68</v>
      </c>
      <c r="C120" s="175">
        <f t="shared" ref="C120:H120" si="88">C121+C124</f>
        <v>22425</v>
      </c>
      <c r="D120" s="175">
        <f t="shared" si="88"/>
        <v>7183</v>
      </c>
      <c r="E120" s="175">
        <f t="shared" si="88"/>
        <v>12087</v>
      </c>
      <c r="F120" s="175">
        <f t="shared" si="88"/>
        <v>18544</v>
      </c>
      <c r="G120" s="175">
        <f t="shared" si="88"/>
        <v>19682</v>
      </c>
      <c r="H120" s="175">
        <f t="shared" si="88"/>
        <v>18326</v>
      </c>
      <c r="I120" s="176">
        <f>IFERROR(H120/G120-1,"-")</f>
        <v>-6.8895437455543163E-2</v>
      </c>
      <c r="J120" s="176">
        <f t="shared" ref="J120:J132" si="89">H120/H$8</f>
        <v>0.14503007280785057</v>
      </c>
      <c r="K120" s="175">
        <f t="shared" ref="K120:P120" si="90">K121+K124</f>
        <v>21492</v>
      </c>
      <c r="L120" s="175">
        <f t="shared" si="90"/>
        <v>5625</v>
      </c>
      <c r="M120" s="175">
        <f t="shared" si="90"/>
        <v>19118</v>
      </c>
      <c r="N120" s="175">
        <f t="shared" si="90"/>
        <v>27840</v>
      </c>
      <c r="O120" s="175">
        <f t="shared" si="90"/>
        <v>26810</v>
      </c>
      <c r="P120" s="175">
        <f t="shared" si="90"/>
        <v>31202</v>
      </c>
      <c r="Q120" s="176">
        <f>IFERROR(P120/O120-1,"-")</f>
        <v>0.1638194703468856</v>
      </c>
      <c r="R120" s="176">
        <f t="shared" ref="R120:R132" si="91">P120/P$8</f>
        <v>5.6908567290979296E-2</v>
      </c>
      <c r="S120" s="175">
        <f>S121+S124</f>
        <v>43917</v>
      </c>
      <c r="T120" s="175">
        <f>T121+T124</f>
        <v>31205</v>
      </c>
      <c r="U120" s="175">
        <f>U121+U124</f>
        <v>46384</v>
      </c>
      <c r="V120" s="175">
        <f>V121+V124</f>
        <v>46492</v>
      </c>
      <c r="W120" s="175">
        <f>W121+W124</f>
        <v>49528</v>
      </c>
      <c r="X120" s="176">
        <f>IFERROR(W120/V120-1,"-")</f>
        <v>6.5301557257162468E-2</v>
      </c>
      <c r="Y120" s="176">
        <f>W120/W$8</f>
        <v>7.3413642474612503E-2</v>
      </c>
    </row>
    <row r="121" spans="1:25" x14ac:dyDescent="0.25">
      <c r="A121" s="56"/>
      <c r="B121" s="158" t="s">
        <v>97</v>
      </c>
      <c r="C121" s="159">
        <v>10194</v>
      </c>
      <c r="D121" s="159">
        <v>3586</v>
      </c>
      <c r="E121" s="159">
        <v>5801</v>
      </c>
      <c r="F121" s="159">
        <v>9156</v>
      </c>
      <c r="G121" s="159">
        <v>11401</v>
      </c>
      <c r="H121" s="159">
        <v>9253</v>
      </c>
      <c r="I121" s="160">
        <f>IFERROR(H121/G121-1,"-")</f>
        <v>-0.1884045259187791</v>
      </c>
      <c r="J121" s="160">
        <f t="shared" si="89"/>
        <v>7.3227287116176001E-2</v>
      </c>
      <c r="K121" s="159">
        <v>11807</v>
      </c>
      <c r="L121" s="159">
        <v>4081</v>
      </c>
      <c r="M121" s="159">
        <v>9767</v>
      </c>
      <c r="N121" s="159">
        <v>13379</v>
      </c>
      <c r="O121" s="159">
        <v>12379</v>
      </c>
      <c r="P121" s="159">
        <v>16127</v>
      </c>
      <c r="Q121" s="160">
        <f>IFERROR(P121/O121-1,"-")</f>
        <v>0.30277082155262947</v>
      </c>
      <c r="R121" s="160">
        <f t="shared" si="91"/>
        <v>2.94136422249094E-2</v>
      </c>
      <c r="S121" s="159">
        <v>22001</v>
      </c>
      <c r="T121" s="159">
        <v>15568</v>
      </c>
      <c r="U121" s="159">
        <v>22535</v>
      </c>
      <c r="V121" s="159">
        <v>23780</v>
      </c>
      <c r="W121" s="159">
        <v>25380</v>
      </c>
      <c r="X121" s="160">
        <f>IFERROR(W121/V121-1,"-")</f>
        <v>6.728343145500415E-2</v>
      </c>
      <c r="Y121" s="160">
        <f>W121/W$8</f>
        <v>3.7619896745389785E-2</v>
      </c>
    </row>
    <row r="122" spans="1:25" x14ac:dyDescent="0.25">
      <c r="A122" s="56"/>
      <c r="B122" s="162" t="s">
        <v>103</v>
      </c>
      <c r="C122" s="163">
        <v>5412</v>
      </c>
      <c r="D122" s="163">
        <v>1905</v>
      </c>
      <c r="E122" s="163">
        <v>2465</v>
      </c>
      <c r="F122" s="163">
        <v>4350</v>
      </c>
      <c r="G122" s="163">
        <v>6427</v>
      </c>
      <c r="H122" s="163">
        <v>4334</v>
      </c>
      <c r="I122" s="164">
        <f>IFERROR(H122/G122-1,"-")</f>
        <v>-0.32565738291582391</v>
      </c>
      <c r="J122" s="164">
        <f t="shared" si="89"/>
        <v>3.4298828743273189E-2</v>
      </c>
      <c r="K122" s="163">
        <v>5891</v>
      </c>
      <c r="L122" s="163">
        <v>2157</v>
      </c>
      <c r="M122" s="163">
        <v>4198</v>
      </c>
      <c r="N122" s="163">
        <v>6290</v>
      </c>
      <c r="O122" s="163">
        <v>3981</v>
      </c>
      <c r="P122" s="163">
        <v>6654</v>
      </c>
      <c r="Q122" s="164">
        <f>IFERROR(P122/O122-1,"-")</f>
        <v>0.67143933685003776</v>
      </c>
      <c r="R122" s="164">
        <f t="shared" si="91"/>
        <v>1.2136068417222493E-2</v>
      </c>
      <c r="S122" s="163">
        <v>11303</v>
      </c>
      <c r="T122" s="163">
        <v>6663</v>
      </c>
      <c r="U122" s="163">
        <v>10640</v>
      </c>
      <c r="V122" s="163">
        <v>10408</v>
      </c>
      <c r="W122" s="163">
        <v>10988</v>
      </c>
      <c r="X122" s="164">
        <f>IFERROR(W122/V122-1,"-")</f>
        <v>5.5726364335126899E-2</v>
      </c>
      <c r="Y122" s="164">
        <f>W122/W$8</f>
        <v>1.6287132601983566E-2</v>
      </c>
    </row>
    <row r="123" spans="1:25" x14ac:dyDescent="0.25">
      <c r="A123" s="56"/>
      <c r="B123" s="162" t="s">
        <v>100</v>
      </c>
      <c r="C123" s="163">
        <v>4782</v>
      </c>
      <c r="D123" s="163">
        <v>1681</v>
      </c>
      <c r="E123" s="163">
        <v>3336</v>
      </c>
      <c r="F123" s="163">
        <v>4806</v>
      </c>
      <c r="G123" s="163">
        <v>4974</v>
      </c>
      <c r="H123" s="163">
        <v>4919</v>
      </c>
      <c r="I123" s="164">
        <f>IFERROR(H123/G123-1,"-")</f>
        <v>-1.1057498994772819E-2</v>
      </c>
      <c r="J123" s="164">
        <f t="shared" si="89"/>
        <v>3.8928458372902819E-2</v>
      </c>
      <c r="K123" s="163">
        <v>5916</v>
      </c>
      <c r="L123" s="163">
        <v>1924</v>
      </c>
      <c r="M123" s="163">
        <v>5569</v>
      </c>
      <c r="N123" s="163">
        <v>7089</v>
      </c>
      <c r="O123" s="163">
        <v>8398</v>
      </c>
      <c r="P123" s="163">
        <v>9473</v>
      </c>
      <c r="Q123" s="164">
        <f>IFERROR(P123/O123-1,"-")</f>
        <v>0.12800666825434637</v>
      </c>
      <c r="R123" s="164">
        <f t="shared" si="91"/>
        <v>1.7277573807686908E-2</v>
      </c>
      <c r="S123" s="163">
        <v>10698</v>
      </c>
      <c r="T123" s="163">
        <v>8905</v>
      </c>
      <c r="U123" s="163">
        <v>11895</v>
      </c>
      <c r="V123" s="163">
        <v>13372</v>
      </c>
      <c r="W123" s="163">
        <v>14392</v>
      </c>
      <c r="X123" s="164">
        <f>IFERROR(W123/V123-1,"-")</f>
        <v>7.6278791504636567E-2</v>
      </c>
      <c r="Y123" s="164">
        <f>W123/W$8</f>
        <v>2.1332764143406218E-2</v>
      </c>
    </row>
    <row r="124" spans="1:25" x14ac:dyDescent="0.25">
      <c r="A124" s="56"/>
      <c r="B124" s="158" t="s">
        <v>107</v>
      </c>
      <c r="C124" s="159">
        <v>12231</v>
      </c>
      <c r="D124" s="159">
        <v>3597</v>
      </c>
      <c r="E124" s="159">
        <v>6286</v>
      </c>
      <c r="F124" s="159">
        <v>9388</v>
      </c>
      <c r="G124" s="159">
        <v>8281</v>
      </c>
      <c r="H124" s="159">
        <v>9073</v>
      </c>
      <c r="I124" s="160">
        <f>IFERROR(H124/G124-1,"-")</f>
        <v>9.564062311315058E-2</v>
      </c>
      <c r="J124" s="160">
        <f t="shared" si="89"/>
        <v>7.1802785691674587E-2</v>
      </c>
      <c r="K124" s="159">
        <v>9685</v>
      </c>
      <c r="L124" s="159">
        <v>1544</v>
      </c>
      <c r="M124" s="159">
        <v>9351</v>
      </c>
      <c r="N124" s="159">
        <v>14461</v>
      </c>
      <c r="O124" s="159">
        <v>14431</v>
      </c>
      <c r="P124" s="159">
        <v>15075</v>
      </c>
      <c r="Q124" s="160">
        <f>IFERROR(P124/O124-1,"-")</f>
        <v>4.4626152033816036E-2</v>
      </c>
      <c r="R124" s="160">
        <f t="shared" si="91"/>
        <v>2.7494925066069896E-2</v>
      </c>
      <c r="S124" s="159">
        <v>21916</v>
      </c>
      <c r="T124" s="159">
        <v>15637</v>
      </c>
      <c r="U124" s="159">
        <v>23849</v>
      </c>
      <c r="V124" s="159">
        <v>22712</v>
      </c>
      <c r="W124" s="159">
        <v>24148</v>
      </c>
      <c r="X124" s="160">
        <f>IFERROR(W124/V124-1,"-")</f>
        <v>6.3226488200070374E-2</v>
      </c>
      <c r="Y124" s="160">
        <f>W124/W$8</f>
        <v>3.5793745729222712E-2</v>
      </c>
    </row>
    <row r="125" spans="1:25" s="56" customFormat="1" x14ac:dyDescent="0.25">
      <c r="B125" s="162" t="s">
        <v>110</v>
      </c>
      <c r="C125" s="163">
        <v>899</v>
      </c>
      <c r="D125" s="163">
        <v>48</v>
      </c>
      <c r="E125" s="163">
        <v>377</v>
      </c>
      <c r="F125" s="163">
        <v>714</v>
      </c>
      <c r="G125" s="163">
        <v>801</v>
      </c>
      <c r="H125" s="163">
        <v>729</v>
      </c>
      <c r="I125" s="164">
        <f t="shared" ref="I125:I132" si="92">IFERROR(H125/G125-1,"-")</f>
        <v>-8.98876404494382E-2</v>
      </c>
      <c r="J125" s="164">
        <f t="shared" si="89"/>
        <v>5.7692307692307696E-3</v>
      </c>
      <c r="K125" s="163">
        <v>1541</v>
      </c>
      <c r="L125" s="163">
        <v>75</v>
      </c>
      <c r="M125" s="163">
        <v>1285</v>
      </c>
      <c r="N125" s="163">
        <v>2223</v>
      </c>
      <c r="O125" s="163">
        <v>2339</v>
      </c>
      <c r="P125" s="163">
        <v>2141</v>
      </c>
      <c r="Q125" s="164">
        <f t="shared" ref="Q125:Q132" si="93">IFERROR(P125/O125-1,"-")</f>
        <v>-8.4651560495938472E-2</v>
      </c>
      <c r="R125" s="164">
        <f t="shared" si="91"/>
        <v>3.9049177158511205E-3</v>
      </c>
      <c r="S125" s="163">
        <v>2440</v>
      </c>
      <c r="T125" s="163">
        <v>1662</v>
      </c>
      <c r="U125" s="163">
        <v>2937</v>
      </c>
      <c r="V125" s="163">
        <v>3140</v>
      </c>
      <c r="W125" s="163">
        <v>2870</v>
      </c>
      <c r="X125" s="164">
        <f t="shared" ref="X125:X132" si="94">IFERROR(W125/V125-1,"-")</f>
        <v>-8.5987261146496796E-2</v>
      </c>
      <c r="Y125" s="164">
        <f t="shared" ref="Y125:Y132" si="95">W125/W$8</f>
        <v>4.254101799025559E-3</v>
      </c>
    </row>
    <row r="126" spans="1:25" s="56" customFormat="1" x14ac:dyDescent="0.25">
      <c r="B126" s="162" t="s">
        <v>113</v>
      </c>
      <c r="C126" s="163">
        <v>974</v>
      </c>
      <c r="D126" s="163">
        <v>361</v>
      </c>
      <c r="E126" s="163">
        <v>698</v>
      </c>
      <c r="F126" s="163">
        <v>1434</v>
      </c>
      <c r="G126" s="163">
        <v>1445</v>
      </c>
      <c r="H126" s="163">
        <v>1472</v>
      </c>
      <c r="I126" s="164">
        <f t="shared" si="92"/>
        <v>1.86851211072665E-2</v>
      </c>
      <c r="J126" s="164">
        <f t="shared" si="89"/>
        <v>1.1649256093700539E-2</v>
      </c>
      <c r="K126" s="163">
        <v>1448</v>
      </c>
      <c r="L126" s="163">
        <v>209</v>
      </c>
      <c r="M126" s="163">
        <v>1191</v>
      </c>
      <c r="N126" s="163">
        <v>2321</v>
      </c>
      <c r="O126" s="163">
        <v>2140</v>
      </c>
      <c r="P126" s="163">
        <v>2676</v>
      </c>
      <c r="Q126" s="164">
        <f t="shared" si="93"/>
        <v>0.25046728971962606</v>
      </c>
      <c r="R126" s="164">
        <f t="shared" si="91"/>
        <v>4.8806911759073325E-3</v>
      </c>
      <c r="S126" s="163">
        <v>2422</v>
      </c>
      <c r="T126" s="163">
        <v>1889</v>
      </c>
      <c r="U126" s="163">
        <v>3755</v>
      </c>
      <c r="V126" s="163">
        <v>3585</v>
      </c>
      <c r="W126" s="163">
        <v>4148</v>
      </c>
      <c r="X126" s="164">
        <f t="shared" si="94"/>
        <v>0.15704323570432366</v>
      </c>
      <c r="Y126" s="164">
        <f t="shared" si="95"/>
        <v>6.1484370252118531E-3</v>
      </c>
    </row>
    <row r="127" spans="1:25" x14ac:dyDescent="0.25">
      <c r="A127" s="56"/>
      <c r="B127" s="162" t="s">
        <v>116</v>
      </c>
      <c r="C127" s="163">
        <v>771</v>
      </c>
      <c r="D127" s="163">
        <v>254</v>
      </c>
      <c r="E127" s="163">
        <v>486</v>
      </c>
      <c r="F127" s="163">
        <v>646</v>
      </c>
      <c r="G127" s="163">
        <v>553</v>
      </c>
      <c r="H127" s="163">
        <v>777</v>
      </c>
      <c r="I127" s="164">
        <f t="shared" si="92"/>
        <v>0.40506329113924044</v>
      </c>
      <c r="J127" s="164">
        <f t="shared" si="89"/>
        <v>6.1490978157644821E-3</v>
      </c>
      <c r="K127" s="163">
        <v>790</v>
      </c>
      <c r="L127" s="163">
        <v>349</v>
      </c>
      <c r="M127" s="163">
        <v>1057</v>
      </c>
      <c r="N127" s="163">
        <v>1233</v>
      </c>
      <c r="O127" s="163">
        <v>1074</v>
      </c>
      <c r="P127" s="163">
        <v>1149</v>
      </c>
      <c r="Q127" s="164">
        <f t="shared" si="93"/>
        <v>6.9832402234636826E-2</v>
      </c>
      <c r="R127" s="164">
        <f t="shared" si="91"/>
        <v>2.095633094588014E-3</v>
      </c>
      <c r="S127" s="163">
        <v>1561</v>
      </c>
      <c r="T127" s="163">
        <v>1543</v>
      </c>
      <c r="U127" s="163">
        <v>1879</v>
      </c>
      <c r="V127" s="163">
        <v>1627</v>
      </c>
      <c r="W127" s="163">
        <v>1926</v>
      </c>
      <c r="X127" s="164">
        <f t="shared" si="94"/>
        <v>0.1837738168408114</v>
      </c>
      <c r="Y127" s="164">
        <f t="shared" si="95"/>
        <v>2.8548432281962459E-3</v>
      </c>
    </row>
    <row r="128" spans="1:25" x14ac:dyDescent="0.25">
      <c r="A128" s="56"/>
      <c r="B128" s="162" t="s">
        <v>123</v>
      </c>
      <c r="C128" s="163">
        <v>228</v>
      </c>
      <c r="D128" s="163">
        <v>42</v>
      </c>
      <c r="E128" s="163">
        <v>185</v>
      </c>
      <c r="F128" s="163">
        <v>192</v>
      </c>
      <c r="G128" s="163">
        <v>190</v>
      </c>
      <c r="H128" s="163">
        <v>268</v>
      </c>
      <c r="I128" s="164">
        <f t="shared" si="92"/>
        <v>0.41052631578947363</v>
      </c>
      <c r="J128" s="164">
        <f t="shared" si="89"/>
        <v>2.1209243431465656E-3</v>
      </c>
      <c r="K128" s="163">
        <v>218</v>
      </c>
      <c r="L128" s="163">
        <v>40</v>
      </c>
      <c r="M128" s="163">
        <v>355</v>
      </c>
      <c r="N128" s="163">
        <v>368</v>
      </c>
      <c r="O128" s="163">
        <v>409</v>
      </c>
      <c r="P128" s="163">
        <v>412</v>
      </c>
      <c r="Q128" s="164">
        <f t="shared" si="93"/>
        <v>7.3349633251833524E-3</v>
      </c>
      <c r="R128" s="164">
        <f t="shared" si="91"/>
        <v>7.5143675802459683E-4</v>
      </c>
      <c r="S128" s="163">
        <v>446</v>
      </c>
      <c r="T128" s="163">
        <v>540</v>
      </c>
      <c r="U128" s="163">
        <v>560</v>
      </c>
      <c r="V128" s="163">
        <v>599</v>
      </c>
      <c r="W128" s="163">
        <v>680</v>
      </c>
      <c r="X128" s="164">
        <f t="shared" si="94"/>
        <v>0.13522537562604331</v>
      </c>
      <c r="Y128" s="164">
        <f t="shared" si="95"/>
        <v>1.0079404959363694E-3</v>
      </c>
    </row>
    <row r="129" spans="1:25" x14ac:dyDescent="0.25">
      <c r="A129" s="56"/>
      <c r="B129" s="162" t="s">
        <v>119</v>
      </c>
      <c r="C129" s="163">
        <v>161</v>
      </c>
      <c r="D129" s="163">
        <v>32</v>
      </c>
      <c r="E129" s="163">
        <v>112</v>
      </c>
      <c r="F129" s="163">
        <v>148</v>
      </c>
      <c r="G129" s="163">
        <v>153</v>
      </c>
      <c r="H129" s="163">
        <v>150</v>
      </c>
      <c r="I129" s="164">
        <f t="shared" si="92"/>
        <v>-1.9607843137254943E-2</v>
      </c>
      <c r="J129" s="164">
        <f t="shared" si="89"/>
        <v>1.1870845204178537E-3</v>
      </c>
      <c r="K129" s="163">
        <v>209</v>
      </c>
      <c r="L129" s="163">
        <v>48</v>
      </c>
      <c r="M129" s="163">
        <v>237</v>
      </c>
      <c r="N129" s="163">
        <v>291</v>
      </c>
      <c r="O129" s="163">
        <v>322</v>
      </c>
      <c r="P129" s="163">
        <v>395</v>
      </c>
      <c r="Q129" s="164">
        <f t="shared" si="93"/>
        <v>0.22670807453416142</v>
      </c>
      <c r="R129" s="164">
        <f t="shared" si="91"/>
        <v>7.2043087237795079E-4</v>
      </c>
      <c r="S129" s="163">
        <v>370</v>
      </c>
      <c r="T129" s="163">
        <v>349</v>
      </c>
      <c r="U129" s="163">
        <v>439</v>
      </c>
      <c r="V129" s="163">
        <v>475</v>
      </c>
      <c r="W129" s="163">
        <v>545</v>
      </c>
      <c r="X129" s="164">
        <f t="shared" si="94"/>
        <v>0.14736842105263159</v>
      </c>
      <c r="Y129" s="164">
        <f t="shared" si="95"/>
        <v>8.0783466218429601E-4</v>
      </c>
    </row>
    <row r="130" spans="1:25" x14ac:dyDescent="0.25">
      <c r="A130" s="56"/>
      <c r="B130" s="162" t="s">
        <v>128</v>
      </c>
      <c r="C130" s="163">
        <v>131</v>
      </c>
      <c r="D130" s="163">
        <v>3</v>
      </c>
      <c r="E130" s="163">
        <v>73</v>
      </c>
      <c r="F130" s="163">
        <v>71</v>
      </c>
      <c r="G130" s="163">
        <v>118</v>
      </c>
      <c r="H130" s="163">
        <v>146</v>
      </c>
      <c r="I130" s="164">
        <f t="shared" si="92"/>
        <v>0.23728813559322037</v>
      </c>
      <c r="J130" s="164">
        <f t="shared" si="89"/>
        <v>1.1554289332067109E-3</v>
      </c>
      <c r="K130" s="163">
        <v>384</v>
      </c>
      <c r="L130" s="163">
        <v>1</v>
      </c>
      <c r="M130" s="163">
        <v>205</v>
      </c>
      <c r="N130" s="163">
        <v>272</v>
      </c>
      <c r="O130" s="163">
        <v>385</v>
      </c>
      <c r="P130" s="163">
        <v>256</v>
      </c>
      <c r="Q130" s="164">
        <f t="shared" si="93"/>
        <v>-0.33506493506493507</v>
      </c>
      <c r="R130" s="164">
        <f t="shared" si="91"/>
        <v>4.6691216032596305E-4</v>
      </c>
      <c r="S130" s="163">
        <v>515</v>
      </c>
      <c r="T130" s="163">
        <v>278</v>
      </c>
      <c r="U130" s="163">
        <v>343</v>
      </c>
      <c r="V130" s="163">
        <v>503</v>
      </c>
      <c r="W130" s="163">
        <v>402</v>
      </c>
      <c r="X130" s="164">
        <f t="shared" si="94"/>
        <v>-0.20079522862823063</v>
      </c>
      <c r="Y130" s="164">
        <f t="shared" si="95"/>
        <v>5.9587070495061836E-4</v>
      </c>
    </row>
    <row r="131" spans="1:25" x14ac:dyDescent="0.25">
      <c r="A131" s="56"/>
      <c r="B131" s="162" t="s">
        <v>131</v>
      </c>
      <c r="C131" s="163">
        <v>130</v>
      </c>
      <c r="D131" s="163">
        <v>16</v>
      </c>
      <c r="E131" s="163">
        <v>69</v>
      </c>
      <c r="F131" s="163">
        <v>217</v>
      </c>
      <c r="G131" s="163">
        <v>96</v>
      </c>
      <c r="H131" s="163">
        <v>115</v>
      </c>
      <c r="I131" s="164">
        <f t="shared" si="92"/>
        <v>0.19791666666666674</v>
      </c>
      <c r="J131" s="164">
        <f t="shared" si="89"/>
        <v>9.1009813232035457E-4</v>
      </c>
      <c r="K131" s="163">
        <v>664</v>
      </c>
      <c r="L131" s="163">
        <v>14</v>
      </c>
      <c r="M131" s="163">
        <v>451</v>
      </c>
      <c r="N131" s="163">
        <v>549</v>
      </c>
      <c r="O131" s="163">
        <v>621</v>
      </c>
      <c r="P131" s="163">
        <v>703</v>
      </c>
      <c r="Q131" s="164">
        <f t="shared" si="93"/>
        <v>0.13204508856682762</v>
      </c>
      <c r="R131" s="164">
        <f t="shared" si="91"/>
        <v>1.282184565270125E-3</v>
      </c>
      <c r="S131" s="163">
        <v>794</v>
      </c>
      <c r="T131" s="163">
        <v>520</v>
      </c>
      <c r="U131" s="163">
        <v>766</v>
      </c>
      <c r="V131" s="163">
        <v>717</v>
      </c>
      <c r="W131" s="163">
        <v>818</v>
      </c>
      <c r="X131" s="164">
        <f t="shared" si="94"/>
        <v>0.14086471408647139</v>
      </c>
      <c r="Y131" s="164">
        <f t="shared" si="95"/>
        <v>1.2124931259940442E-3</v>
      </c>
    </row>
    <row r="132" spans="1:25" x14ac:dyDescent="0.25">
      <c r="A132" s="56"/>
      <c r="B132" s="167" t="s">
        <v>145</v>
      </c>
      <c r="C132" s="168">
        <f t="shared" ref="C132" si="96">C124-SUM(C125:C131)</f>
        <v>8937</v>
      </c>
      <c r="D132" s="168">
        <f t="shared" ref="D132:H132" si="97">D124-SUM(D125:D131)</f>
        <v>2841</v>
      </c>
      <c r="E132" s="168">
        <f t="shared" si="97"/>
        <v>4286</v>
      </c>
      <c r="F132" s="168">
        <f t="shared" si="97"/>
        <v>5966</v>
      </c>
      <c r="G132" s="168">
        <f t="shared" si="97"/>
        <v>4925</v>
      </c>
      <c r="H132" s="168">
        <f t="shared" si="97"/>
        <v>5416</v>
      </c>
      <c r="I132" s="169">
        <f t="shared" si="92"/>
        <v>9.9695431472081264E-2</v>
      </c>
      <c r="J132" s="169">
        <f t="shared" si="89"/>
        <v>4.2861665083887307E-2</v>
      </c>
      <c r="K132" s="168">
        <f t="shared" ref="K132:P132" si="98">K124-SUM(K125:K131)</f>
        <v>4431</v>
      </c>
      <c r="L132" s="168">
        <f t="shared" si="98"/>
        <v>808</v>
      </c>
      <c r="M132" s="168">
        <f t="shared" si="98"/>
        <v>4570</v>
      </c>
      <c r="N132" s="168">
        <f t="shared" si="98"/>
        <v>7204</v>
      </c>
      <c r="O132" s="168">
        <f t="shared" si="98"/>
        <v>7141</v>
      </c>
      <c r="P132" s="168">
        <f t="shared" si="98"/>
        <v>7343</v>
      </c>
      <c r="Q132" s="169">
        <f t="shared" si="93"/>
        <v>2.8287354712225099E-2</v>
      </c>
      <c r="R132" s="169">
        <f t="shared" si="91"/>
        <v>1.3392718723724792E-2</v>
      </c>
      <c r="S132" s="168">
        <f>S124-SUM(S125:S131)</f>
        <v>13368</v>
      </c>
      <c r="T132" s="168">
        <f>T124-SUM(T125:T131)</f>
        <v>8856</v>
      </c>
      <c r="U132" s="168">
        <f>U124-SUM(U125:U131)</f>
        <v>13170</v>
      </c>
      <c r="V132" s="168">
        <f>V124-SUM(V125:V131)</f>
        <v>12066</v>
      </c>
      <c r="W132" s="168">
        <f>W124-SUM(W125:W131)</f>
        <v>12759</v>
      </c>
      <c r="X132" s="169">
        <f t="shared" si="94"/>
        <v>5.7434112381899549E-2</v>
      </c>
      <c r="Y132" s="169">
        <f t="shared" si="95"/>
        <v>1.891222468772373E-2</v>
      </c>
    </row>
    <row r="133" spans="1:25" x14ac:dyDescent="0.25">
      <c r="A133" s="56"/>
      <c r="B133" s="154" t="s">
        <v>52</v>
      </c>
      <c r="C133" s="152"/>
      <c r="D133" s="152"/>
      <c r="E133" s="152"/>
      <c r="F133" s="152"/>
      <c r="G133" s="152"/>
      <c r="H133" s="152"/>
      <c r="I133" s="152"/>
      <c r="J133" s="152"/>
      <c r="K133" s="152"/>
      <c r="L133" s="152"/>
      <c r="M133" s="152"/>
      <c r="N133" s="152"/>
      <c r="O133" s="152"/>
      <c r="P133" s="152"/>
      <c r="Q133" s="152"/>
      <c r="R133" s="152"/>
      <c r="S133" s="152"/>
      <c r="T133" s="152"/>
      <c r="U133" s="152"/>
      <c r="V133" s="152"/>
      <c r="W133" s="152"/>
      <c r="X133" s="152"/>
      <c r="Y133" s="152"/>
    </row>
    <row r="134" spans="1:25" x14ac:dyDescent="0.25">
      <c r="A134" s="56"/>
      <c r="B134" s="155" t="s">
        <v>68</v>
      </c>
      <c r="C134" s="175">
        <f t="shared" ref="C134:H134" si="99">C135+C138</f>
        <v>5795</v>
      </c>
      <c r="D134" s="175">
        <f t="shared" si="99"/>
        <v>0</v>
      </c>
      <c r="E134" s="175">
        <f t="shared" si="99"/>
        <v>6957</v>
      </c>
      <c r="F134" s="175">
        <f t="shared" si="99"/>
        <v>7026</v>
      </c>
      <c r="G134" s="175">
        <f t="shared" si="99"/>
        <v>8340</v>
      </c>
      <c r="H134" s="175">
        <f t="shared" si="99"/>
        <v>7862</v>
      </c>
      <c r="I134" s="176">
        <f>IFERROR(H134/G134-1,"-")</f>
        <v>-5.731414868105511E-2</v>
      </c>
      <c r="J134" s="176">
        <f t="shared" ref="J134:J146" si="100">H134/H$8</f>
        <v>6.221905666350111E-2</v>
      </c>
      <c r="K134" s="175">
        <f t="shared" ref="K134:P134" si="101">K135+K138</f>
        <v>27322</v>
      </c>
      <c r="L134" s="175">
        <f t="shared" si="101"/>
        <v>0</v>
      </c>
      <c r="M134" s="175">
        <f t="shared" si="101"/>
        <v>22952</v>
      </c>
      <c r="N134" s="175">
        <f t="shared" si="101"/>
        <v>30352</v>
      </c>
      <c r="O134" s="175">
        <f t="shared" si="101"/>
        <v>30090</v>
      </c>
      <c r="P134" s="175">
        <f t="shared" si="101"/>
        <v>29330</v>
      </c>
      <c r="Q134" s="176">
        <f>IFERROR(P134/O134-1,"-")</f>
        <v>-2.5257560651379185E-2</v>
      </c>
      <c r="R134" s="176">
        <f t="shared" ref="R134:R146" si="102">P134/P$8</f>
        <v>5.3494272118595691E-2</v>
      </c>
      <c r="S134" s="175">
        <f>S135+S138</f>
        <v>33117</v>
      </c>
      <c r="T134" s="175">
        <f>T135+T138</f>
        <v>29909</v>
      </c>
      <c r="U134" s="175">
        <f>U135+U138</f>
        <v>37378</v>
      </c>
      <c r="V134" s="175">
        <f>V135+V138</f>
        <v>38430</v>
      </c>
      <c r="W134" s="175">
        <f>W135+W138</f>
        <v>37192</v>
      </c>
      <c r="X134" s="176">
        <f>IFERROR(W134/V134-1,"-")</f>
        <v>-3.2214415820973175E-2</v>
      </c>
      <c r="Y134" s="176">
        <f>W134/W$8</f>
        <v>5.5128416065978597E-2</v>
      </c>
    </row>
    <row r="135" spans="1:25" x14ac:dyDescent="0.25">
      <c r="A135" s="56"/>
      <c r="B135" s="158" t="s">
        <v>97</v>
      </c>
      <c r="C135" s="159">
        <v>474</v>
      </c>
      <c r="D135" s="159">
        <v>0</v>
      </c>
      <c r="E135" s="159">
        <v>426</v>
      </c>
      <c r="F135" s="159">
        <v>270</v>
      </c>
      <c r="G135" s="159">
        <v>1039</v>
      </c>
      <c r="H135" s="159">
        <v>153</v>
      </c>
      <c r="I135" s="160">
        <f>IFERROR(H135/G135-1,"-")</f>
        <v>-0.85274302213666986</v>
      </c>
      <c r="J135" s="160">
        <f t="shared" si="100"/>
        <v>1.2108262108262108E-3</v>
      </c>
      <c r="K135" s="159">
        <v>1153</v>
      </c>
      <c r="L135" s="159">
        <v>0</v>
      </c>
      <c r="M135" s="159">
        <v>1405</v>
      </c>
      <c r="N135" s="159">
        <v>2013</v>
      </c>
      <c r="O135" s="159">
        <v>916</v>
      </c>
      <c r="P135" s="159">
        <v>1009</v>
      </c>
      <c r="Q135" s="160">
        <f>IFERROR(P135/O135-1,"-")</f>
        <v>0.10152838427947608</v>
      </c>
      <c r="R135" s="160">
        <f t="shared" si="102"/>
        <v>1.8402905069097527E-3</v>
      </c>
      <c r="S135" s="159">
        <v>1627</v>
      </c>
      <c r="T135" s="159">
        <v>1831</v>
      </c>
      <c r="U135" s="159">
        <v>2283</v>
      </c>
      <c r="V135" s="159">
        <v>1955</v>
      </c>
      <c r="W135" s="159">
        <v>1162</v>
      </c>
      <c r="X135" s="160">
        <f>IFERROR(W135/V135-1,"-")</f>
        <v>-0.40562659846547311</v>
      </c>
      <c r="Y135" s="160">
        <f>W135/W$8</f>
        <v>1.7223924357030311E-3</v>
      </c>
    </row>
    <row r="136" spans="1:25" x14ac:dyDescent="0.25">
      <c r="A136" s="56"/>
      <c r="B136" s="162" t="s">
        <v>103</v>
      </c>
      <c r="C136" s="163">
        <v>474</v>
      </c>
      <c r="D136" s="163">
        <v>0</v>
      </c>
      <c r="E136" s="163">
        <v>355</v>
      </c>
      <c r="F136" s="163">
        <v>270</v>
      </c>
      <c r="G136" s="163">
        <v>1039</v>
      </c>
      <c r="H136" s="163">
        <v>153</v>
      </c>
      <c r="I136" s="164">
        <f>IFERROR(H136/G136-1,"-")</f>
        <v>-0.85274302213666986</v>
      </c>
      <c r="J136" s="164">
        <f t="shared" si="100"/>
        <v>1.2108262108262108E-3</v>
      </c>
      <c r="K136" s="163">
        <v>519</v>
      </c>
      <c r="L136" s="163">
        <v>0</v>
      </c>
      <c r="M136" s="163">
        <v>619</v>
      </c>
      <c r="N136" s="163">
        <v>1164</v>
      </c>
      <c r="O136" s="163">
        <v>165</v>
      </c>
      <c r="P136" s="163">
        <v>286</v>
      </c>
      <c r="Q136" s="164">
        <f>IFERROR(P136/O136-1,"-")</f>
        <v>0.73333333333333339</v>
      </c>
      <c r="R136" s="164">
        <f t="shared" si="102"/>
        <v>5.2162842911416185E-4</v>
      </c>
      <c r="S136" s="163">
        <v>993</v>
      </c>
      <c r="T136" s="163">
        <v>974</v>
      </c>
      <c r="U136" s="163">
        <v>1434</v>
      </c>
      <c r="V136" s="163">
        <v>1204</v>
      </c>
      <c r="W136" s="163">
        <v>439</v>
      </c>
      <c r="X136" s="164">
        <f>IFERROR(W136/V136-1,"-")</f>
        <v>-0.63538205980066453</v>
      </c>
      <c r="Y136" s="164">
        <f>W136/W$8</f>
        <v>6.5071452605303841E-4</v>
      </c>
    </row>
    <row r="137" spans="1:25" x14ac:dyDescent="0.25">
      <c r="A137" s="56"/>
      <c r="B137" s="162" t="s">
        <v>100</v>
      </c>
      <c r="C137" s="163">
        <v>0</v>
      </c>
      <c r="D137" s="163">
        <v>0</v>
      </c>
      <c r="E137" s="163">
        <v>71</v>
      </c>
      <c r="F137" s="163">
        <v>0</v>
      </c>
      <c r="G137" s="163">
        <v>0</v>
      </c>
      <c r="H137" s="163">
        <v>0</v>
      </c>
      <c r="I137" s="164" t="str">
        <f>IFERROR(H137/G137-1,"-")</f>
        <v>-</v>
      </c>
      <c r="J137" s="164">
        <f t="shared" si="100"/>
        <v>0</v>
      </c>
      <c r="K137" s="163">
        <v>634</v>
      </c>
      <c r="L137" s="163">
        <v>0</v>
      </c>
      <c r="M137" s="163">
        <v>786</v>
      </c>
      <c r="N137" s="163">
        <v>849</v>
      </c>
      <c r="O137" s="163">
        <v>751</v>
      </c>
      <c r="P137" s="163">
        <v>723</v>
      </c>
      <c r="Q137" s="164">
        <f>IFERROR(P137/O137-1,"-")</f>
        <v>-3.7283621837549963E-2</v>
      </c>
      <c r="R137" s="164">
        <f t="shared" si="102"/>
        <v>1.3186620777955909E-3</v>
      </c>
      <c r="S137" s="163">
        <v>634</v>
      </c>
      <c r="T137" s="163">
        <v>857</v>
      </c>
      <c r="U137" s="163">
        <v>849</v>
      </c>
      <c r="V137" s="163">
        <v>751</v>
      </c>
      <c r="W137" s="163">
        <v>723</v>
      </c>
      <c r="X137" s="164">
        <f>IFERROR(W137/V137-1,"-")</f>
        <v>-3.7283621837549963E-2</v>
      </c>
      <c r="Y137" s="164">
        <f>W137/W$8</f>
        <v>1.0716779096499927E-3</v>
      </c>
    </row>
    <row r="138" spans="1:25" x14ac:dyDescent="0.25">
      <c r="A138" s="56"/>
      <c r="B138" s="158" t="s">
        <v>107</v>
      </c>
      <c r="C138" s="159">
        <v>5321</v>
      </c>
      <c r="D138" s="159">
        <v>0</v>
      </c>
      <c r="E138" s="159">
        <v>6531</v>
      </c>
      <c r="F138" s="159">
        <v>6756</v>
      </c>
      <c r="G138" s="159">
        <v>7301</v>
      </c>
      <c r="H138" s="159">
        <v>7709</v>
      </c>
      <c r="I138" s="160">
        <f>IFERROR(H138/G138-1,"-")</f>
        <v>5.5882755786878402E-2</v>
      </c>
      <c r="J138" s="160">
        <f t="shared" si="100"/>
        <v>6.1008230452674894E-2</v>
      </c>
      <c r="K138" s="159">
        <v>26169</v>
      </c>
      <c r="L138" s="159">
        <v>0</v>
      </c>
      <c r="M138" s="159">
        <v>21547</v>
      </c>
      <c r="N138" s="159">
        <v>28339</v>
      </c>
      <c r="O138" s="159">
        <v>29174</v>
      </c>
      <c r="P138" s="159">
        <v>28321</v>
      </c>
      <c r="Q138" s="160">
        <f>IFERROR(P138/O138-1,"-")</f>
        <v>-2.923836292589288E-2</v>
      </c>
      <c r="R138" s="160">
        <f t="shared" si="102"/>
        <v>5.1653981611685933E-2</v>
      </c>
      <c r="S138" s="159">
        <v>31490</v>
      </c>
      <c r="T138" s="159">
        <v>28078</v>
      </c>
      <c r="U138" s="159">
        <v>35095</v>
      </c>
      <c r="V138" s="159">
        <v>36475</v>
      </c>
      <c r="W138" s="159">
        <v>36030</v>
      </c>
      <c r="X138" s="160">
        <f>IFERROR(W138/V138-1,"-")</f>
        <v>-1.2200137080191964E-2</v>
      </c>
      <c r="Y138" s="160">
        <f>W138/W$8</f>
        <v>5.3406023630275565E-2</v>
      </c>
    </row>
    <row r="139" spans="1:25" s="56" customFormat="1" x14ac:dyDescent="0.25">
      <c r="B139" s="162" t="s">
        <v>110</v>
      </c>
      <c r="C139" s="163">
        <v>2728</v>
      </c>
      <c r="D139" s="163">
        <v>0</v>
      </c>
      <c r="E139" s="163">
        <v>2946</v>
      </c>
      <c r="F139" s="163">
        <v>3742</v>
      </c>
      <c r="G139" s="163">
        <v>3915</v>
      </c>
      <c r="H139" s="163">
        <v>4591</v>
      </c>
      <c r="I139" s="164">
        <f t="shared" ref="I139:I146" si="103">IFERROR(H139/G139-1,"-")</f>
        <v>0.17266922094508308</v>
      </c>
      <c r="J139" s="164">
        <f t="shared" si="100"/>
        <v>3.6332700221589111E-2</v>
      </c>
      <c r="K139" s="163">
        <v>10151</v>
      </c>
      <c r="L139" s="163">
        <v>0</v>
      </c>
      <c r="M139" s="163">
        <v>6740</v>
      </c>
      <c r="N139" s="163">
        <v>9468</v>
      </c>
      <c r="O139" s="163">
        <v>10419</v>
      </c>
      <c r="P139" s="163">
        <v>10253</v>
      </c>
      <c r="Q139" s="164">
        <f t="shared" ref="Q139:Q146" si="104">IFERROR(P139/O139-1,"-")</f>
        <v>-1.593243113542564E-2</v>
      </c>
      <c r="R139" s="164">
        <f t="shared" si="102"/>
        <v>1.8700196796180076E-2</v>
      </c>
      <c r="S139" s="163">
        <v>12879</v>
      </c>
      <c r="T139" s="163">
        <v>9686</v>
      </c>
      <c r="U139" s="163">
        <v>13210</v>
      </c>
      <c r="V139" s="163">
        <v>14334</v>
      </c>
      <c r="W139" s="163">
        <v>14844</v>
      </c>
      <c r="X139" s="164">
        <f t="shared" ref="X139:X146" si="105">IFERROR(W139/V139-1,"-")</f>
        <v>3.5579740477187149E-2</v>
      </c>
      <c r="Y139" s="164">
        <f t="shared" ref="Y139:Y146" si="106">W139/W$8</f>
        <v>2.2002748120116863E-2</v>
      </c>
    </row>
    <row r="140" spans="1:25" s="56" customFormat="1" x14ac:dyDescent="0.25">
      <c r="B140" s="162" t="s">
        <v>113</v>
      </c>
      <c r="C140" s="163">
        <v>892</v>
      </c>
      <c r="D140" s="163">
        <v>0</v>
      </c>
      <c r="E140" s="163">
        <v>167</v>
      </c>
      <c r="F140" s="163">
        <v>454</v>
      </c>
      <c r="G140" s="163">
        <v>322</v>
      </c>
      <c r="H140" s="163">
        <v>374</v>
      </c>
      <c r="I140" s="164">
        <f t="shared" si="103"/>
        <v>0.16149068322981375</v>
      </c>
      <c r="J140" s="164">
        <f t="shared" si="100"/>
        <v>2.9597974042418489E-3</v>
      </c>
      <c r="K140" s="163">
        <v>1304</v>
      </c>
      <c r="L140" s="163">
        <v>0</v>
      </c>
      <c r="M140" s="163">
        <v>1577</v>
      </c>
      <c r="N140" s="163">
        <v>2557</v>
      </c>
      <c r="O140" s="163">
        <v>2841</v>
      </c>
      <c r="P140" s="163">
        <v>2649</v>
      </c>
      <c r="Q140" s="164">
        <f t="shared" si="104"/>
        <v>-6.7581837381203824E-2</v>
      </c>
      <c r="R140" s="164">
        <f t="shared" si="102"/>
        <v>4.831446533997954E-3</v>
      </c>
      <c r="S140" s="163">
        <v>2196</v>
      </c>
      <c r="T140" s="163">
        <v>1744</v>
      </c>
      <c r="U140" s="163">
        <v>3011</v>
      </c>
      <c r="V140" s="163">
        <v>3163</v>
      </c>
      <c r="W140" s="163">
        <v>3023</v>
      </c>
      <c r="X140" s="164">
        <f t="shared" si="105"/>
        <v>-4.426177679418275E-2</v>
      </c>
      <c r="Y140" s="164">
        <f t="shared" si="106"/>
        <v>4.4808884106112418E-3</v>
      </c>
    </row>
    <row r="141" spans="1:25" x14ac:dyDescent="0.25">
      <c r="A141" s="56"/>
      <c r="B141" s="162" t="s">
        <v>116</v>
      </c>
      <c r="C141" s="163">
        <v>79</v>
      </c>
      <c r="D141" s="163">
        <v>0</v>
      </c>
      <c r="E141" s="163">
        <v>799</v>
      </c>
      <c r="F141" s="163">
        <v>471</v>
      </c>
      <c r="G141" s="163">
        <v>558</v>
      </c>
      <c r="H141" s="163">
        <v>709</v>
      </c>
      <c r="I141" s="164">
        <f t="shared" si="103"/>
        <v>0.27060931899641583</v>
      </c>
      <c r="J141" s="164">
        <f t="shared" si="100"/>
        <v>5.6109528331750556E-3</v>
      </c>
      <c r="K141" s="163">
        <v>2540</v>
      </c>
      <c r="L141" s="163">
        <v>0</v>
      </c>
      <c r="M141" s="163">
        <v>2834</v>
      </c>
      <c r="N141" s="163">
        <v>2768</v>
      </c>
      <c r="O141" s="163">
        <v>2512</v>
      </c>
      <c r="P141" s="163">
        <v>2574</v>
      </c>
      <c r="Q141" s="164">
        <f t="shared" si="104"/>
        <v>2.468152866242046E-2</v>
      </c>
      <c r="R141" s="164">
        <f t="shared" si="102"/>
        <v>4.6946558620274562E-3</v>
      </c>
      <c r="S141" s="163">
        <v>2619</v>
      </c>
      <c r="T141" s="163">
        <v>3633</v>
      </c>
      <c r="U141" s="163">
        <v>3239</v>
      </c>
      <c r="V141" s="163">
        <v>3070</v>
      </c>
      <c r="W141" s="163">
        <v>3283</v>
      </c>
      <c r="X141" s="164">
        <f t="shared" si="105"/>
        <v>6.9381107491856664E-2</v>
      </c>
      <c r="Y141" s="164">
        <f t="shared" si="106"/>
        <v>4.8662774237633833E-3</v>
      </c>
    </row>
    <row r="142" spans="1:25" x14ac:dyDescent="0.25">
      <c r="A142" s="56"/>
      <c r="B142" s="162" t="s">
        <v>123</v>
      </c>
      <c r="C142" s="163">
        <v>74</v>
      </c>
      <c r="D142" s="163">
        <v>0</v>
      </c>
      <c r="E142" s="163">
        <v>846</v>
      </c>
      <c r="F142" s="163">
        <v>508</v>
      </c>
      <c r="G142" s="163">
        <v>423</v>
      </c>
      <c r="H142" s="163">
        <v>372</v>
      </c>
      <c r="I142" s="164">
        <f t="shared" si="103"/>
        <v>-0.12056737588652477</v>
      </c>
      <c r="J142" s="164">
        <f t="shared" si="100"/>
        <v>2.9439696106362775E-3</v>
      </c>
      <c r="K142" s="163">
        <v>263</v>
      </c>
      <c r="L142" s="163">
        <v>0</v>
      </c>
      <c r="M142" s="163">
        <v>510</v>
      </c>
      <c r="N142" s="163">
        <v>666</v>
      </c>
      <c r="O142" s="163">
        <v>609</v>
      </c>
      <c r="P142" s="163">
        <v>555</v>
      </c>
      <c r="Q142" s="164">
        <f t="shared" si="104"/>
        <v>-8.8669950738916259E-2</v>
      </c>
      <c r="R142" s="164">
        <f t="shared" si="102"/>
        <v>1.0122509725816776E-3</v>
      </c>
      <c r="S142" s="163">
        <v>337</v>
      </c>
      <c r="T142" s="163">
        <v>1356</v>
      </c>
      <c r="U142" s="163">
        <v>1174</v>
      </c>
      <c r="V142" s="163">
        <v>1032</v>
      </c>
      <c r="W142" s="163">
        <v>927</v>
      </c>
      <c r="X142" s="164">
        <f t="shared" si="105"/>
        <v>-0.10174418604651159</v>
      </c>
      <c r="Y142" s="164">
        <f t="shared" si="106"/>
        <v>1.3740600584309034E-3</v>
      </c>
    </row>
    <row r="143" spans="1:25" x14ac:dyDescent="0.25">
      <c r="A143" s="56"/>
      <c r="B143" s="162" t="s">
        <v>119</v>
      </c>
      <c r="C143" s="163">
        <v>38</v>
      </c>
      <c r="D143" s="163">
        <v>0</v>
      </c>
      <c r="E143" s="163">
        <v>44</v>
      </c>
      <c r="F143" s="163">
        <v>93</v>
      </c>
      <c r="G143" s="163">
        <v>123</v>
      </c>
      <c r="H143" s="163">
        <v>0</v>
      </c>
      <c r="I143" s="164">
        <f t="shared" si="103"/>
        <v>-1</v>
      </c>
      <c r="J143" s="164">
        <f t="shared" si="100"/>
        <v>0</v>
      </c>
      <c r="K143" s="163">
        <v>472</v>
      </c>
      <c r="L143" s="163">
        <v>0</v>
      </c>
      <c r="M143" s="163">
        <v>579</v>
      </c>
      <c r="N143" s="163">
        <v>569</v>
      </c>
      <c r="O143" s="163">
        <v>551</v>
      </c>
      <c r="P143" s="163">
        <v>512</v>
      </c>
      <c r="Q143" s="164">
        <f t="shared" si="104"/>
        <v>-7.0780399274047223E-2</v>
      </c>
      <c r="R143" s="164">
        <f t="shared" si="102"/>
        <v>9.3382432065192611E-4</v>
      </c>
      <c r="S143" s="163">
        <v>510</v>
      </c>
      <c r="T143" s="163">
        <v>623</v>
      </c>
      <c r="U143" s="163">
        <v>662</v>
      </c>
      <c r="V143" s="163">
        <v>674</v>
      </c>
      <c r="W143" s="163">
        <v>512</v>
      </c>
      <c r="X143" s="164">
        <f t="shared" si="105"/>
        <v>-0.24035608308605338</v>
      </c>
      <c r="Y143" s="164">
        <f t="shared" si="106"/>
        <v>7.589199028226781E-4</v>
      </c>
    </row>
    <row r="144" spans="1:25" x14ac:dyDescent="0.25">
      <c r="A144" s="56"/>
      <c r="B144" s="162" t="s">
        <v>128</v>
      </c>
      <c r="C144" s="163">
        <v>120</v>
      </c>
      <c r="D144" s="163">
        <v>0</v>
      </c>
      <c r="E144" s="163">
        <v>49</v>
      </c>
      <c r="F144" s="163">
        <v>100</v>
      </c>
      <c r="G144" s="163">
        <v>0</v>
      </c>
      <c r="H144" s="163">
        <v>0</v>
      </c>
      <c r="I144" s="164" t="str">
        <f t="shared" si="103"/>
        <v>-</v>
      </c>
      <c r="J144" s="164">
        <f t="shared" si="100"/>
        <v>0</v>
      </c>
      <c r="K144" s="163">
        <v>1217</v>
      </c>
      <c r="L144" s="163">
        <v>0</v>
      </c>
      <c r="M144" s="163">
        <v>720</v>
      </c>
      <c r="N144" s="163">
        <v>1310</v>
      </c>
      <c r="O144" s="163">
        <v>1138</v>
      </c>
      <c r="P144" s="163">
        <v>1073</v>
      </c>
      <c r="Q144" s="164">
        <f t="shared" si="104"/>
        <v>-5.7117750439367287E-2</v>
      </c>
      <c r="R144" s="164">
        <f t="shared" si="102"/>
        <v>1.9570185469912436E-3</v>
      </c>
      <c r="S144" s="163">
        <v>1337</v>
      </c>
      <c r="T144" s="163">
        <v>769</v>
      </c>
      <c r="U144" s="163">
        <v>1410</v>
      </c>
      <c r="V144" s="163">
        <v>1138</v>
      </c>
      <c r="W144" s="163">
        <v>1073</v>
      </c>
      <c r="X144" s="164">
        <f t="shared" si="105"/>
        <v>-5.7117750439367287E-2</v>
      </c>
      <c r="Y144" s="164">
        <f t="shared" si="106"/>
        <v>1.5904708119701828E-3</v>
      </c>
    </row>
    <row r="145" spans="1:25" x14ac:dyDescent="0.25">
      <c r="A145" s="56"/>
      <c r="B145" s="162" t="s">
        <v>131</v>
      </c>
      <c r="C145" s="163">
        <v>707</v>
      </c>
      <c r="D145" s="163">
        <v>0</v>
      </c>
      <c r="E145" s="163">
        <v>25</v>
      </c>
      <c r="F145" s="163">
        <v>51</v>
      </c>
      <c r="G145" s="163">
        <v>45</v>
      </c>
      <c r="H145" s="163">
        <v>0</v>
      </c>
      <c r="I145" s="164">
        <f t="shared" si="103"/>
        <v>-1</v>
      </c>
      <c r="J145" s="164">
        <f t="shared" si="100"/>
        <v>0</v>
      </c>
      <c r="K145" s="163">
        <v>2166</v>
      </c>
      <c r="L145" s="163">
        <v>0</v>
      </c>
      <c r="M145" s="163">
        <v>355</v>
      </c>
      <c r="N145" s="163">
        <v>789</v>
      </c>
      <c r="O145" s="163">
        <v>679</v>
      </c>
      <c r="P145" s="163">
        <v>487</v>
      </c>
      <c r="Q145" s="164">
        <f t="shared" si="104"/>
        <v>-0.28276877761413843</v>
      </c>
      <c r="R145" s="164">
        <f t="shared" si="102"/>
        <v>8.8822742999509379E-4</v>
      </c>
      <c r="S145" s="163">
        <v>2873</v>
      </c>
      <c r="T145" s="163">
        <v>380</v>
      </c>
      <c r="U145" s="163">
        <v>840</v>
      </c>
      <c r="V145" s="163">
        <v>724</v>
      </c>
      <c r="W145" s="163">
        <v>487</v>
      </c>
      <c r="X145" s="164">
        <f t="shared" si="105"/>
        <v>-0.32734806629834257</v>
      </c>
      <c r="Y145" s="164">
        <f t="shared" si="106"/>
        <v>7.2186326694266448E-4</v>
      </c>
    </row>
    <row r="146" spans="1:25" x14ac:dyDescent="0.25">
      <c r="A146" s="56"/>
      <c r="B146" s="167" t="s">
        <v>145</v>
      </c>
      <c r="C146" s="168">
        <f t="shared" ref="C146" si="107">C138-SUM(C139:C145)</f>
        <v>683</v>
      </c>
      <c r="D146" s="168">
        <f t="shared" ref="D146:H146" si="108">D138-SUM(D139:D145)</f>
        <v>0</v>
      </c>
      <c r="E146" s="168">
        <f t="shared" si="108"/>
        <v>1655</v>
      </c>
      <c r="F146" s="168">
        <f t="shared" si="108"/>
        <v>1337</v>
      </c>
      <c r="G146" s="168">
        <f t="shared" si="108"/>
        <v>1915</v>
      </c>
      <c r="H146" s="168">
        <f t="shared" si="108"/>
        <v>1663</v>
      </c>
      <c r="I146" s="169">
        <f t="shared" si="103"/>
        <v>-0.1315926892950392</v>
      </c>
      <c r="J146" s="169">
        <f t="shared" si="100"/>
        <v>1.3160810383032606E-2</v>
      </c>
      <c r="K146" s="168">
        <f t="shared" ref="K146:P146" si="109">K138-SUM(K139:K145)</f>
        <v>8056</v>
      </c>
      <c r="L146" s="168">
        <f t="shared" si="109"/>
        <v>0</v>
      </c>
      <c r="M146" s="168">
        <f t="shared" si="109"/>
        <v>8232</v>
      </c>
      <c r="N146" s="168">
        <f t="shared" si="109"/>
        <v>10212</v>
      </c>
      <c r="O146" s="168">
        <f t="shared" si="109"/>
        <v>10425</v>
      </c>
      <c r="P146" s="168">
        <f t="shared" si="109"/>
        <v>10218</v>
      </c>
      <c r="Q146" s="169">
        <f t="shared" si="104"/>
        <v>-1.985611510791363E-2</v>
      </c>
      <c r="R146" s="169">
        <f t="shared" si="102"/>
        <v>1.8636361149260511E-2</v>
      </c>
      <c r="S146" s="168">
        <f>S138-SUM(S139:S145)</f>
        <v>8739</v>
      </c>
      <c r="T146" s="168">
        <f>T138-SUM(T139:T145)</f>
        <v>9887</v>
      </c>
      <c r="U146" s="168">
        <f>U138-SUM(U139:U145)</f>
        <v>11549</v>
      </c>
      <c r="V146" s="168">
        <f>V138-SUM(V139:V145)</f>
        <v>12340</v>
      </c>
      <c r="W146" s="168">
        <f>W138-SUM(W139:W145)</f>
        <v>11881</v>
      </c>
      <c r="X146" s="169">
        <f t="shared" si="105"/>
        <v>-3.7196110210696909E-2</v>
      </c>
      <c r="Y146" s="169">
        <f t="shared" si="106"/>
        <v>1.7610795635617654E-2</v>
      </c>
    </row>
    <row r="147" spans="1:25" x14ac:dyDescent="0.25">
      <c r="A147" s="56"/>
      <c r="B147" s="154" t="s">
        <v>53</v>
      </c>
      <c r="C147" s="152"/>
      <c r="D147" s="152"/>
      <c r="E147" s="152"/>
      <c r="F147" s="152"/>
      <c r="G147" s="152"/>
      <c r="H147" s="152"/>
      <c r="I147" s="152"/>
      <c r="J147" s="152"/>
      <c r="K147" s="152"/>
      <c r="L147" s="152"/>
      <c r="M147" s="152"/>
      <c r="N147" s="152"/>
      <c r="O147" s="152"/>
      <c r="P147" s="152"/>
      <c r="Q147" s="152"/>
      <c r="R147" s="152"/>
      <c r="S147" s="152"/>
      <c r="T147" s="152"/>
      <c r="U147" s="152"/>
      <c r="V147" s="152"/>
      <c r="W147" s="152"/>
      <c r="X147" s="152"/>
      <c r="Y147" s="152"/>
    </row>
    <row r="148" spans="1:25" x14ac:dyDescent="0.25">
      <c r="A148" s="56"/>
      <c r="B148" s="155" t="s">
        <v>68</v>
      </c>
      <c r="C148" s="175">
        <f t="shared" ref="C148:H148" si="110">C149+C152</f>
        <v>4637</v>
      </c>
      <c r="D148" s="175">
        <f t="shared" si="110"/>
        <v>1133</v>
      </c>
      <c r="E148" s="175">
        <f t="shared" si="110"/>
        <v>4278</v>
      </c>
      <c r="F148" s="175">
        <f t="shared" si="110"/>
        <v>4850</v>
      </c>
      <c r="G148" s="175">
        <f t="shared" si="110"/>
        <v>5697</v>
      </c>
      <c r="H148" s="175">
        <f t="shared" si="110"/>
        <v>6175</v>
      </c>
      <c r="I148" s="176">
        <f>IFERROR(H148/G148-1,"-")</f>
        <v>8.3903809022292331E-2</v>
      </c>
      <c r="J148" s="176">
        <f t="shared" ref="J148:J160" si="111">H148/H$8</f>
        <v>4.8868312757201646E-2</v>
      </c>
      <c r="K148" s="175">
        <f t="shared" ref="K148:P148" si="112">K149+K152</f>
        <v>13932</v>
      </c>
      <c r="L148" s="175">
        <f t="shared" si="112"/>
        <v>3766</v>
      </c>
      <c r="M148" s="175">
        <f t="shared" si="112"/>
        <v>11622</v>
      </c>
      <c r="N148" s="175">
        <f t="shared" si="112"/>
        <v>13325</v>
      </c>
      <c r="O148" s="175">
        <f t="shared" si="112"/>
        <v>14544</v>
      </c>
      <c r="P148" s="175">
        <f t="shared" si="112"/>
        <v>12679</v>
      </c>
      <c r="Q148" s="176">
        <f>IFERROR(P148/O148-1,"-")</f>
        <v>-0.1282315731573157</v>
      </c>
      <c r="R148" s="176">
        <f t="shared" ref="R148:R160" si="113">P148/P$8</f>
        <v>2.3124919065519084E-2</v>
      </c>
      <c r="S148" s="175">
        <f>S149+S152</f>
        <v>18569</v>
      </c>
      <c r="T148" s="175">
        <f>T149+T152</f>
        <v>15900</v>
      </c>
      <c r="U148" s="175">
        <f>U149+U152</f>
        <v>18175</v>
      </c>
      <c r="V148" s="175">
        <f>V149+V152</f>
        <v>20241</v>
      </c>
      <c r="W148" s="175">
        <f>W149+W152</f>
        <v>18854</v>
      </c>
      <c r="X148" s="176">
        <f>IFERROR(W148/V148-1,"-")</f>
        <v>-6.8524282397114722E-2</v>
      </c>
      <c r="Y148" s="176">
        <f>W148/W$8</f>
        <v>2.794663251527104E-2</v>
      </c>
    </row>
    <row r="149" spans="1:25" x14ac:dyDescent="0.25">
      <c r="A149" s="56"/>
      <c r="B149" s="158" t="s">
        <v>97</v>
      </c>
      <c r="C149" s="159">
        <v>2960</v>
      </c>
      <c r="D149" s="159">
        <v>642</v>
      </c>
      <c r="E149" s="159">
        <v>1994</v>
      </c>
      <c r="F149" s="159">
        <v>2557</v>
      </c>
      <c r="G149" s="159">
        <v>2150</v>
      </c>
      <c r="H149" s="159">
        <v>2101</v>
      </c>
      <c r="I149" s="160">
        <f>IFERROR(H149/G149-1,"-")</f>
        <v>-2.2790697674418658E-2</v>
      </c>
      <c r="J149" s="160">
        <f t="shared" si="111"/>
        <v>1.6627097182652737E-2</v>
      </c>
      <c r="K149" s="159">
        <v>3392</v>
      </c>
      <c r="L149" s="159">
        <v>2670</v>
      </c>
      <c r="M149" s="159">
        <v>5264</v>
      </c>
      <c r="N149" s="159">
        <v>5131</v>
      </c>
      <c r="O149" s="159">
        <v>5505</v>
      </c>
      <c r="P149" s="159">
        <v>4021</v>
      </c>
      <c r="Q149" s="160">
        <f>IFERROR(P149/O149-1,"-")</f>
        <v>-0.26957311534968209</v>
      </c>
      <c r="R149" s="160">
        <f t="shared" si="113"/>
        <v>7.3338038932449119E-3</v>
      </c>
      <c r="S149" s="159">
        <v>6352</v>
      </c>
      <c r="T149" s="159">
        <v>7258</v>
      </c>
      <c r="U149" s="159">
        <v>7688</v>
      </c>
      <c r="V149" s="159">
        <v>7655</v>
      </c>
      <c r="W149" s="159">
        <v>6122</v>
      </c>
      <c r="X149" s="160">
        <f>IFERROR(W149/V149-1,"-")</f>
        <v>-0.2002612671456564</v>
      </c>
      <c r="Y149" s="160">
        <f>W149/W$8</f>
        <v>9.0744289942977247E-3</v>
      </c>
    </row>
    <row r="150" spans="1:25" x14ac:dyDescent="0.25">
      <c r="A150" s="56"/>
      <c r="B150" s="162" t="s">
        <v>103</v>
      </c>
      <c r="C150" s="163">
        <v>468</v>
      </c>
      <c r="D150" s="163">
        <v>529</v>
      </c>
      <c r="E150" s="163">
        <v>559</v>
      </c>
      <c r="F150" s="163">
        <v>753</v>
      </c>
      <c r="G150" s="163">
        <v>680</v>
      </c>
      <c r="H150" s="163">
        <v>736</v>
      </c>
      <c r="I150" s="164">
        <f>IFERROR(H150/G150-1,"-")</f>
        <v>8.2352941176470518E-2</v>
      </c>
      <c r="J150" s="164">
        <f t="shared" si="111"/>
        <v>5.8246280468502694E-3</v>
      </c>
      <c r="K150" s="163">
        <v>2444</v>
      </c>
      <c r="L150" s="163">
        <v>2445</v>
      </c>
      <c r="M150" s="163">
        <v>4870</v>
      </c>
      <c r="N150" s="163">
        <v>4825</v>
      </c>
      <c r="O150" s="163">
        <v>5339</v>
      </c>
      <c r="P150" s="163">
        <v>3509</v>
      </c>
      <c r="Q150" s="164">
        <f>IFERROR(P150/O150-1,"-")</f>
        <v>-0.34276081663232816</v>
      </c>
      <c r="R150" s="164">
        <f t="shared" si="113"/>
        <v>6.3999795725929861E-3</v>
      </c>
      <c r="S150" s="163">
        <v>2912</v>
      </c>
      <c r="T150" s="163">
        <v>5429</v>
      </c>
      <c r="U150" s="163">
        <v>5578</v>
      </c>
      <c r="V150" s="163">
        <v>6019</v>
      </c>
      <c r="W150" s="163">
        <v>4245</v>
      </c>
      <c r="X150" s="164">
        <f>IFERROR(W150/V150-1,"-")</f>
        <v>-0.29473334440937038</v>
      </c>
      <c r="Y150" s="164">
        <f>W150/W$8</f>
        <v>6.2922167724263059E-3</v>
      </c>
    </row>
    <row r="151" spans="1:25" x14ac:dyDescent="0.25">
      <c r="A151" s="56"/>
      <c r="B151" s="162" t="s">
        <v>100</v>
      </c>
      <c r="C151" s="163">
        <v>2492</v>
      </c>
      <c r="D151" s="163">
        <v>113</v>
      </c>
      <c r="E151" s="163">
        <v>1435</v>
      </c>
      <c r="F151" s="163">
        <v>1804</v>
      </c>
      <c r="G151" s="163">
        <v>1470</v>
      </c>
      <c r="H151" s="163">
        <v>1365</v>
      </c>
      <c r="I151" s="164">
        <f>IFERROR(H151/G151-1,"-")</f>
        <v>-7.1428571428571397E-2</v>
      </c>
      <c r="J151" s="164">
        <f t="shared" si="111"/>
        <v>1.0802469135802469E-2</v>
      </c>
      <c r="K151" s="163">
        <v>948</v>
      </c>
      <c r="L151" s="163">
        <v>225</v>
      </c>
      <c r="M151" s="163">
        <v>394</v>
      </c>
      <c r="N151" s="163">
        <v>306</v>
      </c>
      <c r="O151" s="163">
        <v>166</v>
      </c>
      <c r="P151" s="163">
        <v>512</v>
      </c>
      <c r="Q151" s="164">
        <f>IFERROR(P151/O151-1,"-")</f>
        <v>2.0843373493975905</v>
      </c>
      <c r="R151" s="164">
        <f t="shared" si="113"/>
        <v>9.3382432065192611E-4</v>
      </c>
      <c r="S151" s="163">
        <v>3440</v>
      </c>
      <c r="T151" s="163">
        <v>1829</v>
      </c>
      <c r="U151" s="163">
        <v>2110</v>
      </c>
      <c r="V151" s="163">
        <v>1636</v>
      </c>
      <c r="W151" s="163">
        <v>1877</v>
      </c>
      <c r="X151" s="164">
        <f>IFERROR(W151/V151-1,"-")</f>
        <v>0.14731051344743284</v>
      </c>
      <c r="Y151" s="164">
        <f>W151/W$8</f>
        <v>2.7822122218714193E-3</v>
      </c>
    </row>
    <row r="152" spans="1:25" x14ac:dyDescent="0.25">
      <c r="A152" s="56"/>
      <c r="B152" s="158" t="s">
        <v>107</v>
      </c>
      <c r="C152" s="159">
        <v>1677</v>
      </c>
      <c r="D152" s="159">
        <v>491</v>
      </c>
      <c r="E152" s="159">
        <v>2284</v>
      </c>
      <c r="F152" s="159">
        <v>2293</v>
      </c>
      <c r="G152" s="159">
        <v>3547</v>
      </c>
      <c r="H152" s="159">
        <v>4074</v>
      </c>
      <c r="I152" s="160">
        <f>IFERROR(H152/G152-1,"-")</f>
        <v>0.14857626162954607</v>
      </c>
      <c r="J152" s="160">
        <f t="shared" si="111"/>
        <v>3.2241215574548905E-2</v>
      </c>
      <c r="K152" s="159">
        <v>10540</v>
      </c>
      <c r="L152" s="159">
        <v>1096</v>
      </c>
      <c r="M152" s="159">
        <v>6358</v>
      </c>
      <c r="N152" s="159">
        <v>8194</v>
      </c>
      <c r="O152" s="159">
        <v>9039</v>
      </c>
      <c r="P152" s="159">
        <v>8658</v>
      </c>
      <c r="Q152" s="160">
        <f>IFERROR(P152/O152-1,"-")</f>
        <v>-4.2150680384998362E-2</v>
      </c>
      <c r="R152" s="160">
        <f t="shared" si="113"/>
        <v>1.5791115172274172E-2</v>
      </c>
      <c r="S152" s="159">
        <v>12217</v>
      </c>
      <c r="T152" s="159">
        <v>8642</v>
      </c>
      <c r="U152" s="159">
        <v>10487</v>
      </c>
      <c r="V152" s="159">
        <v>12586</v>
      </c>
      <c r="W152" s="159">
        <v>12732</v>
      </c>
      <c r="X152" s="160">
        <f>IFERROR(W152/V152-1,"-")</f>
        <v>1.1600190688066059E-2</v>
      </c>
      <c r="Y152" s="160">
        <f>W152/W$8</f>
        <v>1.8872203520973314E-2</v>
      </c>
    </row>
    <row r="153" spans="1:25" s="56" customFormat="1" x14ac:dyDescent="0.25">
      <c r="B153" s="162" t="s">
        <v>110</v>
      </c>
      <c r="C153" s="163">
        <v>192</v>
      </c>
      <c r="D153" s="163">
        <v>24</v>
      </c>
      <c r="E153" s="163">
        <v>227</v>
      </c>
      <c r="F153" s="163">
        <v>192</v>
      </c>
      <c r="G153" s="163">
        <v>325</v>
      </c>
      <c r="H153" s="163">
        <v>342</v>
      </c>
      <c r="I153" s="164">
        <f t="shared" ref="I153:I160" si="114">IFERROR(H153/G153-1,"-")</f>
        <v>5.2307692307692388E-2</v>
      </c>
      <c r="J153" s="164">
        <f t="shared" si="111"/>
        <v>2.7065527065527066E-3</v>
      </c>
      <c r="K153" s="163">
        <v>3943</v>
      </c>
      <c r="L153" s="163">
        <v>37</v>
      </c>
      <c r="M153" s="163">
        <v>2633</v>
      </c>
      <c r="N153" s="163">
        <v>3086</v>
      </c>
      <c r="O153" s="163">
        <v>3651</v>
      </c>
      <c r="P153" s="163">
        <v>2541</v>
      </c>
      <c r="Q153" s="164">
        <f t="shared" ref="Q153:Q160" si="115">IFERROR(P153/O153-1,"-")</f>
        <v>-0.30402629416598193</v>
      </c>
      <c r="R153" s="164">
        <f t="shared" si="113"/>
        <v>4.6344679663604376E-3</v>
      </c>
      <c r="S153" s="163">
        <v>4135</v>
      </c>
      <c r="T153" s="163">
        <v>2860</v>
      </c>
      <c r="U153" s="163">
        <v>3278</v>
      </c>
      <c r="V153" s="163">
        <v>3976</v>
      </c>
      <c r="W153" s="163">
        <v>2883</v>
      </c>
      <c r="X153" s="164">
        <f t="shared" ref="X153:X160" si="116">IFERROR(W153/V153-1,"-")</f>
        <v>-0.27489939637826966</v>
      </c>
      <c r="Y153" s="164">
        <f t="shared" ref="Y153:Y160" si="117">W153/W$8</f>
        <v>4.2733712496831654E-3</v>
      </c>
    </row>
    <row r="154" spans="1:25" s="56" customFormat="1" x14ac:dyDescent="0.25">
      <c r="B154" s="162" t="s">
        <v>113</v>
      </c>
      <c r="C154" s="163">
        <v>328</v>
      </c>
      <c r="D154" s="163">
        <v>92</v>
      </c>
      <c r="E154" s="163">
        <v>435</v>
      </c>
      <c r="F154" s="163">
        <v>589</v>
      </c>
      <c r="G154" s="163">
        <v>832</v>
      </c>
      <c r="H154" s="163">
        <v>814</v>
      </c>
      <c r="I154" s="164">
        <f t="shared" si="114"/>
        <v>-2.1634615384615419E-2</v>
      </c>
      <c r="J154" s="164">
        <f t="shared" si="111"/>
        <v>6.4419119974675528E-3</v>
      </c>
      <c r="K154" s="163">
        <v>2768</v>
      </c>
      <c r="L154" s="163">
        <v>237</v>
      </c>
      <c r="M154" s="163">
        <v>1419</v>
      </c>
      <c r="N154" s="163">
        <v>1654</v>
      </c>
      <c r="O154" s="163">
        <v>1553</v>
      </c>
      <c r="P154" s="163">
        <v>1445</v>
      </c>
      <c r="Q154" s="164">
        <f t="shared" si="115"/>
        <v>-6.9542820347714085E-2</v>
      </c>
      <c r="R154" s="164">
        <f t="shared" si="113"/>
        <v>2.6355002799649087E-3</v>
      </c>
      <c r="S154" s="163">
        <v>3096</v>
      </c>
      <c r="T154" s="163">
        <v>1854</v>
      </c>
      <c r="U154" s="163">
        <v>2243</v>
      </c>
      <c r="V154" s="163">
        <v>2385</v>
      </c>
      <c r="W154" s="163">
        <v>2259</v>
      </c>
      <c r="X154" s="164">
        <f t="shared" si="116"/>
        <v>-5.2830188679245271E-2</v>
      </c>
      <c r="Y154" s="164">
        <f t="shared" si="117"/>
        <v>3.3484376181180269E-3</v>
      </c>
    </row>
    <row r="155" spans="1:25" x14ac:dyDescent="0.25">
      <c r="A155" s="56"/>
      <c r="B155" s="162" t="s">
        <v>116</v>
      </c>
      <c r="C155" s="163">
        <v>227</v>
      </c>
      <c r="D155" s="163">
        <v>102</v>
      </c>
      <c r="E155" s="163">
        <v>380</v>
      </c>
      <c r="F155" s="163">
        <v>389</v>
      </c>
      <c r="G155" s="163">
        <v>508</v>
      </c>
      <c r="H155" s="163">
        <v>714</v>
      </c>
      <c r="I155" s="164">
        <f t="shared" si="114"/>
        <v>0.40551181102362199</v>
      </c>
      <c r="J155" s="164">
        <f t="shared" si="111"/>
        <v>5.6505223171889841E-3</v>
      </c>
      <c r="K155" s="163">
        <v>1252</v>
      </c>
      <c r="L155" s="163">
        <v>217</v>
      </c>
      <c r="M155" s="163">
        <v>547</v>
      </c>
      <c r="N155" s="163">
        <v>995</v>
      </c>
      <c r="O155" s="163">
        <v>1248</v>
      </c>
      <c r="P155" s="163">
        <v>1969</v>
      </c>
      <c r="Q155" s="164">
        <f t="shared" si="115"/>
        <v>0.57772435897435903</v>
      </c>
      <c r="R155" s="164">
        <f t="shared" si="113"/>
        <v>3.5912111081321143E-3</v>
      </c>
      <c r="S155" s="163">
        <v>1479</v>
      </c>
      <c r="T155" s="163">
        <v>927</v>
      </c>
      <c r="U155" s="163">
        <v>1384</v>
      </c>
      <c r="V155" s="163">
        <v>1756</v>
      </c>
      <c r="W155" s="163">
        <v>2683</v>
      </c>
      <c r="X155" s="164">
        <f t="shared" si="116"/>
        <v>0.52790432801822318</v>
      </c>
      <c r="Y155" s="164">
        <f t="shared" si="117"/>
        <v>3.9769181626430573E-3</v>
      </c>
    </row>
    <row r="156" spans="1:25" x14ac:dyDescent="0.25">
      <c r="A156" s="56"/>
      <c r="B156" s="162" t="s">
        <v>123</v>
      </c>
      <c r="C156" s="163">
        <v>150</v>
      </c>
      <c r="D156" s="163">
        <v>24</v>
      </c>
      <c r="E156" s="163">
        <v>149</v>
      </c>
      <c r="F156" s="163">
        <v>164</v>
      </c>
      <c r="G156" s="163">
        <v>247</v>
      </c>
      <c r="H156" s="163">
        <v>291</v>
      </c>
      <c r="I156" s="164">
        <f t="shared" si="114"/>
        <v>0.17813765182186225</v>
      </c>
      <c r="J156" s="164">
        <f t="shared" si="111"/>
        <v>2.3029439696106361E-3</v>
      </c>
      <c r="K156" s="163">
        <v>232</v>
      </c>
      <c r="L156" s="163">
        <v>38</v>
      </c>
      <c r="M156" s="163">
        <v>168</v>
      </c>
      <c r="N156" s="163">
        <v>210</v>
      </c>
      <c r="O156" s="163">
        <v>271</v>
      </c>
      <c r="P156" s="163">
        <v>271</v>
      </c>
      <c r="Q156" s="164">
        <f t="shared" si="115"/>
        <v>0</v>
      </c>
      <c r="R156" s="164">
        <f t="shared" si="113"/>
        <v>4.9427029472006248E-4</v>
      </c>
      <c r="S156" s="163">
        <v>382</v>
      </c>
      <c r="T156" s="163">
        <v>317</v>
      </c>
      <c r="U156" s="163">
        <v>374</v>
      </c>
      <c r="V156" s="163">
        <v>518</v>
      </c>
      <c r="W156" s="163">
        <v>562</v>
      </c>
      <c r="X156" s="164">
        <f t="shared" si="116"/>
        <v>8.4942084942084994E-2</v>
      </c>
      <c r="Y156" s="164">
        <f t="shared" si="117"/>
        <v>8.3303317458270523E-4</v>
      </c>
    </row>
    <row r="157" spans="1:25" x14ac:dyDescent="0.25">
      <c r="A157" s="56"/>
      <c r="B157" s="162" t="s">
        <v>119</v>
      </c>
      <c r="C157" s="163">
        <v>90</v>
      </c>
      <c r="D157" s="163">
        <v>36</v>
      </c>
      <c r="E157" s="163">
        <v>92</v>
      </c>
      <c r="F157" s="163">
        <v>116</v>
      </c>
      <c r="G157" s="163">
        <v>180</v>
      </c>
      <c r="H157" s="163">
        <v>209</v>
      </c>
      <c r="I157" s="164">
        <f t="shared" si="114"/>
        <v>0.1611111111111112</v>
      </c>
      <c r="J157" s="164">
        <f t="shared" si="111"/>
        <v>1.6540044317822095E-3</v>
      </c>
      <c r="K157" s="163">
        <v>320</v>
      </c>
      <c r="L157" s="163">
        <v>27</v>
      </c>
      <c r="M157" s="163">
        <v>318</v>
      </c>
      <c r="N157" s="163">
        <v>419</v>
      </c>
      <c r="O157" s="163">
        <v>382</v>
      </c>
      <c r="P157" s="163">
        <v>433</v>
      </c>
      <c r="Q157" s="164">
        <f t="shared" si="115"/>
        <v>0.13350785340314131</v>
      </c>
      <c r="R157" s="164">
        <f t="shared" si="113"/>
        <v>7.8973814617633591E-4</v>
      </c>
      <c r="S157" s="163">
        <v>410</v>
      </c>
      <c r="T157" s="163">
        <v>410</v>
      </c>
      <c r="U157" s="163">
        <v>535</v>
      </c>
      <c r="V157" s="163">
        <v>562</v>
      </c>
      <c r="W157" s="163">
        <v>642</v>
      </c>
      <c r="X157" s="164">
        <f t="shared" si="116"/>
        <v>0.14234875444839856</v>
      </c>
      <c r="Y157" s="164">
        <f t="shared" si="117"/>
        <v>9.5161440939874867E-4</v>
      </c>
    </row>
    <row r="158" spans="1:25" x14ac:dyDescent="0.25">
      <c r="A158" s="56"/>
      <c r="B158" s="162" t="s">
        <v>128</v>
      </c>
      <c r="C158" s="163">
        <v>36</v>
      </c>
      <c r="D158" s="163">
        <v>7</v>
      </c>
      <c r="E158" s="163">
        <v>45</v>
      </c>
      <c r="F158" s="163">
        <v>29</v>
      </c>
      <c r="G158" s="163">
        <v>36</v>
      </c>
      <c r="H158" s="163">
        <v>31</v>
      </c>
      <c r="I158" s="164">
        <f t="shared" si="114"/>
        <v>-0.13888888888888884</v>
      </c>
      <c r="J158" s="164">
        <f t="shared" si="111"/>
        <v>2.4533080088635646E-4</v>
      </c>
      <c r="K158" s="163">
        <v>153</v>
      </c>
      <c r="L158" s="163">
        <v>3</v>
      </c>
      <c r="M158" s="163">
        <v>111</v>
      </c>
      <c r="N158" s="163">
        <v>91</v>
      </c>
      <c r="O158" s="163">
        <v>142</v>
      </c>
      <c r="P158" s="163">
        <v>90</v>
      </c>
      <c r="Q158" s="164">
        <f t="shared" si="115"/>
        <v>-0.36619718309859151</v>
      </c>
      <c r="R158" s="164">
        <f t="shared" si="113"/>
        <v>1.6414880636459638E-4</v>
      </c>
      <c r="S158" s="163">
        <v>189</v>
      </c>
      <c r="T158" s="163">
        <v>156</v>
      </c>
      <c r="U158" s="163">
        <v>120</v>
      </c>
      <c r="V158" s="163">
        <v>178</v>
      </c>
      <c r="W158" s="163">
        <v>121</v>
      </c>
      <c r="X158" s="164">
        <f t="shared" si="116"/>
        <v>-0.3202247191011236</v>
      </c>
      <c r="Y158" s="164">
        <f t="shared" si="117"/>
        <v>1.7935411765926572E-4</v>
      </c>
    </row>
    <row r="159" spans="1:25" x14ac:dyDescent="0.25">
      <c r="A159" s="56"/>
      <c r="B159" s="162" t="s">
        <v>131</v>
      </c>
      <c r="C159" s="163">
        <v>40</v>
      </c>
      <c r="D159" s="163">
        <v>7</v>
      </c>
      <c r="E159" s="163">
        <v>19</v>
      </c>
      <c r="F159" s="163">
        <v>22</v>
      </c>
      <c r="G159" s="163">
        <v>26</v>
      </c>
      <c r="H159" s="163">
        <v>30</v>
      </c>
      <c r="I159" s="164">
        <f t="shared" si="114"/>
        <v>0.15384615384615374</v>
      </c>
      <c r="J159" s="164">
        <f t="shared" si="111"/>
        <v>2.3741690408357076E-4</v>
      </c>
      <c r="K159" s="163">
        <v>198</v>
      </c>
      <c r="L159" s="163">
        <v>11</v>
      </c>
      <c r="M159" s="163">
        <v>176</v>
      </c>
      <c r="N159" s="163">
        <v>285</v>
      </c>
      <c r="O159" s="163">
        <v>178</v>
      </c>
      <c r="P159" s="163">
        <v>100</v>
      </c>
      <c r="Q159" s="164">
        <f t="shared" si="115"/>
        <v>-0.4382022471910112</v>
      </c>
      <c r="R159" s="164">
        <f t="shared" si="113"/>
        <v>1.8238756262732933E-4</v>
      </c>
      <c r="S159" s="163">
        <v>238</v>
      </c>
      <c r="T159" s="163">
        <v>195</v>
      </c>
      <c r="U159" s="163">
        <v>307</v>
      </c>
      <c r="V159" s="163">
        <v>204</v>
      </c>
      <c r="W159" s="163">
        <v>130</v>
      </c>
      <c r="X159" s="164">
        <f t="shared" si="116"/>
        <v>-0.36274509803921573</v>
      </c>
      <c r="Y159" s="164">
        <f t="shared" si="117"/>
        <v>1.926945065760706E-4</v>
      </c>
    </row>
    <row r="160" spans="1:25" x14ac:dyDescent="0.25">
      <c r="A160" s="56"/>
      <c r="B160" s="167" t="s">
        <v>145</v>
      </c>
      <c r="C160" s="168">
        <f t="shared" ref="C160" si="118">C152-SUM(C153:C159)</f>
        <v>614</v>
      </c>
      <c r="D160" s="168">
        <f t="shared" ref="D160:H160" si="119">D152-SUM(D153:D159)</f>
        <v>199</v>
      </c>
      <c r="E160" s="168">
        <f t="shared" si="119"/>
        <v>937</v>
      </c>
      <c r="F160" s="168">
        <f t="shared" si="119"/>
        <v>792</v>
      </c>
      <c r="G160" s="168">
        <f t="shared" si="119"/>
        <v>1393</v>
      </c>
      <c r="H160" s="168">
        <f t="shared" si="119"/>
        <v>1643</v>
      </c>
      <c r="I160" s="169">
        <f t="shared" si="114"/>
        <v>0.1794687724335966</v>
      </c>
      <c r="J160" s="169">
        <f t="shared" si="111"/>
        <v>1.3002532446976892E-2</v>
      </c>
      <c r="K160" s="168">
        <f t="shared" ref="K160:P160" si="120">K152-SUM(K153:K159)</f>
        <v>1674</v>
      </c>
      <c r="L160" s="168">
        <f t="shared" si="120"/>
        <v>526</v>
      </c>
      <c r="M160" s="168">
        <f t="shared" si="120"/>
        <v>986</v>
      </c>
      <c r="N160" s="168">
        <f t="shared" si="120"/>
        <v>1454</v>
      </c>
      <c r="O160" s="168">
        <f t="shared" si="120"/>
        <v>1614</v>
      </c>
      <c r="P160" s="168">
        <f t="shared" si="120"/>
        <v>1809</v>
      </c>
      <c r="Q160" s="169">
        <f t="shared" si="115"/>
        <v>0.12081784386617089</v>
      </c>
      <c r="R160" s="169">
        <f t="shared" si="113"/>
        <v>3.2993910079283872E-3</v>
      </c>
      <c r="S160" s="168">
        <f>S152-SUM(S153:S159)</f>
        <v>2288</v>
      </c>
      <c r="T160" s="168">
        <f>T152-SUM(T153:T159)</f>
        <v>1923</v>
      </c>
      <c r="U160" s="168">
        <f>U152-SUM(U153:U159)</f>
        <v>2246</v>
      </c>
      <c r="V160" s="168">
        <f>V152-SUM(V153:V159)</f>
        <v>3007</v>
      </c>
      <c r="W160" s="168">
        <f>W152-SUM(W153:W159)</f>
        <v>3452</v>
      </c>
      <c r="X160" s="169">
        <f t="shared" si="116"/>
        <v>0.14798802793481869</v>
      </c>
      <c r="Y160" s="169">
        <f t="shared" si="117"/>
        <v>5.1167802823122747E-3</v>
      </c>
    </row>
    <row r="161" spans="1:25" ht="6" customHeight="1" x14ac:dyDescent="0.25">
      <c r="A161" s="56"/>
      <c r="C161" s="79"/>
      <c r="D161" s="79"/>
      <c r="E161" s="79"/>
      <c r="F161" s="79"/>
      <c r="G161" s="79"/>
      <c r="H161" s="79"/>
      <c r="I161" s="79"/>
      <c r="K161" s="79"/>
      <c r="L161" s="79"/>
      <c r="M161" s="79"/>
      <c r="N161" s="79"/>
      <c r="O161" s="79"/>
      <c r="P161" s="79"/>
      <c r="Q161" s="79"/>
      <c r="S161" s="79"/>
      <c r="T161" s="79"/>
      <c r="U161" s="79"/>
      <c r="V161" s="79"/>
      <c r="W161" s="79"/>
      <c r="X161" s="79"/>
    </row>
    <row r="162" spans="1:25" ht="6" customHeight="1" x14ac:dyDescent="0.25">
      <c r="A162" s="56"/>
      <c r="B162" s="170"/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</row>
    <row r="163" spans="1:25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  <c r="O163" s="105"/>
      <c r="P163" s="105"/>
      <c r="Q163" s="105"/>
      <c r="R163" s="105"/>
      <c r="S163" s="105"/>
      <c r="T163" s="105"/>
      <c r="U163" s="105"/>
      <c r="V163" s="105"/>
      <c r="W163" s="105"/>
      <c r="X163" s="105"/>
      <c r="Y163" s="105"/>
    </row>
  </sheetData>
  <mergeCells count="3">
    <mergeCell ref="C5:J5"/>
    <mergeCell ref="K5:R5"/>
    <mergeCell ref="S5:Y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10D5E3-7449-459C-95E3-29B91E16FAC3}">
  <sheetPr>
    <tabColor theme="7" tint="0.79998168889431442"/>
    <pageSetUpPr fitToPage="1"/>
  </sheetPr>
  <dimension ref="A1:Z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2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</row>
    <row r="5" spans="1:26" ht="6" customHeight="1" x14ac:dyDescent="0.25"/>
    <row r="6" spans="1:26" ht="15.75" x14ac:dyDescent="0.25">
      <c r="B6" s="183"/>
      <c r="C6" s="301" t="s">
        <v>62</v>
      </c>
      <c r="D6" s="302"/>
      <c r="E6" s="302"/>
      <c r="F6" s="302"/>
      <c r="G6" s="302"/>
      <c r="H6" s="302"/>
      <c r="I6" s="302"/>
      <c r="J6" s="302"/>
      <c r="K6" s="301" t="s">
        <v>61</v>
      </c>
      <c r="L6" s="302"/>
      <c r="M6" s="302"/>
      <c r="N6" s="302"/>
      <c r="O6" s="302"/>
      <c r="P6" s="302"/>
      <c r="Q6" s="302"/>
      <c r="R6" s="302"/>
      <c r="S6" s="301" t="s">
        <v>137</v>
      </c>
      <c r="T6" s="302"/>
      <c r="U6" s="302"/>
      <c r="V6" s="302"/>
      <c r="W6" s="302"/>
      <c r="X6" s="302"/>
      <c r="Y6" s="302"/>
      <c r="Z6" s="302"/>
    </row>
    <row r="7" spans="1:26" s="145" customFormat="1" ht="72" customHeight="1" x14ac:dyDescent="0.25">
      <c r="B7" s="146"/>
      <c r="C7" s="184">
        <f>D7-1</f>
        <v>2020</v>
      </c>
      <c r="D7" s="184">
        <f>E7-1</f>
        <v>2021</v>
      </c>
      <c r="E7" s="184">
        <f>F7-1</f>
        <v>2022</v>
      </c>
      <c r="F7" s="184">
        <f>G7-1</f>
        <v>2023</v>
      </c>
      <c r="G7" s="184">
        <v>2024</v>
      </c>
      <c r="H7" s="172" t="str">
        <f>CONCATENATE("var. ",RIGHT(G7,2),"/",RIGHT(F7,2))</f>
        <v>var. 24/23</v>
      </c>
      <c r="I7" s="172" t="str">
        <f>CONCATENATE("var. ",RIGHT(G7,2),"/",RIGHT(C7,2))</f>
        <v>var. 24/20</v>
      </c>
      <c r="J7" s="172" t="str">
        <f>CONCATENATE("Cuota s/ total lugares de residencia ",RIGHT(G7,4))</f>
        <v>Cuota s/ total lugares de residencia 2024</v>
      </c>
      <c r="K7" s="184">
        <f>L7-1</f>
        <v>2020</v>
      </c>
      <c r="L7" s="184">
        <f>M7-1</f>
        <v>2021</v>
      </c>
      <c r="M7" s="184">
        <f>N7-1</f>
        <v>2022</v>
      </c>
      <c r="N7" s="184">
        <f>O7-1</f>
        <v>2023</v>
      </c>
      <c r="O7" s="184">
        <v>2024</v>
      </c>
      <c r="P7" s="172" t="str">
        <f>CONCATENATE("var. ",RIGHT(O7,2),"/",RIGHT(N7,2))</f>
        <v>var. 24/23</v>
      </c>
      <c r="Q7" s="172" t="str">
        <f>CONCATENATE("var. ",RIGHT(O7,2),"/",RIGHT(K7,2))</f>
        <v>var. 24/20</v>
      </c>
      <c r="R7" s="172" t="str">
        <f>CONCATENATE("Cuota s/ total lugares de residencia ",RIGHT(O7,4))</f>
        <v>Cuota s/ total lugares de residencia 2024</v>
      </c>
      <c r="S7" s="184">
        <f>T7-1</f>
        <v>2020</v>
      </c>
      <c r="T7" s="184">
        <f>U7-1</f>
        <v>2021</v>
      </c>
      <c r="U7" s="184">
        <f>V7-1</f>
        <v>2022</v>
      </c>
      <c r="V7" s="184">
        <f>W7-1</f>
        <v>2023</v>
      </c>
      <c r="W7" s="184">
        <v>2024</v>
      </c>
      <c r="X7" s="172" t="str">
        <f>CONCATENATE("var. ",RIGHT(W7,2),"/",RIGHT(V7,2))</f>
        <v>var. 24/23</v>
      </c>
      <c r="Y7" s="172" t="str">
        <f>CONCATENATE("var. ",RIGHT(W7,2),"/",RIGHT(S7,2))</f>
        <v>var. 24/20</v>
      </c>
      <c r="Z7" s="172" t="str">
        <f>CONCATENATE("Cuota s/ total lugares de residencia ",RIGHT(U7,4))</f>
        <v>Cuota s/ total lugares de residencia 2022</v>
      </c>
    </row>
    <row r="8" spans="1:26" x14ac:dyDescent="0.25">
      <c r="A8" s="1"/>
      <c r="B8" s="151" t="s">
        <v>43</v>
      </c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</row>
    <row r="9" spans="1:26" x14ac:dyDescent="0.25">
      <c r="A9" s="1" t="s">
        <v>0</v>
      </c>
      <c r="B9" s="155" t="s">
        <v>68</v>
      </c>
      <c r="C9" s="175">
        <f>C10+C13</f>
        <v>244233</v>
      </c>
      <c r="D9" s="175">
        <f>D10+D13</f>
        <v>332855</v>
      </c>
      <c r="E9" s="175">
        <f>E10+E13</f>
        <v>672483</v>
      </c>
      <c r="F9" s="175">
        <f>F10+F13</f>
        <v>738404</v>
      </c>
      <c r="G9" s="175">
        <f>G10+G13</f>
        <v>758810</v>
      </c>
      <c r="H9" s="176">
        <f>IFERROR(G9/F9-1,"-")</f>
        <v>2.763527824876344E-2</v>
      </c>
      <c r="I9" s="176">
        <f>IFERROR(G9/C9-1,"-")</f>
        <v>2.1069102045997061</v>
      </c>
      <c r="J9" s="176">
        <f>G9/G$9</f>
        <v>1</v>
      </c>
      <c r="K9" s="175">
        <f>K10+K13</f>
        <v>956053</v>
      </c>
      <c r="L9" s="175">
        <f>L10+L13</f>
        <v>1525176</v>
      </c>
      <c r="M9" s="175">
        <f>M10+M13</f>
        <v>3104390</v>
      </c>
      <c r="N9" s="175">
        <f>N10+N13</f>
        <v>3350154</v>
      </c>
      <c r="O9" s="175">
        <f>O10+O13</f>
        <v>3520830</v>
      </c>
      <c r="P9" s="176">
        <f>IFERROR(O9/N9-1,"-")</f>
        <v>5.0945717719245165E-2</v>
      </c>
      <c r="Q9" s="176">
        <f>IFERROR(O9/K9-1,"-")</f>
        <v>2.6826724041449586</v>
      </c>
      <c r="R9" s="176">
        <f>O9/O$9</f>
        <v>1</v>
      </c>
      <c r="S9" s="175">
        <f>S10+S13</f>
        <v>1200286</v>
      </c>
      <c r="T9" s="175">
        <f>T10+T13</f>
        <v>1858031</v>
      </c>
      <c r="U9" s="175">
        <f>U10+U13</f>
        <v>3776873</v>
      </c>
      <c r="V9" s="175">
        <f>V10+V13</f>
        <v>4088558</v>
      </c>
      <c r="W9" s="175">
        <f>W10+W13</f>
        <v>4279640</v>
      </c>
      <c r="X9" s="176">
        <f>IFERROR(W9/V9-1,"-")</f>
        <v>4.6735792912806939E-2</v>
      </c>
      <c r="Y9" s="176">
        <f>IFERROR(W9/S9-1,"-")</f>
        <v>2.5655168851423742</v>
      </c>
      <c r="Z9" s="176">
        <f t="shared" ref="Z9:Z21" si="0">U9/U$9</f>
        <v>1</v>
      </c>
    </row>
    <row r="10" spans="1:26" x14ac:dyDescent="0.25">
      <c r="A10" s="1" t="s">
        <v>96</v>
      </c>
      <c r="B10" s="158" t="s">
        <v>97</v>
      </c>
      <c r="C10" s="159">
        <v>79595</v>
      </c>
      <c r="D10" s="159">
        <v>119848</v>
      </c>
      <c r="E10" s="159">
        <v>173672</v>
      </c>
      <c r="F10" s="159">
        <v>206738</v>
      </c>
      <c r="G10" s="159">
        <v>212287</v>
      </c>
      <c r="H10" s="160">
        <f>IFERROR(G10/F10-1,"-")</f>
        <v>2.684073561706124E-2</v>
      </c>
      <c r="I10" s="177">
        <f t="shared" ref="I10:I73" si="1">IFERROR(G10/C10-1,"-")</f>
        <v>1.6670896413091274</v>
      </c>
      <c r="J10" s="160">
        <f>G10/G$9</f>
        <v>0.27976305003887664</v>
      </c>
      <c r="K10" s="159">
        <v>297299</v>
      </c>
      <c r="L10" s="159">
        <v>549418</v>
      </c>
      <c r="M10" s="159">
        <v>688398</v>
      </c>
      <c r="N10" s="159">
        <v>674557</v>
      </c>
      <c r="O10" s="159">
        <v>676316</v>
      </c>
      <c r="P10" s="160">
        <f>IFERROR(O10/N10-1,"-")</f>
        <v>2.6076373086336702E-3</v>
      </c>
      <c r="Q10" s="177">
        <f t="shared" ref="Q10:Q21" si="2">IFERROR(O10/K10-1,"-")</f>
        <v>1.2748680621192805</v>
      </c>
      <c r="R10" s="160">
        <f>O10/O$9</f>
        <v>0.19208993333958185</v>
      </c>
      <c r="S10" s="159">
        <v>376894</v>
      </c>
      <c r="T10" s="159">
        <v>669266</v>
      </c>
      <c r="U10" s="159">
        <v>862070</v>
      </c>
      <c r="V10" s="159">
        <v>881295</v>
      </c>
      <c r="W10" s="159">
        <v>888603</v>
      </c>
      <c r="X10" s="160">
        <f>IFERROR(W10/V10-1,"-")</f>
        <v>8.2923425186798294E-3</v>
      </c>
      <c r="Y10" s="177">
        <f t="shared" ref="Y10:Y21" si="3">IFERROR(W10/S10-1,"-")</f>
        <v>1.3577000429829078</v>
      </c>
      <c r="Z10" s="160">
        <f t="shared" si="0"/>
        <v>0.2282496657949579</v>
      </c>
    </row>
    <row r="11" spans="1:26" x14ac:dyDescent="0.25">
      <c r="A11" s="161" t="s">
        <v>103</v>
      </c>
      <c r="B11" s="162" t="s">
        <v>103</v>
      </c>
      <c r="C11" s="163">
        <v>38726</v>
      </c>
      <c r="D11" s="163">
        <v>76913</v>
      </c>
      <c r="E11" s="163">
        <v>97401</v>
      </c>
      <c r="F11" s="163">
        <v>116854</v>
      </c>
      <c r="G11" s="163">
        <v>118239</v>
      </c>
      <c r="H11" s="164">
        <f>IFERROR(G11/F11-1,"-")</f>
        <v>1.1852397008232485E-2</v>
      </c>
      <c r="I11" s="178">
        <f t="shared" si="1"/>
        <v>2.0532200588751741</v>
      </c>
      <c r="J11" s="164">
        <f>G11/G$9</f>
        <v>0.15582161542415096</v>
      </c>
      <c r="K11" s="163">
        <v>112436</v>
      </c>
      <c r="L11" s="163">
        <v>248239</v>
      </c>
      <c r="M11" s="163">
        <v>235468</v>
      </c>
      <c r="N11" s="163">
        <v>223216</v>
      </c>
      <c r="O11" s="163">
        <v>221092</v>
      </c>
      <c r="P11" s="164">
        <f>IFERROR(O11/N11-1,"-")</f>
        <v>-9.5154469213676318E-3</v>
      </c>
      <c r="Q11" s="178">
        <f t="shared" si="2"/>
        <v>0.96638087445302223</v>
      </c>
      <c r="R11" s="164">
        <f>O11/O$9</f>
        <v>6.279542039803114E-2</v>
      </c>
      <c r="S11" s="163">
        <v>151162</v>
      </c>
      <c r="T11" s="163">
        <v>325152</v>
      </c>
      <c r="U11" s="163">
        <v>332869</v>
      </c>
      <c r="V11" s="163">
        <v>340070</v>
      </c>
      <c r="W11" s="163">
        <v>339331</v>
      </c>
      <c r="X11" s="164">
        <f>IFERROR(W11/V11-1,"-")</f>
        <v>-2.1730820125268613E-3</v>
      </c>
      <c r="Y11" s="178">
        <f t="shared" si="3"/>
        <v>1.2448168190418225</v>
      </c>
      <c r="Z11" s="164">
        <f t="shared" si="0"/>
        <v>8.8133490323873742E-2</v>
      </c>
    </row>
    <row r="12" spans="1:26" x14ac:dyDescent="0.25">
      <c r="A12" s="161" t="s">
        <v>100</v>
      </c>
      <c r="B12" s="162" t="s">
        <v>100</v>
      </c>
      <c r="C12" s="163">
        <v>40869</v>
      </c>
      <c r="D12" s="163">
        <v>42935</v>
      </c>
      <c r="E12" s="163">
        <v>76271</v>
      </c>
      <c r="F12" s="163">
        <v>89884</v>
      </c>
      <c r="G12" s="163">
        <v>94048</v>
      </c>
      <c r="H12" s="164">
        <f>IFERROR(G12/F12-1,"-")</f>
        <v>4.6326376218236875E-2</v>
      </c>
      <c r="I12" s="178">
        <f t="shared" si="1"/>
        <v>1.3012062932785242</v>
      </c>
      <c r="J12" s="164">
        <f>G12/G$9</f>
        <v>0.12394143461472569</v>
      </c>
      <c r="K12" s="163">
        <v>184863</v>
      </c>
      <c r="L12" s="163">
        <v>301179</v>
      </c>
      <c r="M12" s="163">
        <v>452930</v>
      </c>
      <c r="N12" s="163">
        <v>451341</v>
      </c>
      <c r="O12" s="163">
        <v>455224</v>
      </c>
      <c r="P12" s="164">
        <f>IFERROR(O12/N12-1,"-")</f>
        <v>8.6032512003120232E-3</v>
      </c>
      <c r="Q12" s="178">
        <f t="shared" si="2"/>
        <v>1.4624938467946533</v>
      </c>
      <c r="R12" s="164">
        <f>O12/O$9</f>
        <v>0.12929451294155073</v>
      </c>
      <c r="S12" s="163">
        <v>225732</v>
      </c>
      <c r="T12" s="163">
        <v>344114</v>
      </c>
      <c r="U12" s="163">
        <v>529201</v>
      </c>
      <c r="V12" s="163">
        <v>541225</v>
      </c>
      <c r="W12" s="163">
        <v>549272</v>
      </c>
      <c r="X12" s="164">
        <f>IFERROR(W12/V12-1,"-")</f>
        <v>1.4868123238948705E-2</v>
      </c>
      <c r="Y12" s="178">
        <f t="shared" si="3"/>
        <v>1.4332925770382579</v>
      </c>
      <c r="Z12" s="164">
        <f t="shared" si="0"/>
        <v>0.14011617547108415</v>
      </c>
    </row>
    <row r="13" spans="1:26" x14ac:dyDescent="0.25">
      <c r="A13" s="1" t="s">
        <v>146</v>
      </c>
      <c r="B13" s="158" t="s">
        <v>107</v>
      </c>
      <c r="C13" s="159">
        <v>164638</v>
      </c>
      <c r="D13" s="159">
        <v>213007</v>
      </c>
      <c r="E13" s="159">
        <v>498811</v>
      </c>
      <c r="F13" s="159">
        <v>531666</v>
      </c>
      <c r="G13" s="159">
        <v>546523</v>
      </c>
      <c r="H13" s="160">
        <f>IFERROR(G13/F13-1,"-")</f>
        <v>2.7944235666753192E-2</v>
      </c>
      <c r="I13" s="177">
        <f t="shared" si="1"/>
        <v>2.3195434832784656</v>
      </c>
      <c r="J13" s="160">
        <f>G13/G$9</f>
        <v>0.72023694996112331</v>
      </c>
      <c r="K13" s="159">
        <v>658754</v>
      </c>
      <c r="L13" s="159">
        <v>975758</v>
      </c>
      <c r="M13" s="159">
        <v>2415992</v>
      </c>
      <c r="N13" s="159">
        <v>2675597</v>
      </c>
      <c r="O13" s="159">
        <v>2844514</v>
      </c>
      <c r="P13" s="160">
        <f>IFERROR(O13/N13-1,"-")</f>
        <v>6.3132452308774401E-2</v>
      </c>
      <c r="Q13" s="177">
        <f t="shared" si="2"/>
        <v>3.3180215983508257</v>
      </c>
      <c r="R13" s="160">
        <f>O13/O$9</f>
        <v>0.80791006666041809</v>
      </c>
      <c r="S13" s="159">
        <v>823392</v>
      </c>
      <c r="T13" s="159">
        <v>1188765</v>
      </c>
      <c r="U13" s="159">
        <v>2914803</v>
      </c>
      <c r="V13" s="159">
        <v>3207263</v>
      </c>
      <c r="W13" s="159">
        <v>3391037</v>
      </c>
      <c r="X13" s="160">
        <f>IFERROR(W13/V13-1,"-")</f>
        <v>5.7299323441825534E-2</v>
      </c>
      <c r="Y13" s="177">
        <f t="shared" si="3"/>
        <v>3.1183749659943256</v>
      </c>
      <c r="Z13" s="160">
        <f t="shared" si="0"/>
        <v>0.77175033420504213</v>
      </c>
    </row>
    <row r="14" spans="1:26" x14ac:dyDescent="0.25">
      <c r="A14" s="161" t="s">
        <v>110</v>
      </c>
      <c r="B14" s="162" t="s">
        <v>110</v>
      </c>
      <c r="C14" s="163">
        <v>55984</v>
      </c>
      <c r="D14" s="163">
        <v>51463</v>
      </c>
      <c r="E14" s="163">
        <v>185404</v>
      </c>
      <c r="F14" s="163">
        <v>205688</v>
      </c>
      <c r="G14" s="163">
        <v>204540</v>
      </c>
      <c r="H14" s="164">
        <f t="shared" ref="H14:H21" si="4">IFERROR(G14/F14-1,"-")</f>
        <v>-5.5812687176695075E-3</v>
      </c>
      <c r="I14" s="178">
        <f t="shared" si="1"/>
        <v>2.6535438696770508</v>
      </c>
      <c r="J14" s="164">
        <f t="shared" ref="J14:J21" si="5">G14/G$9</f>
        <v>0.26955364320449127</v>
      </c>
      <c r="K14" s="163">
        <v>260474</v>
      </c>
      <c r="L14" s="163">
        <v>284717</v>
      </c>
      <c r="M14" s="163">
        <v>1132692</v>
      </c>
      <c r="N14" s="163">
        <v>1254072</v>
      </c>
      <c r="O14" s="163">
        <v>1327265</v>
      </c>
      <c r="P14" s="164">
        <f t="shared" ref="P14:P21" si="6">IFERROR(O14/N14-1,"-")</f>
        <v>5.8364272545754936E-2</v>
      </c>
      <c r="Q14" s="178">
        <f t="shared" si="2"/>
        <v>4.0955757580411101</v>
      </c>
      <c r="R14" s="164">
        <f t="shared" ref="R14:R21" si="7">O14/O$9</f>
        <v>0.37697503145565109</v>
      </c>
      <c r="S14" s="163">
        <v>316458</v>
      </c>
      <c r="T14" s="163">
        <v>336180</v>
      </c>
      <c r="U14" s="163">
        <v>1318096</v>
      </c>
      <c r="V14" s="163">
        <v>1459760</v>
      </c>
      <c r="W14" s="163">
        <v>1531805</v>
      </c>
      <c r="X14" s="164">
        <f t="shared" ref="X14:X21" si="8">IFERROR(W14/V14-1,"-")</f>
        <v>4.9354003397818813E-2</v>
      </c>
      <c r="Y14" s="178">
        <f t="shared" si="3"/>
        <v>3.8404685613888727</v>
      </c>
      <c r="Z14" s="164">
        <f t="shared" si="0"/>
        <v>0.34899134813376037</v>
      </c>
    </row>
    <row r="15" spans="1:26" x14ac:dyDescent="0.25">
      <c r="A15" s="161" t="s">
        <v>113</v>
      </c>
      <c r="B15" s="162" t="s">
        <v>113</v>
      </c>
      <c r="C15" s="163">
        <v>24167</v>
      </c>
      <c r="D15" s="163">
        <v>38221</v>
      </c>
      <c r="E15" s="163">
        <v>64721</v>
      </c>
      <c r="F15" s="163">
        <v>72627</v>
      </c>
      <c r="G15" s="163">
        <v>73563</v>
      </c>
      <c r="H15" s="164">
        <f t="shared" si="4"/>
        <v>1.2887769011524552E-2</v>
      </c>
      <c r="I15" s="178">
        <f t="shared" si="1"/>
        <v>2.0439442214590144</v>
      </c>
      <c r="J15" s="164">
        <f t="shared" si="5"/>
        <v>9.6945216852703575E-2</v>
      </c>
      <c r="K15" s="163">
        <v>92917</v>
      </c>
      <c r="L15" s="163">
        <v>156330</v>
      </c>
      <c r="M15" s="163">
        <v>274306</v>
      </c>
      <c r="N15" s="163">
        <v>309168</v>
      </c>
      <c r="O15" s="163">
        <v>317350</v>
      </c>
      <c r="P15" s="164">
        <f t="shared" si="6"/>
        <v>2.6464575894012299E-2</v>
      </c>
      <c r="Q15" s="178">
        <f t="shared" si="2"/>
        <v>2.4154137563632059</v>
      </c>
      <c r="R15" s="164">
        <f t="shared" si="7"/>
        <v>9.0134996577511547E-2</v>
      </c>
      <c r="S15" s="163">
        <v>117084</v>
      </c>
      <c r="T15" s="163">
        <v>194551</v>
      </c>
      <c r="U15" s="163">
        <v>339027</v>
      </c>
      <c r="V15" s="163">
        <v>381795</v>
      </c>
      <c r="W15" s="163">
        <v>390913</v>
      </c>
      <c r="X15" s="164">
        <f t="shared" si="8"/>
        <v>2.388192616456486E-2</v>
      </c>
      <c r="Y15" s="178">
        <f t="shared" si="3"/>
        <v>2.3387397082436543</v>
      </c>
      <c r="Z15" s="164">
        <f t="shared" si="0"/>
        <v>8.9763939640014376E-2</v>
      </c>
    </row>
    <row r="16" spans="1:26" x14ac:dyDescent="0.25">
      <c r="A16" s="161" t="s">
        <v>116</v>
      </c>
      <c r="B16" s="162" t="s">
        <v>116</v>
      </c>
      <c r="C16" s="163">
        <v>11046</v>
      </c>
      <c r="D16" s="163">
        <v>21498</v>
      </c>
      <c r="E16" s="163">
        <v>31998</v>
      </c>
      <c r="F16" s="163">
        <v>34482</v>
      </c>
      <c r="G16" s="163">
        <v>33626</v>
      </c>
      <c r="H16" s="164">
        <f t="shared" si="4"/>
        <v>-2.4824546140015058E-2</v>
      </c>
      <c r="I16" s="178">
        <f t="shared" si="1"/>
        <v>2.044178888285352</v>
      </c>
      <c r="J16" s="164">
        <f t="shared" si="5"/>
        <v>4.4314123430107669E-2</v>
      </c>
      <c r="K16" s="163">
        <v>37740</v>
      </c>
      <c r="L16" s="163">
        <v>83736</v>
      </c>
      <c r="M16" s="163">
        <v>134432</v>
      </c>
      <c r="N16" s="163">
        <v>142823</v>
      </c>
      <c r="O16" s="163">
        <v>158899</v>
      </c>
      <c r="P16" s="164">
        <f t="shared" si="6"/>
        <v>0.11255890157747706</v>
      </c>
      <c r="Q16" s="178">
        <f t="shared" si="2"/>
        <v>3.2103603603603608</v>
      </c>
      <c r="R16" s="164">
        <f t="shared" si="7"/>
        <v>4.5131119650764169E-2</v>
      </c>
      <c r="S16" s="163">
        <v>48786</v>
      </c>
      <c r="T16" s="163">
        <v>105234</v>
      </c>
      <c r="U16" s="163">
        <v>166430</v>
      </c>
      <c r="V16" s="163">
        <v>177305</v>
      </c>
      <c r="W16" s="163">
        <v>192525</v>
      </c>
      <c r="X16" s="164">
        <f t="shared" si="8"/>
        <v>8.5840782831843487E-2</v>
      </c>
      <c r="Y16" s="178">
        <f t="shared" si="3"/>
        <v>2.9463165662280164</v>
      </c>
      <c r="Z16" s="164">
        <f t="shared" si="0"/>
        <v>4.4065553700111178E-2</v>
      </c>
    </row>
    <row r="17" spans="1:26" x14ac:dyDescent="0.25">
      <c r="A17" s="161" t="s">
        <v>123</v>
      </c>
      <c r="B17" s="162" t="s">
        <v>123</v>
      </c>
      <c r="C17" s="163">
        <v>4317</v>
      </c>
      <c r="D17" s="163">
        <v>10076</v>
      </c>
      <c r="E17" s="163">
        <v>19335</v>
      </c>
      <c r="F17" s="163">
        <v>14809</v>
      </c>
      <c r="G17" s="163">
        <v>14135</v>
      </c>
      <c r="H17" s="164">
        <f t="shared" si="4"/>
        <v>-4.551286379904107E-2</v>
      </c>
      <c r="I17" s="178">
        <f t="shared" si="1"/>
        <v>2.2742645355570996</v>
      </c>
      <c r="J17" s="164">
        <f t="shared" si="5"/>
        <v>1.8627851504329145E-2</v>
      </c>
      <c r="K17" s="163">
        <v>23237</v>
      </c>
      <c r="L17" s="163">
        <v>56946</v>
      </c>
      <c r="M17" s="163">
        <v>104116</v>
      </c>
      <c r="N17" s="163">
        <v>102844</v>
      </c>
      <c r="O17" s="163">
        <v>113442</v>
      </c>
      <c r="P17" s="164">
        <f t="shared" si="6"/>
        <v>0.10304927851892187</v>
      </c>
      <c r="Q17" s="178">
        <f t="shared" si="2"/>
        <v>3.8819555020011185</v>
      </c>
      <c r="R17" s="164">
        <f t="shared" si="7"/>
        <v>3.2220243522124048E-2</v>
      </c>
      <c r="S17" s="163">
        <v>27554</v>
      </c>
      <c r="T17" s="163">
        <v>67022</v>
      </c>
      <c r="U17" s="163">
        <v>123451</v>
      </c>
      <c r="V17" s="163">
        <v>117653</v>
      </c>
      <c r="W17" s="163">
        <v>127577</v>
      </c>
      <c r="X17" s="164">
        <f t="shared" si="8"/>
        <v>8.4349740338112822E-2</v>
      </c>
      <c r="Y17" s="178">
        <f t="shared" si="3"/>
        <v>3.6300718588952599</v>
      </c>
      <c r="Z17" s="164">
        <f t="shared" si="0"/>
        <v>3.2686034187540861E-2</v>
      </c>
    </row>
    <row r="18" spans="1:26" x14ac:dyDescent="0.25">
      <c r="A18" s="161" t="s">
        <v>119</v>
      </c>
      <c r="B18" s="162" t="s">
        <v>119</v>
      </c>
      <c r="C18" s="163">
        <v>5016</v>
      </c>
      <c r="D18" s="163">
        <v>6294</v>
      </c>
      <c r="E18" s="163">
        <v>10411</v>
      </c>
      <c r="F18" s="163">
        <v>10569</v>
      </c>
      <c r="G18" s="163">
        <v>9946</v>
      </c>
      <c r="H18" s="164">
        <f t="shared" si="4"/>
        <v>-5.8945974075125362E-2</v>
      </c>
      <c r="I18" s="178">
        <f t="shared" si="1"/>
        <v>0.98285486443381176</v>
      </c>
      <c r="J18" s="164">
        <f t="shared" si="5"/>
        <v>1.3107365480159724E-2</v>
      </c>
      <c r="K18" s="163">
        <v>43640</v>
      </c>
      <c r="L18" s="163">
        <v>77431</v>
      </c>
      <c r="M18" s="163">
        <v>120097</v>
      </c>
      <c r="N18" s="163">
        <v>123841</v>
      </c>
      <c r="O18" s="163">
        <v>130344</v>
      </c>
      <c r="P18" s="164">
        <f t="shared" si="6"/>
        <v>5.2510880887589817E-2</v>
      </c>
      <c r="Q18" s="178">
        <f t="shared" si="2"/>
        <v>1.986801099908341</v>
      </c>
      <c r="R18" s="164">
        <f t="shared" si="7"/>
        <v>3.702081611438212E-2</v>
      </c>
      <c r="S18" s="163">
        <v>48656</v>
      </c>
      <c r="T18" s="163">
        <v>83725</v>
      </c>
      <c r="U18" s="163">
        <v>130508</v>
      </c>
      <c r="V18" s="163">
        <v>134410</v>
      </c>
      <c r="W18" s="163">
        <v>140290</v>
      </c>
      <c r="X18" s="164">
        <f t="shared" si="8"/>
        <v>4.3746745033851564E-2</v>
      </c>
      <c r="Y18" s="178">
        <f t="shared" si="3"/>
        <v>1.883303189740217</v>
      </c>
      <c r="Z18" s="164">
        <f t="shared" si="0"/>
        <v>3.4554511099525981E-2</v>
      </c>
    </row>
    <row r="19" spans="1:26" x14ac:dyDescent="0.25">
      <c r="A19" s="161" t="s">
        <v>128</v>
      </c>
      <c r="B19" s="162" t="s">
        <v>128</v>
      </c>
      <c r="C19" s="163">
        <v>3325</v>
      </c>
      <c r="D19" s="163">
        <v>2149</v>
      </c>
      <c r="E19" s="163">
        <v>5595</v>
      </c>
      <c r="F19" s="163">
        <v>6021</v>
      </c>
      <c r="G19" s="163">
        <v>5523</v>
      </c>
      <c r="H19" s="164">
        <f t="shared" si="4"/>
        <v>-8.2710513203786751E-2</v>
      </c>
      <c r="I19" s="178">
        <f t="shared" si="1"/>
        <v>0.66105263157894734</v>
      </c>
      <c r="J19" s="164">
        <f t="shared" si="5"/>
        <v>7.2785018647619302E-3</v>
      </c>
      <c r="K19" s="163">
        <v>14961</v>
      </c>
      <c r="L19" s="163">
        <v>12822</v>
      </c>
      <c r="M19" s="163">
        <v>35340</v>
      </c>
      <c r="N19" s="163">
        <v>38436</v>
      </c>
      <c r="O19" s="163">
        <v>36028</v>
      </c>
      <c r="P19" s="164">
        <f t="shared" si="6"/>
        <v>-6.2649599333957751E-2</v>
      </c>
      <c r="Q19" s="178">
        <f t="shared" si="2"/>
        <v>1.4081277989439207</v>
      </c>
      <c r="R19" s="164">
        <f t="shared" si="7"/>
        <v>1.0232814421599453E-2</v>
      </c>
      <c r="S19" s="163">
        <v>18286</v>
      </c>
      <c r="T19" s="163">
        <v>14971</v>
      </c>
      <c r="U19" s="163">
        <v>40935</v>
      </c>
      <c r="V19" s="163">
        <v>44457</v>
      </c>
      <c r="W19" s="163">
        <v>41551</v>
      </c>
      <c r="X19" s="164">
        <f t="shared" si="8"/>
        <v>-6.5366533954157924E-2</v>
      </c>
      <c r="Y19" s="178">
        <f t="shared" si="3"/>
        <v>1.2722848080498741</v>
      </c>
      <c r="Z19" s="164">
        <f t="shared" si="0"/>
        <v>1.0838331074409967E-2</v>
      </c>
    </row>
    <row r="20" spans="1:26" x14ac:dyDescent="0.25">
      <c r="A20" s="161" t="s">
        <v>131</v>
      </c>
      <c r="B20" s="162" t="s">
        <v>131</v>
      </c>
      <c r="C20" s="163">
        <v>3428</v>
      </c>
      <c r="D20" s="163">
        <v>1763</v>
      </c>
      <c r="E20" s="163">
        <v>3453</v>
      </c>
      <c r="F20" s="163">
        <v>4406</v>
      </c>
      <c r="G20" s="163">
        <v>3638</v>
      </c>
      <c r="H20" s="164">
        <f t="shared" si="4"/>
        <v>-0.17430776214253296</v>
      </c>
      <c r="I20" s="178">
        <f t="shared" si="1"/>
        <v>6.1260210035005924E-2</v>
      </c>
      <c r="J20" s="164">
        <f t="shared" si="5"/>
        <v>4.7943490465333881E-3</v>
      </c>
      <c r="K20" s="163">
        <v>22112</v>
      </c>
      <c r="L20" s="163">
        <v>10721</v>
      </c>
      <c r="M20" s="163">
        <v>31821</v>
      </c>
      <c r="N20" s="163">
        <v>40312</v>
      </c>
      <c r="O20" s="163">
        <v>37135</v>
      </c>
      <c r="P20" s="164">
        <f t="shared" si="6"/>
        <v>-7.8810279817424056E-2</v>
      </c>
      <c r="Q20" s="178">
        <f t="shared" si="2"/>
        <v>0.67940484804630974</v>
      </c>
      <c r="R20" s="164">
        <f t="shared" si="7"/>
        <v>1.0547228920453415E-2</v>
      </c>
      <c r="S20" s="163">
        <v>25540</v>
      </c>
      <c r="T20" s="163">
        <v>12484</v>
      </c>
      <c r="U20" s="163">
        <v>35274</v>
      </c>
      <c r="V20" s="163">
        <v>44718</v>
      </c>
      <c r="W20" s="163">
        <v>40773</v>
      </c>
      <c r="X20" s="164">
        <f t="shared" si="8"/>
        <v>-8.8219508922581458E-2</v>
      </c>
      <c r="Y20" s="178">
        <f t="shared" si="3"/>
        <v>0.59643696162881743</v>
      </c>
      <c r="Z20" s="164">
        <f t="shared" si="0"/>
        <v>9.3394720976850421E-3</v>
      </c>
    </row>
    <row r="21" spans="1:26" x14ac:dyDescent="0.25">
      <c r="A21" s="166" t="s">
        <v>145</v>
      </c>
      <c r="B21" s="167" t="s">
        <v>145</v>
      </c>
      <c r="C21" s="168">
        <f>C13-SUM(C14:C20)</f>
        <v>57355</v>
      </c>
      <c r="D21" s="168">
        <f>D13-SUM(D14:D20)</f>
        <v>81543</v>
      </c>
      <c r="E21" s="168">
        <f>E13-SUM(E14:E20)</f>
        <v>177894</v>
      </c>
      <c r="F21" s="168">
        <f>F13-SUM(F14:F20)</f>
        <v>183064</v>
      </c>
      <c r="G21" s="168">
        <f>G13-SUM(G14:G20)</f>
        <v>201552</v>
      </c>
      <c r="H21" s="169">
        <f t="shared" si="4"/>
        <v>0.10099200279683607</v>
      </c>
      <c r="I21" s="179">
        <f t="shared" si="1"/>
        <v>2.5141138523232498</v>
      </c>
      <c r="J21" s="169">
        <f t="shared" si="5"/>
        <v>0.26561589857803664</v>
      </c>
      <c r="K21" s="168">
        <f>K13-SUM(K14:K20)</f>
        <v>163673</v>
      </c>
      <c r="L21" s="168">
        <f>L13-SUM(L14:L20)</f>
        <v>293055</v>
      </c>
      <c r="M21" s="168">
        <f>M13-SUM(M14:M20)</f>
        <v>583188</v>
      </c>
      <c r="N21" s="168">
        <f>N13-SUM(N14:N20)</f>
        <v>664101</v>
      </c>
      <c r="O21" s="168">
        <f>O13-SUM(O14:O20)</f>
        <v>724051</v>
      </c>
      <c r="P21" s="169">
        <f t="shared" si="6"/>
        <v>9.0272413382904038E-2</v>
      </c>
      <c r="Q21" s="179">
        <f t="shared" si="2"/>
        <v>3.4237656791285058</v>
      </c>
      <c r="R21" s="169">
        <f t="shared" si="7"/>
        <v>0.2056478159979323</v>
      </c>
      <c r="S21" s="168">
        <f>S13-SUM(S14:S20)</f>
        <v>221028</v>
      </c>
      <c r="T21" s="168">
        <f>T13-SUM(T14:T20)</f>
        <v>374598</v>
      </c>
      <c r="U21" s="168">
        <f>U13-SUM(U14:U20)</f>
        <v>761082</v>
      </c>
      <c r="V21" s="168">
        <f>V13-SUM(V14:V20)</f>
        <v>847165</v>
      </c>
      <c r="W21" s="168">
        <f>W13-SUM(W14:W20)</f>
        <v>925603</v>
      </c>
      <c r="X21" s="169">
        <f t="shared" si="8"/>
        <v>9.258881091640947E-2</v>
      </c>
      <c r="Y21" s="179">
        <f t="shared" si="3"/>
        <v>3.1877182981341727</v>
      </c>
      <c r="Z21" s="169">
        <f t="shared" si="0"/>
        <v>0.20151114427199432</v>
      </c>
    </row>
    <row r="22" spans="1:26" x14ac:dyDescent="0.25">
      <c r="A22" s="1"/>
      <c r="B22" s="154" t="s">
        <v>44</v>
      </c>
      <c r="C22" s="152"/>
      <c r="D22" s="152"/>
      <c r="E22" s="152"/>
      <c r="F22" s="152"/>
      <c r="G22" s="152"/>
      <c r="H22" s="152"/>
      <c r="I22" s="152"/>
      <c r="J22" s="152"/>
      <c r="K22" s="152"/>
      <c r="L22" s="152"/>
      <c r="M22" s="152"/>
      <c r="N22" s="152"/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</row>
    <row r="23" spans="1:26" x14ac:dyDescent="0.25">
      <c r="A23" s="1" t="s">
        <v>0</v>
      </c>
      <c r="B23" s="155" t="s">
        <v>68</v>
      </c>
      <c r="C23" s="175">
        <f>C24+C27</f>
        <v>42852</v>
      </c>
      <c r="D23" s="175">
        <f>D24+D27</f>
        <v>64946</v>
      </c>
      <c r="E23" s="175">
        <f>E24+E27</f>
        <v>165265</v>
      </c>
      <c r="F23" s="175">
        <f>F24+F27</f>
        <v>165616</v>
      </c>
      <c r="G23" s="175">
        <f>G24+G27</f>
        <v>152897</v>
      </c>
      <c r="H23" s="176">
        <f>IFERROR(G23/F23-1,"-")</f>
        <v>-7.6798135445850679E-2</v>
      </c>
      <c r="I23" s="176">
        <f t="shared" si="1"/>
        <v>2.568024829646224</v>
      </c>
      <c r="J23" s="176">
        <f>G23/G$9</f>
        <v>0.20149576310275299</v>
      </c>
      <c r="K23" s="175">
        <f>K24+K27</f>
        <v>398770</v>
      </c>
      <c r="L23" s="175">
        <f>L24+L27</f>
        <v>687822</v>
      </c>
      <c r="M23" s="175">
        <f>M24+M27</f>
        <v>1325364</v>
      </c>
      <c r="N23" s="175">
        <f>N24+N27</f>
        <v>1377487</v>
      </c>
      <c r="O23" s="175">
        <f>O24+O27</f>
        <v>1420992</v>
      </c>
      <c r="P23" s="176">
        <f>IFERROR(O23/N23-1,"-")</f>
        <v>3.158287519228864E-2</v>
      </c>
      <c r="Q23" s="176">
        <f t="shared" ref="Q23:Q86" si="9">IFERROR(O23/K23-1,"-")</f>
        <v>2.5634375705293779</v>
      </c>
      <c r="R23" s="176">
        <f>O23/O$9</f>
        <v>0.40359574304922419</v>
      </c>
      <c r="S23" s="175">
        <f>S24+S27</f>
        <v>441622</v>
      </c>
      <c r="T23" s="175">
        <f>T24+T27</f>
        <v>752768</v>
      </c>
      <c r="U23" s="175">
        <f>U24+U27</f>
        <v>1490629</v>
      </c>
      <c r="V23" s="175">
        <f>V24+V27</f>
        <v>1543103</v>
      </c>
      <c r="W23" s="175">
        <f>W24+W27</f>
        <v>1573889</v>
      </c>
      <c r="X23" s="176">
        <f>IFERROR(W23/V23-1,"-")</f>
        <v>1.9950709706351377E-2</v>
      </c>
      <c r="Y23" s="176">
        <f t="shared" ref="Y23:Y86" si="10">IFERROR(W23/S23-1,"-")</f>
        <v>2.5638826870038178</v>
      </c>
      <c r="Z23" s="176">
        <f t="shared" ref="Z23:Z35" si="11">U23/U$9</f>
        <v>0.39467278883880924</v>
      </c>
    </row>
    <row r="24" spans="1:26" x14ac:dyDescent="0.25">
      <c r="A24" s="1" t="s">
        <v>96</v>
      </c>
      <c r="B24" s="158" t="s">
        <v>97</v>
      </c>
      <c r="C24" s="159">
        <v>2953</v>
      </c>
      <c r="D24" s="159">
        <v>8952</v>
      </c>
      <c r="E24" s="159">
        <v>12689</v>
      </c>
      <c r="F24" s="159">
        <v>11581</v>
      </c>
      <c r="G24" s="159">
        <v>7728</v>
      </c>
      <c r="H24" s="160">
        <f>IFERROR(G24/F24-1,"-")</f>
        <v>-0.33270011225282792</v>
      </c>
      <c r="I24" s="177">
        <f t="shared" si="1"/>
        <v>1.6169996613613273</v>
      </c>
      <c r="J24" s="160">
        <f>G24/G$9</f>
        <v>1.0184367628260039E-2</v>
      </c>
      <c r="K24" s="159">
        <v>90143</v>
      </c>
      <c r="L24" s="159">
        <v>198275</v>
      </c>
      <c r="M24" s="159">
        <v>161372</v>
      </c>
      <c r="N24" s="159">
        <v>131261</v>
      </c>
      <c r="O24" s="159">
        <v>120636</v>
      </c>
      <c r="P24" s="160">
        <f>IFERROR(O24/N24-1,"-")</f>
        <v>-8.0945596940446896E-2</v>
      </c>
      <c r="Q24" s="177">
        <f t="shared" si="9"/>
        <v>0.33827363189598758</v>
      </c>
      <c r="R24" s="160">
        <f>O24/O$9</f>
        <v>3.42635117287685E-2</v>
      </c>
      <c r="S24" s="159">
        <v>93096</v>
      </c>
      <c r="T24" s="159">
        <v>207227</v>
      </c>
      <c r="U24" s="159">
        <v>174061</v>
      </c>
      <c r="V24" s="159">
        <v>142842</v>
      </c>
      <c r="W24" s="159">
        <v>128364</v>
      </c>
      <c r="X24" s="160">
        <f>IFERROR(W24/V24-1,"-")</f>
        <v>-0.10135674381484439</v>
      </c>
      <c r="Y24" s="177">
        <f t="shared" si="10"/>
        <v>0.37883475122454247</v>
      </c>
      <c r="Z24" s="160">
        <f t="shared" si="11"/>
        <v>4.6086008187196124E-2</v>
      </c>
    </row>
    <row r="25" spans="1:26" x14ac:dyDescent="0.25">
      <c r="A25" s="161" t="s">
        <v>103</v>
      </c>
      <c r="B25" s="162" t="s">
        <v>103</v>
      </c>
      <c r="C25" s="163">
        <v>1786</v>
      </c>
      <c r="D25" s="163">
        <v>4418</v>
      </c>
      <c r="E25" s="163">
        <v>6088</v>
      </c>
      <c r="F25" s="163">
        <v>5359</v>
      </c>
      <c r="G25" s="163">
        <v>2401</v>
      </c>
      <c r="H25" s="164">
        <f>IFERROR(G25/F25-1,"-")</f>
        <v>-0.5519686508676992</v>
      </c>
      <c r="I25" s="178">
        <f t="shared" si="1"/>
        <v>0.34434490481522961</v>
      </c>
      <c r="J25" s="164">
        <f>G25/G$9</f>
        <v>3.1641649424757187E-3</v>
      </c>
      <c r="K25" s="163">
        <v>45044</v>
      </c>
      <c r="L25" s="163">
        <v>92809</v>
      </c>
      <c r="M25" s="163">
        <v>62381</v>
      </c>
      <c r="N25" s="163">
        <v>49573</v>
      </c>
      <c r="O25" s="163">
        <v>41582</v>
      </c>
      <c r="P25" s="164">
        <f>IFERROR(O25/N25-1,"-")</f>
        <v>-0.16119661912734751</v>
      </c>
      <c r="Q25" s="178">
        <f t="shared" si="9"/>
        <v>-7.6858183109848155E-2</v>
      </c>
      <c r="R25" s="164">
        <f>O25/O$9</f>
        <v>1.1810283370682481E-2</v>
      </c>
      <c r="S25" s="163">
        <v>46830</v>
      </c>
      <c r="T25" s="163">
        <v>97227</v>
      </c>
      <c r="U25" s="163">
        <v>68469</v>
      </c>
      <c r="V25" s="163">
        <v>54932</v>
      </c>
      <c r="W25" s="163">
        <v>43983</v>
      </c>
      <c r="X25" s="164">
        <f>IFERROR(W25/V25-1,"-")</f>
        <v>-0.19931915823199597</v>
      </c>
      <c r="Y25" s="178">
        <f t="shared" si="10"/>
        <v>-6.0794362588084572E-2</v>
      </c>
      <c r="Z25" s="164">
        <f t="shared" si="11"/>
        <v>1.812848883189877E-2</v>
      </c>
    </row>
    <row r="26" spans="1:26" x14ac:dyDescent="0.25">
      <c r="A26" s="161" t="s">
        <v>100</v>
      </c>
      <c r="B26" s="162" t="s">
        <v>100</v>
      </c>
      <c r="C26" s="163">
        <v>1167</v>
      </c>
      <c r="D26" s="163">
        <v>4534</v>
      </c>
      <c r="E26" s="163">
        <v>6601</v>
      </c>
      <c r="F26" s="163">
        <v>6222</v>
      </c>
      <c r="G26" s="163">
        <v>5327</v>
      </c>
      <c r="H26" s="164">
        <f>IFERROR(G26/F26-1,"-")</f>
        <v>-0.14384442301510769</v>
      </c>
      <c r="I26" s="178">
        <f t="shared" si="1"/>
        <v>3.5646958011996572</v>
      </c>
      <c r="J26" s="164">
        <f>G26/G$9</f>
        <v>7.0202026857843205E-3</v>
      </c>
      <c r="K26" s="163">
        <v>45099</v>
      </c>
      <c r="L26" s="163">
        <v>105466</v>
      </c>
      <c r="M26" s="163">
        <v>98991</v>
      </c>
      <c r="N26" s="163">
        <v>81688</v>
      </c>
      <c r="O26" s="163">
        <v>79054</v>
      </c>
      <c r="P26" s="164">
        <f>IFERROR(O26/N26-1,"-")</f>
        <v>-3.2244638135344283E-2</v>
      </c>
      <c r="Q26" s="178">
        <f t="shared" si="9"/>
        <v>0.75289917736535172</v>
      </c>
      <c r="R26" s="164">
        <f>O26/O$9</f>
        <v>2.2453228358086018E-2</v>
      </c>
      <c r="S26" s="163">
        <v>46266</v>
      </c>
      <c r="T26" s="163">
        <v>110000</v>
      </c>
      <c r="U26" s="163">
        <v>105592</v>
      </c>
      <c r="V26" s="163">
        <v>87910</v>
      </c>
      <c r="W26" s="163">
        <v>84381</v>
      </c>
      <c r="X26" s="164">
        <f>IFERROR(W26/V26-1,"-")</f>
        <v>-4.014332840404955E-2</v>
      </c>
      <c r="Y26" s="178">
        <f t="shared" si="10"/>
        <v>0.82382310984308127</v>
      </c>
      <c r="Z26" s="164">
        <f t="shared" si="11"/>
        <v>2.7957519355297358E-2</v>
      </c>
    </row>
    <row r="27" spans="1:26" x14ac:dyDescent="0.25">
      <c r="A27" s="1" t="s">
        <v>146</v>
      </c>
      <c r="B27" s="158" t="s">
        <v>107</v>
      </c>
      <c r="C27" s="159">
        <v>39899</v>
      </c>
      <c r="D27" s="159">
        <v>55994</v>
      </c>
      <c r="E27" s="159">
        <v>152576</v>
      </c>
      <c r="F27" s="159">
        <v>154035</v>
      </c>
      <c r="G27" s="159">
        <v>145169</v>
      </c>
      <c r="H27" s="160">
        <f>IFERROR(G27/F27-1,"-")</f>
        <v>-5.755834712889929E-2</v>
      </c>
      <c r="I27" s="177">
        <f t="shared" si="1"/>
        <v>2.6384119902754457</v>
      </c>
      <c r="J27" s="160">
        <f>G27/G$9</f>
        <v>0.19131139547449297</v>
      </c>
      <c r="K27" s="159">
        <v>308627</v>
      </c>
      <c r="L27" s="159">
        <v>489547</v>
      </c>
      <c r="M27" s="159">
        <v>1163992</v>
      </c>
      <c r="N27" s="159">
        <v>1246226</v>
      </c>
      <c r="O27" s="159">
        <v>1300356</v>
      </c>
      <c r="P27" s="160">
        <f>IFERROR(O27/N27-1,"-")</f>
        <v>4.3435139372794307E-2</v>
      </c>
      <c r="Q27" s="177">
        <f t="shared" si="9"/>
        <v>3.2133578721239555</v>
      </c>
      <c r="R27" s="160">
        <f>O27/O$9</f>
        <v>0.36933223132045567</v>
      </c>
      <c r="S27" s="159">
        <v>348526</v>
      </c>
      <c r="T27" s="159">
        <v>545541</v>
      </c>
      <c r="U27" s="159">
        <v>1316568</v>
      </c>
      <c r="V27" s="159">
        <v>1400261</v>
      </c>
      <c r="W27" s="159">
        <v>1445525</v>
      </c>
      <c r="X27" s="160">
        <f>IFERROR(W27/V27-1,"-")</f>
        <v>3.232540219287694E-2</v>
      </c>
      <c r="Y27" s="177">
        <f t="shared" si="10"/>
        <v>3.1475384906721446</v>
      </c>
      <c r="Z27" s="160">
        <f t="shared" si="11"/>
        <v>0.34858678065161314</v>
      </c>
    </row>
    <row r="28" spans="1:26" x14ac:dyDescent="0.25">
      <c r="A28" s="161" t="s">
        <v>110</v>
      </c>
      <c r="B28" s="162" t="s">
        <v>110</v>
      </c>
      <c r="C28" s="163">
        <v>14793</v>
      </c>
      <c r="D28" s="163">
        <v>16270</v>
      </c>
      <c r="E28" s="163">
        <v>66823</v>
      </c>
      <c r="F28" s="163">
        <v>69319</v>
      </c>
      <c r="G28" s="163">
        <v>63618</v>
      </c>
      <c r="H28" s="164">
        <f t="shared" ref="H28:H35" si="12">IFERROR(G28/F28-1,"-")</f>
        <v>-8.2242963689608928E-2</v>
      </c>
      <c r="I28" s="178">
        <f t="shared" si="1"/>
        <v>3.3005475562766176</v>
      </c>
      <c r="J28" s="164">
        <f t="shared" ref="J28:J35" si="13">G28/G$9</f>
        <v>8.383916922549782E-2</v>
      </c>
      <c r="K28" s="163">
        <v>128801</v>
      </c>
      <c r="L28" s="163">
        <v>159037</v>
      </c>
      <c r="M28" s="163">
        <v>590382</v>
      </c>
      <c r="N28" s="163">
        <v>640574</v>
      </c>
      <c r="O28" s="163">
        <v>669764</v>
      </c>
      <c r="P28" s="164">
        <f t="shared" ref="P28:P35" si="14">IFERROR(O28/N28-1,"-")</f>
        <v>4.5568505746408583E-2</v>
      </c>
      <c r="Q28" s="178">
        <f t="shared" si="9"/>
        <v>4.1999906833021479</v>
      </c>
      <c r="R28" s="164">
        <f t="shared" ref="R28:R35" si="15">O28/O$9</f>
        <v>0.19022900850083646</v>
      </c>
      <c r="S28" s="163">
        <v>143594</v>
      </c>
      <c r="T28" s="163">
        <v>175307</v>
      </c>
      <c r="U28" s="163">
        <v>657205</v>
      </c>
      <c r="V28" s="163">
        <v>709893</v>
      </c>
      <c r="W28" s="163">
        <v>733382</v>
      </c>
      <c r="X28" s="164">
        <f t="shared" ref="X28:X35" si="16">IFERROR(W28/V28-1,"-")</f>
        <v>3.3088085105783538E-2</v>
      </c>
      <c r="Y28" s="178">
        <f t="shared" si="10"/>
        <v>4.1073303898491584</v>
      </c>
      <c r="Z28" s="164">
        <f t="shared" si="11"/>
        <v>0.17400770425693424</v>
      </c>
    </row>
    <row r="29" spans="1:26" x14ac:dyDescent="0.25">
      <c r="A29" s="161" t="s">
        <v>113</v>
      </c>
      <c r="B29" s="162" t="s">
        <v>113</v>
      </c>
      <c r="C29" s="163">
        <v>7836</v>
      </c>
      <c r="D29" s="163">
        <v>14336</v>
      </c>
      <c r="E29" s="163">
        <v>27397</v>
      </c>
      <c r="F29" s="163">
        <v>30224</v>
      </c>
      <c r="G29" s="163">
        <v>29376</v>
      </c>
      <c r="H29" s="164">
        <f t="shared" si="12"/>
        <v>-2.8057173107464251E-2</v>
      </c>
      <c r="I29" s="178">
        <f t="shared" si="1"/>
        <v>2.7488514548238898</v>
      </c>
      <c r="J29" s="164">
        <f t="shared" si="13"/>
        <v>3.8713248375746231E-2</v>
      </c>
      <c r="K29" s="163">
        <v>41673</v>
      </c>
      <c r="L29" s="163">
        <v>81095</v>
      </c>
      <c r="M29" s="163">
        <v>128496</v>
      </c>
      <c r="N29" s="163">
        <v>137331</v>
      </c>
      <c r="O29" s="163">
        <v>137486</v>
      </c>
      <c r="P29" s="164">
        <f t="shared" si="14"/>
        <v>1.1286599529602981E-3</v>
      </c>
      <c r="Q29" s="178">
        <f t="shared" si="9"/>
        <v>2.2991625272958509</v>
      </c>
      <c r="R29" s="164">
        <f t="shared" si="15"/>
        <v>3.9049315076274627E-2</v>
      </c>
      <c r="S29" s="163">
        <v>49509</v>
      </c>
      <c r="T29" s="163">
        <v>95431</v>
      </c>
      <c r="U29" s="163">
        <v>155893</v>
      </c>
      <c r="V29" s="163">
        <v>167555</v>
      </c>
      <c r="W29" s="163">
        <v>166862</v>
      </c>
      <c r="X29" s="164">
        <f t="shared" si="16"/>
        <v>-4.1359553579422004E-3</v>
      </c>
      <c r="Y29" s="178">
        <f t="shared" si="10"/>
        <v>2.3703367064574117</v>
      </c>
      <c r="Z29" s="164">
        <f t="shared" si="11"/>
        <v>4.1275679642921538E-2</v>
      </c>
    </row>
    <row r="30" spans="1:26" x14ac:dyDescent="0.25">
      <c r="A30" s="161" t="s">
        <v>116</v>
      </c>
      <c r="B30" s="162" t="s">
        <v>116</v>
      </c>
      <c r="C30" s="163">
        <v>3230</v>
      </c>
      <c r="D30" s="163">
        <v>4987</v>
      </c>
      <c r="E30" s="163">
        <v>4132</v>
      </c>
      <c r="F30" s="163">
        <v>2982</v>
      </c>
      <c r="G30" s="163">
        <v>3034</v>
      </c>
      <c r="H30" s="164">
        <f t="shared" si="12"/>
        <v>1.7437961099932897E-2</v>
      </c>
      <c r="I30" s="178">
        <f t="shared" si="1"/>
        <v>-6.0681114551083604E-2</v>
      </c>
      <c r="J30" s="164">
        <f t="shared" si="13"/>
        <v>3.9983658623370805E-3</v>
      </c>
      <c r="K30" s="163">
        <v>13936</v>
      </c>
      <c r="L30" s="163">
        <v>30800</v>
      </c>
      <c r="M30" s="163">
        <v>48228</v>
      </c>
      <c r="N30" s="163">
        <v>43489</v>
      </c>
      <c r="O30" s="163">
        <v>39137</v>
      </c>
      <c r="P30" s="164">
        <f t="shared" si="14"/>
        <v>-0.10007128239324892</v>
      </c>
      <c r="Q30" s="178">
        <f t="shared" si="9"/>
        <v>1.8083381171067736</v>
      </c>
      <c r="R30" s="164">
        <f t="shared" si="15"/>
        <v>1.1115844843403402E-2</v>
      </c>
      <c r="S30" s="163">
        <v>17166</v>
      </c>
      <c r="T30" s="163">
        <v>35787</v>
      </c>
      <c r="U30" s="163">
        <v>52360</v>
      </c>
      <c r="V30" s="163">
        <v>46471</v>
      </c>
      <c r="W30" s="163">
        <v>42171</v>
      </c>
      <c r="X30" s="164">
        <f t="shared" si="16"/>
        <v>-9.2530825676228168E-2</v>
      </c>
      <c r="Y30" s="178">
        <f t="shared" si="10"/>
        <v>1.4566585110101364</v>
      </c>
      <c r="Z30" s="164">
        <f t="shared" si="11"/>
        <v>1.3863320265203516E-2</v>
      </c>
    </row>
    <row r="31" spans="1:26" x14ac:dyDescent="0.25">
      <c r="A31" s="161" t="s">
        <v>123</v>
      </c>
      <c r="B31" s="162" t="s">
        <v>123</v>
      </c>
      <c r="C31" s="163">
        <v>1736</v>
      </c>
      <c r="D31" s="163">
        <v>3938</v>
      </c>
      <c r="E31" s="163">
        <v>7950</v>
      </c>
      <c r="F31" s="163">
        <v>4040</v>
      </c>
      <c r="G31" s="163">
        <v>3255</v>
      </c>
      <c r="H31" s="164">
        <f t="shared" si="12"/>
        <v>-0.19430693069306926</v>
      </c>
      <c r="I31" s="178">
        <f t="shared" si="1"/>
        <v>0.875</v>
      </c>
      <c r="J31" s="164">
        <f t="shared" si="13"/>
        <v>4.2896113651638753E-3</v>
      </c>
      <c r="K31" s="163">
        <v>12314</v>
      </c>
      <c r="L31" s="163">
        <v>32115</v>
      </c>
      <c r="M31" s="163">
        <v>56445</v>
      </c>
      <c r="N31" s="163">
        <v>53434</v>
      </c>
      <c r="O31" s="163">
        <v>57796</v>
      </c>
      <c r="P31" s="164">
        <f t="shared" si="14"/>
        <v>8.1633416925553037E-2</v>
      </c>
      <c r="Q31" s="178">
        <f t="shared" si="9"/>
        <v>3.6935195712197499</v>
      </c>
      <c r="R31" s="164">
        <f t="shared" si="15"/>
        <v>1.6415447493914787E-2</v>
      </c>
      <c r="S31" s="163">
        <v>14050</v>
      </c>
      <c r="T31" s="163">
        <v>36053</v>
      </c>
      <c r="U31" s="163">
        <v>64395</v>
      </c>
      <c r="V31" s="163">
        <v>57474</v>
      </c>
      <c r="W31" s="163">
        <v>61051</v>
      </c>
      <c r="X31" s="164">
        <f t="shared" si="16"/>
        <v>6.2236837526533639E-2</v>
      </c>
      <c r="Y31" s="178">
        <f t="shared" si="10"/>
        <v>3.3452669039145908</v>
      </c>
      <c r="Z31" s="164">
        <f t="shared" si="11"/>
        <v>1.7049818725702454E-2</v>
      </c>
    </row>
    <row r="32" spans="1:26" x14ac:dyDescent="0.25">
      <c r="A32" s="161" t="s">
        <v>119</v>
      </c>
      <c r="B32" s="162" t="s">
        <v>119</v>
      </c>
      <c r="C32" s="163">
        <v>1403</v>
      </c>
      <c r="D32" s="163">
        <v>2232</v>
      </c>
      <c r="E32" s="163">
        <v>4497</v>
      </c>
      <c r="F32" s="163">
        <v>3231</v>
      </c>
      <c r="G32" s="163">
        <v>2567</v>
      </c>
      <c r="H32" s="164">
        <f t="shared" si="12"/>
        <v>-0.20550913030021667</v>
      </c>
      <c r="I32" s="178">
        <f t="shared" si="1"/>
        <v>0.8296507483962936</v>
      </c>
      <c r="J32" s="164">
        <f t="shared" si="13"/>
        <v>3.3829285328343065E-3</v>
      </c>
      <c r="K32" s="163">
        <v>25064</v>
      </c>
      <c r="L32" s="163">
        <v>46414</v>
      </c>
      <c r="M32" s="163">
        <v>73182</v>
      </c>
      <c r="N32" s="163">
        <v>71382</v>
      </c>
      <c r="O32" s="163">
        <v>73828</v>
      </c>
      <c r="P32" s="164">
        <f t="shared" si="14"/>
        <v>3.4266341654758836E-2</v>
      </c>
      <c r="Q32" s="178">
        <f t="shared" si="9"/>
        <v>1.9455793169486117</v>
      </c>
      <c r="R32" s="164">
        <f t="shared" si="15"/>
        <v>2.0968919260515275E-2</v>
      </c>
      <c r="S32" s="163">
        <v>26467</v>
      </c>
      <c r="T32" s="163">
        <v>48646</v>
      </c>
      <c r="U32" s="163">
        <v>77679</v>
      </c>
      <c r="V32" s="163">
        <v>74613</v>
      </c>
      <c r="W32" s="163">
        <v>76395</v>
      </c>
      <c r="X32" s="164">
        <f t="shared" si="16"/>
        <v>2.3883237505528454E-2</v>
      </c>
      <c r="Y32" s="178">
        <f t="shared" si="10"/>
        <v>1.8864246042241279</v>
      </c>
      <c r="Z32" s="164">
        <f t="shared" si="11"/>
        <v>2.0567014035155536E-2</v>
      </c>
    </row>
    <row r="33" spans="1:26" x14ac:dyDescent="0.25">
      <c r="A33" s="161" t="s">
        <v>128</v>
      </c>
      <c r="B33" s="162" t="s">
        <v>128</v>
      </c>
      <c r="C33" s="163">
        <v>1376</v>
      </c>
      <c r="D33" s="163">
        <v>590</v>
      </c>
      <c r="E33" s="163">
        <v>1708</v>
      </c>
      <c r="F33" s="163">
        <v>2116</v>
      </c>
      <c r="G33" s="163">
        <v>2577</v>
      </c>
      <c r="H33" s="164">
        <f t="shared" si="12"/>
        <v>0.21786389413988649</v>
      </c>
      <c r="I33" s="178">
        <f t="shared" si="1"/>
        <v>0.87281976744186052</v>
      </c>
      <c r="J33" s="164">
        <f t="shared" si="13"/>
        <v>3.3961070623739803E-3</v>
      </c>
      <c r="K33" s="163">
        <v>8223</v>
      </c>
      <c r="L33" s="163">
        <v>5697</v>
      </c>
      <c r="M33" s="163">
        <v>18357</v>
      </c>
      <c r="N33" s="163">
        <v>18861</v>
      </c>
      <c r="O33" s="163">
        <v>18273</v>
      </c>
      <c r="P33" s="164">
        <f t="shared" si="14"/>
        <v>-3.1175441386989022E-2</v>
      </c>
      <c r="Q33" s="178">
        <f t="shared" si="9"/>
        <v>1.2221816855162349</v>
      </c>
      <c r="R33" s="164">
        <f t="shared" si="15"/>
        <v>5.1899694106219271E-3</v>
      </c>
      <c r="S33" s="163">
        <v>9599</v>
      </c>
      <c r="T33" s="163">
        <v>6287</v>
      </c>
      <c r="U33" s="163">
        <v>20065</v>
      </c>
      <c r="V33" s="163">
        <v>20977</v>
      </c>
      <c r="W33" s="163">
        <v>20850</v>
      </c>
      <c r="X33" s="164">
        <f t="shared" si="16"/>
        <v>-6.054249892739616E-3</v>
      </c>
      <c r="Y33" s="178">
        <f t="shared" si="10"/>
        <v>1.1721012605479739</v>
      </c>
      <c r="Z33" s="164">
        <f t="shared" si="11"/>
        <v>5.3125958961288879E-3</v>
      </c>
    </row>
    <row r="34" spans="1:26" x14ac:dyDescent="0.25">
      <c r="A34" s="161" t="s">
        <v>131</v>
      </c>
      <c r="B34" s="162" t="s">
        <v>131</v>
      </c>
      <c r="C34" s="163">
        <v>669</v>
      </c>
      <c r="D34" s="163">
        <v>195</v>
      </c>
      <c r="E34" s="163">
        <v>794</v>
      </c>
      <c r="F34" s="163">
        <v>833</v>
      </c>
      <c r="G34" s="163">
        <v>620</v>
      </c>
      <c r="H34" s="164">
        <f t="shared" si="12"/>
        <v>-0.25570228091236491</v>
      </c>
      <c r="I34" s="178">
        <f t="shared" si="1"/>
        <v>-7.3243647234678577E-2</v>
      </c>
      <c r="J34" s="164">
        <f t="shared" si="13"/>
        <v>8.1706883145978568E-4</v>
      </c>
      <c r="K34" s="163">
        <v>10880</v>
      </c>
      <c r="L34" s="163">
        <v>4211</v>
      </c>
      <c r="M34" s="163">
        <v>16482</v>
      </c>
      <c r="N34" s="163">
        <v>21199</v>
      </c>
      <c r="O34" s="163">
        <v>19378</v>
      </c>
      <c r="P34" s="164">
        <f t="shared" si="14"/>
        <v>-8.59002783150149E-2</v>
      </c>
      <c r="Q34" s="178">
        <f t="shared" si="9"/>
        <v>0.78106617647058818</v>
      </c>
      <c r="R34" s="164">
        <f t="shared" si="15"/>
        <v>5.5038158616008154E-3</v>
      </c>
      <c r="S34" s="163">
        <v>11549</v>
      </c>
      <c r="T34" s="163">
        <v>4406</v>
      </c>
      <c r="U34" s="163">
        <v>17276</v>
      </c>
      <c r="V34" s="163">
        <v>22032</v>
      </c>
      <c r="W34" s="163">
        <v>19998</v>
      </c>
      <c r="X34" s="164">
        <f t="shared" si="16"/>
        <v>-9.2320261437908502E-2</v>
      </c>
      <c r="Y34" s="178">
        <f t="shared" si="10"/>
        <v>0.73157849164429822</v>
      </c>
      <c r="Z34" s="164">
        <f t="shared" si="11"/>
        <v>4.5741543334922828E-3</v>
      </c>
    </row>
    <row r="35" spans="1:26" x14ac:dyDescent="0.25">
      <c r="A35" s="166" t="s">
        <v>145</v>
      </c>
      <c r="B35" s="167" t="s">
        <v>145</v>
      </c>
      <c r="C35" s="168">
        <f>C27-SUM(C28:C34)</f>
        <v>8856</v>
      </c>
      <c r="D35" s="168">
        <f>D27-SUM(D28:D34)</f>
        <v>13446</v>
      </c>
      <c r="E35" s="168">
        <f>E27-SUM(E28:E34)</f>
        <v>39275</v>
      </c>
      <c r="F35" s="168">
        <f>F27-SUM(F28:F34)</f>
        <v>41290</v>
      </c>
      <c r="G35" s="168">
        <f>G27-SUM(G28:G34)</f>
        <v>40122</v>
      </c>
      <c r="H35" s="169">
        <f t="shared" si="12"/>
        <v>-2.8287720997820287E-2</v>
      </c>
      <c r="I35" s="179">
        <f t="shared" si="1"/>
        <v>3.5304878048780486</v>
      </c>
      <c r="J35" s="169">
        <f t="shared" si="13"/>
        <v>5.2874896219079877E-2</v>
      </c>
      <c r="K35" s="168">
        <f>K27-SUM(K28:K34)</f>
        <v>67736</v>
      </c>
      <c r="L35" s="168">
        <f>L27-SUM(L28:L34)</f>
        <v>130178</v>
      </c>
      <c r="M35" s="168">
        <f>M27-SUM(M28:M34)</f>
        <v>232420</v>
      </c>
      <c r="N35" s="168">
        <f>N27-SUM(N28:N34)</f>
        <v>259956</v>
      </c>
      <c r="O35" s="168">
        <f>O27-SUM(O28:O34)</f>
        <v>284694</v>
      </c>
      <c r="P35" s="169">
        <f t="shared" si="14"/>
        <v>9.5162258228315588E-2</v>
      </c>
      <c r="Q35" s="179">
        <f t="shared" si="9"/>
        <v>3.2029939766150939</v>
      </c>
      <c r="R35" s="169">
        <f t="shared" si="15"/>
        <v>8.0859910873288407E-2</v>
      </c>
      <c r="S35" s="168">
        <f>S27-SUM(S28:S34)</f>
        <v>76592</v>
      </c>
      <c r="T35" s="168">
        <f>T27-SUM(T28:T34)</f>
        <v>143624</v>
      </c>
      <c r="U35" s="168">
        <f>U27-SUM(U28:U34)</f>
        <v>271695</v>
      </c>
      <c r="V35" s="168">
        <f>V27-SUM(V28:V34)</f>
        <v>301246</v>
      </c>
      <c r="W35" s="168">
        <f>W27-SUM(W28:W34)</f>
        <v>324816</v>
      </c>
      <c r="X35" s="169">
        <f t="shared" si="16"/>
        <v>7.8241702794394019E-2</v>
      </c>
      <c r="Y35" s="179">
        <f t="shared" si="10"/>
        <v>3.2408606642991433</v>
      </c>
      <c r="Z35" s="169">
        <f t="shared" si="11"/>
        <v>7.1936493496074658E-2</v>
      </c>
    </row>
    <row r="36" spans="1:26" x14ac:dyDescent="0.25">
      <c r="A36" s="1"/>
      <c r="B36" s="154" t="s">
        <v>45</v>
      </c>
      <c r="C36" s="152"/>
      <c r="D36" s="152"/>
      <c r="E36" s="152"/>
      <c r="F36" s="152"/>
      <c r="G36" s="152"/>
      <c r="H36" s="152"/>
      <c r="I36" s="152"/>
      <c r="J36" s="152"/>
      <c r="K36" s="152"/>
      <c r="L36" s="152"/>
      <c r="M36" s="152"/>
      <c r="N36" s="152"/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2"/>
    </row>
    <row r="37" spans="1:26" x14ac:dyDescent="0.25">
      <c r="A37" s="1" t="s">
        <v>0</v>
      </c>
      <c r="B37" s="155" t="s">
        <v>68</v>
      </c>
      <c r="C37" s="175">
        <f>C38+C41</f>
        <v>54285</v>
      </c>
      <c r="D37" s="175">
        <f>D38+D41</f>
        <v>50672</v>
      </c>
      <c r="E37" s="175">
        <f>E38+E41</f>
        <v>179190</v>
      </c>
      <c r="F37" s="175">
        <f>F38+F41</f>
        <v>201287</v>
      </c>
      <c r="G37" s="175">
        <f>G38+G41</f>
        <v>210210</v>
      </c>
      <c r="H37" s="176">
        <f>IFERROR(G37/F37-1,"-")</f>
        <v>4.432973813510066E-2</v>
      </c>
      <c r="I37" s="176">
        <f t="shared" si="1"/>
        <v>2.8723404255319149</v>
      </c>
      <c r="J37" s="176">
        <f>G37/G$9</f>
        <v>0.2770258694534864</v>
      </c>
      <c r="K37" s="175">
        <f>K38+K41</f>
        <v>151994</v>
      </c>
      <c r="L37" s="175">
        <f>L38+L41</f>
        <v>206077</v>
      </c>
      <c r="M37" s="175">
        <f>M38+M41</f>
        <v>573367</v>
      </c>
      <c r="N37" s="175">
        <f>N38+N41</f>
        <v>609226</v>
      </c>
      <c r="O37" s="175">
        <f>O38+O41</f>
        <v>651257</v>
      </c>
      <c r="P37" s="176">
        <f>IFERROR(O37/N37-1,"-")</f>
        <v>6.8990817857412567E-2</v>
      </c>
      <c r="Q37" s="176">
        <f t="shared" si="9"/>
        <v>3.2847546613682121</v>
      </c>
      <c r="R37" s="176">
        <f>O37/O$9</f>
        <v>0.18497257748883075</v>
      </c>
      <c r="S37" s="175">
        <f>S38+S41</f>
        <v>206279</v>
      </c>
      <c r="T37" s="175">
        <f>T38+T41</f>
        <v>256749</v>
      </c>
      <c r="U37" s="175">
        <f>U38+U41</f>
        <v>752557</v>
      </c>
      <c r="V37" s="175">
        <f>V38+V41</f>
        <v>810513</v>
      </c>
      <c r="W37" s="175">
        <f>W38+W41</f>
        <v>861467</v>
      </c>
      <c r="X37" s="176">
        <f>IFERROR(W37/V37-1,"-")</f>
        <v>6.2866357479768986E-2</v>
      </c>
      <c r="Y37" s="176">
        <f t="shared" si="10"/>
        <v>3.1762224947764919</v>
      </c>
      <c r="Z37" s="176">
        <f t="shared" ref="Z37:Z49" si="17">U37/U$9</f>
        <v>0.19925398603553787</v>
      </c>
    </row>
    <row r="38" spans="1:26" x14ac:dyDescent="0.25">
      <c r="A38" s="1" t="s">
        <v>96</v>
      </c>
      <c r="B38" s="158" t="s">
        <v>97</v>
      </c>
      <c r="C38" s="159">
        <v>5529</v>
      </c>
      <c r="D38" s="159">
        <v>6062</v>
      </c>
      <c r="E38" s="159">
        <v>22234</v>
      </c>
      <c r="F38" s="159">
        <v>28331</v>
      </c>
      <c r="G38" s="159">
        <v>31527</v>
      </c>
      <c r="H38" s="160">
        <f>IFERROR(G38/F38-1,"-")</f>
        <v>0.11280929017683805</v>
      </c>
      <c r="I38" s="177">
        <f t="shared" si="1"/>
        <v>4.7021161150298427</v>
      </c>
      <c r="J38" s="160">
        <f>G38/G$9</f>
        <v>4.1547950079730105E-2</v>
      </c>
      <c r="K38" s="159">
        <v>19247</v>
      </c>
      <c r="L38" s="159">
        <v>33772</v>
      </c>
      <c r="M38" s="159">
        <v>60854</v>
      </c>
      <c r="N38" s="159">
        <v>52810</v>
      </c>
      <c r="O38" s="159">
        <v>49280</v>
      </c>
      <c r="P38" s="160">
        <f>IFERROR(O38/N38-1,"-")</f>
        <v>-6.6843400871047121E-2</v>
      </c>
      <c r="Q38" s="177">
        <f t="shared" si="9"/>
        <v>1.5603990232243987</v>
      </c>
      <c r="R38" s="160">
        <f>O38/O$9</f>
        <v>1.3996699641845814E-2</v>
      </c>
      <c r="S38" s="159">
        <v>24776</v>
      </c>
      <c r="T38" s="159">
        <v>39834</v>
      </c>
      <c r="U38" s="159">
        <v>83088</v>
      </c>
      <c r="V38" s="159">
        <v>81141</v>
      </c>
      <c r="W38" s="159">
        <v>80807</v>
      </c>
      <c r="X38" s="160">
        <f>IFERROR(W38/V38-1,"-")</f>
        <v>-4.1162913939931656E-3</v>
      </c>
      <c r="Y38" s="177">
        <f t="shared" si="10"/>
        <v>2.2615030674846626</v>
      </c>
      <c r="Z38" s="160">
        <f t="shared" si="17"/>
        <v>2.1999151149641516E-2</v>
      </c>
    </row>
    <row r="39" spans="1:26" x14ac:dyDescent="0.25">
      <c r="A39" s="161" t="s">
        <v>103</v>
      </c>
      <c r="B39" s="162" t="s">
        <v>103</v>
      </c>
      <c r="C39" s="163">
        <v>2180</v>
      </c>
      <c r="D39" s="163">
        <v>4351</v>
      </c>
      <c r="E39" s="163">
        <v>9363</v>
      </c>
      <c r="F39" s="163">
        <v>15562</v>
      </c>
      <c r="G39" s="163">
        <v>21291</v>
      </c>
      <c r="H39" s="164">
        <f>IFERROR(G39/F39-1,"-")</f>
        <v>0.36814034185837285</v>
      </c>
      <c r="I39" s="178">
        <f t="shared" si="1"/>
        <v>8.7665137614678894</v>
      </c>
      <c r="J39" s="164">
        <f>G39/G$9</f>
        <v>2.8058407242919834E-2</v>
      </c>
      <c r="K39" s="163">
        <v>1767</v>
      </c>
      <c r="L39" s="163">
        <v>4726</v>
      </c>
      <c r="M39" s="163">
        <v>9315</v>
      </c>
      <c r="N39" s="163">
        <v>13363</v>
      </c>
      <c r="O39" s="163">
        <v>10110</v>
      </c>
      <c r="P39" s="164">
        <f>IFERROR(O39/N39-1,"-")</f>
        <v>-0.24343336077228173</v>
      </c>
      <c r="Q39" s="178">
        <f t="shared" si="9"/>
        <v>4.7215619694397279</v>
      </c>
      <c r="R39" s="164">
        <f>O39/O$9</f>
        <v>2.8714820085036768E-3</v>
      </c>
      <c r="S39" s="163">
        <v>3947</v>
      </c>
      <c r="T39" s="163">
        <v>9077</v>
      </c>
      <c r="U39" s="163">
        <v>18678</v>
      </c>
      <c r="V39" s="163">
        <v>28925</v>
      </c>
      <c r="W39" s="163">
        <v>31401</v>
      </c>
      <c r="X39" s="164">
        <f>IFERROR(W39/V39-1,"-")</f>
        <v>8.5600691443388E-2</v>
      </c>
      <c r="Y39" s="178">
        <f t="shared" si="10"/>
        <v>6.9556625285026605</v>
      </c>
      <c r="Z39" s="164">
        <f t="shared" si="17"/>
        <v>4.945360884520078E-3</v>
      </c>
    </row>
    <row r="40" spans="1:26" x14ac:dyDescent="0.25">
      <c r="A40" s="161" t="s">
        <v>100</v>
      </c>
      <c r="B40" s="162" t="s">
        <v>100</v>
      </c>
      <c r="C40" s="163">
        <v>3349</v>
      </c>
      <c r="D40" s="163">
        <v>1711</v>
      </c>
      <c r="E40" s="163">
        <v>12871</v>
      </c>
      <c r="F40" s="163">
        <v>12769</v>
      </c>
      <c r="G40" s="163">
        <v>10236</v>
      </c>
      <c r="H40" s="164">
        <f>IFERROR(G40/F40-1,"-")</f>
        <v>-0.19837105489858253</v>
      </c>
      <c r="I40" s="178">
        <f t="shared" si="1"/>
        <v>2.0564347566437742</v>
      </c>
      <c r="J40" s="164">
        <f>G40/G$9</f>
        <v>1.3489542836810269E-2</v>
      </c>
      <c r="K40" s="163">
        <v>17480</v>
      </c>
      <c r="L40" s="163">
        <v>29046</v>
      </c>
      <c r="M40" s="163">
        <v>51539</v>
      </c>
      <c r="N40" s="163">
        <v>39447</v>
      </c>
      <c r="O40" s="163">
        <v>39170</v>
      </c>
      <c r="P40" s="164">
        <f>IFERROR(O40/N40-1,"-")</f>
        <v>-7.0220802595888365E-3</v>
      </c>
      <c r="Q40" s="178">
        <f t="shared" si="9"/>
        <v>1.2408466819221968</v>
      </c>
      <c r="R40" s="164">
        <f>O40/O$9</f>
        <v>1.1125217633342139E-2</v>
      </c>
      <c r="S40" s="163">
        <v>20829</v>
      </c>
      <c r="T40" s="163">
        <v>30757</v>
      </c>
      <c r="U40" s="163">
        <v>64410</v>
      </c>
      <c r="V40" s="163">
        <v>52216</v>
      </c>
      <c r="W40" s="163">
        <v>49406</v>
      </c>
      <c r="X40" s="164">
        <f>IFERROR(W40/V40-1,"-")</f>
        <v>-5.3814922629079165E-2</v>
      </c>
      <c r="Y40" s="178">
        <f t="shared" si="10"/>
        <v>1.3719813721254019</v>
      </c>
      <c r="Z40" s="164">
        <f t="shared" si="17"/>
        <v>1.7053790265121438E-2</v>
      </c>
    </row>
    <row r="41" spans="1:26" x14ac:dyDescent="0.25">
      <c r="A41" s="1" t="s">
        <v>146</v>
      </c>
      <c r="B41" s="158" t="s">
        <v>107</v>
      </c>
      <c r="C41" s="159">
        <v>48756</v>
      </c>
      <c r="D41" s="159">
        <v>44610</v>
      </c>
      <c r="E41" s="159">
        <v>156956</v>
      </c>
      <c r="F41" s="159">
        <v>172956</v>
      </c>
      <c r="G41" s="159">
        <v>178683</v>
      </c>
      <c r="H41" s="160">
        <f>IFERROR(G41/F41-1,"-")</f>
        <v>3.3112467910913823E-2</v>
      </c>
      <c r="I41" s="177">
        <f t="shared" si="1"/>
        <v>2.6648412503076546</v>
      </c>
      <c r="J41" s="160">
        <f>G41/G$9</f>
        <v>0.23547791937375628</v>
      </c>
      <c r="K41" s="159">
        <v>132747</v>
      </c>
      <c r="L41" s="159">
        <v>172305</v>
      </c>
      <c r="M41" s="159">
        <v>512513</v>
      </c>
      <c r="N41" s="159">
        <v>556416</v>
      </c>
      <c r="O41" s="159">
        <v>601977</v>
      </c>
      <c r="P41" s="160">
        <f>IFERROR(O41/N41-1,"-")</f>
        <v>8.1882979641131781E-2</v>
      </c>
      <c r="Q41" s="177">
        <f t="shared" si="9"/>
        <v>3.5347691473253633</v>
      </c>
      <c r="R41" s="160">
        <f>O41/O$9</f>
        <v>0.17097587784698495</v>
      </c>
      <c r="S41" s="159">
        <v>181503</v>
      </c>
      <c r="T41" s="159">
        <v>216915</v>
      </c>
      <c r="U41" s="159">
        <v>669469</v>
      </c>
      <c r="V41" s="159">
        <v>729372</v>
      </c>
      <c r="W41" s="159">
        <v>780660</v>
      </c>
      <c r="X41" s="160">
        <f>IFERROR(W41/V41-1,"-")</f>
        <v>7.0318027015021212E-2</v>
      </c>
      <c r="Y41" s="177">
        <f t="shared" si="10"/>
        <v>3.3010859324639261</v>
      </c>
      <c r="Z41" s="160">
        <f t="shared" si="17"/>
        <v>0.17725483488589636</v>
      </c>
    </row>
    <row r="42" spans="1:26" x14ac:dyDescent="0.25">
      <c r="A42" s="161" t="s">
        <v>110</v>
      </c>
      <c r="B42" s="162" t="s">
        <v>110</v>
      </c>
      <c r="C42" s="163">
        <v>24960</v>
      </c>
      <c r="D42" s="163">
        <v>17021</v>
      </c>
      <c r="E42" s="163">
        <v>75160</v>
      </c>
      <c r="F42" s="163">
        <v>74709</v>
      </c>
      <c r="G42" s="163">
        <v>75962</v>
      </c>
      <c r="H42" s="164">
        <f t="shared" ref="H42:H49" si="18">IFERROR(G42/F42-1,"-")</f>
        <v>1.6771741021831321E-2</v>
      </c>
      <c r="I42" s="178">
        <f t="shared" si="1"/>
        <v>2.0433493589743588</v>
      </c>
      <c r="J42" s="164">
        <f t="shared" ref="J42:J49" si="19">G42/G$9</f>
        <v>0.10010674608927136</v>
      </c>
      <c r="K42" s="163">
        <v>63301</v>
      </c>
      <c r="L42" s="163">
        <v>63769</v>
      </c>
      <c r="M42" s="163">
        <v>269103</v>
      </c>
      <c r="N42" s="163">
        <v>299592</v>
      </c>
      <c r="O42" s="163">
        <v>337098</v>
      </c>
      <c r="P42" s="164">
        <f t="shared" ref="P42:P49" si="20">IFERROR(O42/N42-1,"-")</f>
        <v>0.12519025875190248</v>
      </c>
      <c r="Q42" s="178">
        <f t="shared" si="9"/>
        <v>4.3253187153441495</v>
      </c>
      <c r="R42" s="164">
        <f t="shared" ref="R42:R49" si="21">O42/O$9</f>
        <v>9.574390129600123E-2</v>
      </c>
      <c r="S42" s="163">
        <v>88261</v>
      </c>
      <c r="T42" s="163">
        <v>80790</v>
      </c>
      <c r="U42" s="163">
        <v>344263</v>
      </c>
      <c r="V42" s="163">
        <v>374301</v>
      </c>
      <c r="W42" s="163">
        <v>413060</v>
      </c>
      <c r="X42" s="164">
        <f t="shared" ref="X42:X49" si="22">IFERROR(W42/V42-1,"-")</f>
        <v>0.10355035118794764</v>
      </c>
      <c r="Y42" s="178">
        <f t="shared" si="10"/>
        <v>3.6799832315518746</v>
      </c>
      <c r="Z42" s="164">
        <f t="shared" si="17"/>
        <v>9.1150271666534721E-2</v>
      </c>
    </row>
    <row r="43" spans="1:26" x14ac:dyDescent="0.25">
      <c r="A43" s="161" t="s">
        <v>113</v>
      </c>
      <c r="B43" s="162" t="s">
        <v>113</v>
      </c>
      <c r="C43" s="163">
        <v>3221</v>
      </c>
      <c r="D43" s="163">
        <v>2578</v>
      </c>
      <c r="E43" s="163">
        <v>7845</v>
      </c>
      <c r="F43" s="163">
        <v>10865</v>
      </c>
      <c r="G43" s="163">
        <v>11127</v>
      </c>
      <c r="H43" s="164">
        <f t="shared" si="18"/>
        <v>2.4114127933732243E-2</v>
      </c>
      <c r="I43" s="178">
        <f t="shared" si="1"/>
        <v>2.4545172306737038</v>
      </c>
      <c r="J43" s="164">
        <f t="shared" si="19"/>
        <v>1.4663749818795219E-2</v>
      </c>
      <c r="K43" s="163">
        <v>7570</v>
      </c>
      <c r="L43" s="163">
        <v>10918</v>
      </c>
      <c r="M43" s="163">
        <v>19949</v>
      </c>
      <c r="N43" s="163">
        <v>22563</v>
      </c>
      <c r="O43" s="163">
        <v>20333</v>
      </c>
      <c r="P43" s="164">
        <f t="shared" si="20"/>
        <v>-9.883437486149893E-2</v>
      </c>
      <c r="Q43" s="178">
        <f t="shared" si="9"/>
        <v>1.6859973579920742</v>
      </c>
      <c r="R43" s="164">
        <f t="shared" si="21"/>
        <v>5.775058721949086E-3</v>
      </c>
      <c r="S43" s="163">
        <v>10791</v>
      </c>
      <c r="T43" s="163">
        <v>13496</v>
      </c>
      <c r="U43" s="163">
        <v>27794</v>
      </c>
      <c r="V43" s="163">
        <v>33428</v>
      </c>
      <c r="W43" s="163">
        <v>31460</v>
      </c>
      <c r="X43" s="164">
        <f t="shared" si="22"/>
        <v>-5.88728012444657E-2</v>
      </c>
      <c r="Y43" s="178">
        <f t="shared" si="10"/>
        <v>1.9153924566768605</v>
      </c>
      <c r="Z43" s="164">
        <f t="shared" si="17"/>
        <v>7.3589977740845403E-3</v>
      </c>
    </row>
    <row r="44" spans="1:26" x14ac:dyDescent="0.25">
      <c r="A44" s="161" t="s">
        <v>116</v>
      </c>
      <c r="B44" s="162" t="s">
        <v>116</v>
      </c>
      <c r="C44" s="163">
        <v>1995</v>
      </c>
      <c r="D44" s="163">
        <v>1781</v>
      </c>
      <c r="E44" s="163">
        <v>5675</v>
      </c>
      <c r="F44" s="163">
        <v>7865</v>
      </c>
      <c r="G44" s="163">
        <v>8232</v>
      </c>
      <c r="H44" s="164">
        <f t="shared" si="18"/>
        <v>4.6662428480610307E-2</v>
      </c>
      <c r="I44" s="178">
        <f t="shared" si="1"/>
        <v>3.1263157894736846</v>
      </c>
      <c r="J44" s="164">
        <f t="shared" si="19"/>
        <v>1.0848565517059606E-2</v>
      </c>
      <c r="K44" s="163">
        <v>3970</v>
      </c>
      <c r="L44" s="163">
        <v>8252</v>
      </c>
      <c r="M44" s="163">
        <v>12032</v>
      </c>
      <c r="N44" s="163">
        <v>11886</v>
      </c>
      <c r="O44" s="163">
        <v>11380</v>
      </c>
      <c r="P44" s="164">
        <f t="shared" si="20"/>
        <v>-4.2571092041056691E-2</v>
      </c>
      <c r="Q44" s="178">
        <f t="shared" si="9"/>
        <v>1.8664987405541562</v>
      </c>
      <c r="R44" s="164">
        <f t="shared" si="21"/>
        <v>3.2321924091762455E-3</v>
      </c>
      <c r="S44" s="163">
        <v>5965</v>
      </c>
      <c r="T44" s="163">
        <v>10033</v>
      </c>
      <c r="U44" s="163">
        <v>17707</v>
      </c>
      <c r="V44" s="163">
        <v>19751</v>
      </c>
      <c r="W44" s="163">
        <v>19612</v>
      </c>
      <c r="X44" s="164">
        <f t="shared" si="22"/>
        <v>-7.0376183484380794E-3</v>
      </c>
      <c r="Y44" s="178">
        <f t="shared" si="10"/>
        <v>2.2878457669740149</v>
      </c>
      <c r="Z44" s="164">
        <f t="shared" si="17"/>
        <v>4.688269899464451E-3</v>
      </c>
    </row>
    <row r="45" spans="1:26" x14ac:dyDescent="0.25">
      <c r="A45" s="161" t="s">
        <v>123</v>
      </c>
      <c r="B45" s="162" t="s">
        <v>123</v>
      </c>
      <c r="C45" s="163">
        <v>885</v>
      </c>
      <c r="D45" s="163">
        <v>1430</v>
      </c>
      <c r="E45" s="163">
        <v>3236</v>
      </c>
      <c r="F45" s="163">
        <v>3482</v>
      </c>
      <c r="G45" s="163">
        <v>3809</v>
      </c>
      <c r="H45" s="164">
        <f t="shared" si="18"/>
        <v>9.3911545089029325E-2</v>
      </c>
      <c r="I45" s="178">
        <f t="shared" si="1"/>
        <v>3.303954802259887</v>
      </c>
      <c r="J45" s="164">
        <f t="shared" si="19"/>
        <v>5.0197019016618126E-3</v>
      </c>
      <c r="K45" s="163">
        <v>6712</v>
      </c>
      <c r="L45" s="163">
        <v>13570</v>
      </c>
      <c r="M45" s="163">
        <v>27358</v>
      </c>
      <c r="N45" s="163">
        <v>26160</v>
      </c>
      <c r="O45" s="163">
        <v>28369</v>
      </c>
      <c r="P45" s="164">
        <f t="shared" si="20"/>
        <v>8.4441896024464835E-2</v>
      </c>
      <c r="Q45" s="178">
        <f t="shared" si="9"/>
        <v>3.2266090584028602</v>
      </c>
      <c r="R45" s="164">
        <f t="shared" si="21"/>
        <v>8.0574750840000792E-3</v>
      </c>
      <c r="S45" s="163">
        <v>7597</v>
      </c>
      <c r="T45" s="163">
        <v>15000</v>
      </c>
      <c r="U45" s="163">
        <v>30594</v>
      </c>
      <c r="V45" s="163">
        <v>29642</v>
      </c>
      <c r="W45" s="163">
        <v>32178</v>
      </c>
      <c r="X45" s="164">
        <f t="shared" si="22"/>
        <v>8.5554281087645956E-2</v>
      </c>
      <c r="Y45" s="178">
        <f t="shared" si="10"/>
        <v>3.2356193234171382</v>
      </c>
      <c r="Z45" s="164">
        <f t="shared" si="17"/>
        <v>8.100351798961734E-3</v>
      </c>
    </row>
    <row r="46" spans="1:26" x14ac:dyDescent="0.25">
      <c r="A46" s="161" t="s">
        <v>119</v>
      </c>
      <c r="B46" s="162" t="s">
        <v>119</v>
      </c>
      <c r="C46" s="163">
        <v>1080</v>
      </c>
      <c r="D46" s="163">
        <v>722</v>
      </c>
      <c r="E46" s="163">
        <v>1778</v>
      </c>
      <c r="F46" s="163">
        <v>2269</v>
      </c>
      <c r="G46" s="163">
        <v>2413</v>
      </c>
      <c r="H46" s="164">
        <f t="shared" si="18"/>
        <v>6.3464081092992508E-2</v>
      </c>
      <c r="I46" s="178">
        <f t="shared" si="1"/>
        <v>1.2342592592592592</v>
      </c>
      <c r="J46" s="164">
        <f t="shared" si="19"/>
        <v>3.1799791779233274E-3</v>
      </c>
      <c r="K46" s="163">
        <v>11022</v>
      </c>
      <c r="L46" s="163">
        <v>16968</v>
      </c>
      <c r="M46" s="163">
        <v>29000</v>
      </c>
      <c r="N46" s="163">
        <v>33231</v>
      </c>
      <c r="O46" s="163">
        <v>33087</v>
      </c>
      <c r="P46" s="164">
        <f t="shared" si="20"/>
        <v>-4.3333032409497152E-3</v>
      </c>
      <c r="Q46" s="178">
        <f t="shared" si="9"/>
        <v>2.0019052803483941</v>
      </c>
      <c r="R46" s="164">
        <f t="shared" si="21"/>
        <v>9.397500021301795E-3</v>
      </c>
      <c r="S46" s="163">
        <v>12102</v>
      </c>
      <c r="T46" s="163">
        <v>17690</v>
      </c>
      <c r="U46" s="163">
        <v>30778</v>
      </c>
      <c r="V46" s="163">
        <v>35500</v>
      </c>
      <c r="W46" s="163">
        <v>35500</v>
      </c>
      <c r="X46" s="164">
        <f t="shared" si="22"/>
        <v>0</v>
      </c>
      <c r="Y46" s="178">
        <f t="shared" si="10"/>
        <v>1.9333994381094035</v>
      </c>
      <c r="Z46" s="164">
        <f t="shared" si="17"/>
        <v>8.1490693491679499E-3</v>
      </c>
    </row>
    <row r="47" spans="1:26" x14ac:dyDescent="0.25">
      <c r="A47" s="161" t="s">
        <v>128</v>
      </c>
      <c r="B47" s="162" t="s">
        <v>128</v>
      </c>
      <c r="C47" s="163">
        <v>1099</v>
      </c>
      <c r="D47" s="163">
        <v>749</v>
      </c>
      <c r="E47" s="163">
        <v>2218</v>
      </c>
      <c r="F47" s="163">
        <v>2218</v>
      </c>
      <c r="G47" s="163">
        <v>1673</v>
      </c>
      <c r="H47" s="164">
        <f t="shared" si="18"/>
        <v>-0.24571686203787191</v>
      </c>
      <c r="I47" s="178">
        <f t="shared" si="1"/>
        <v>0.52229299363057335</v>
      </c>
      <c r="J47" s="164">
        <f t="shared" si="19"/>
        <v>2.2047679919874538E-3</v>
      </c>
      <c r="K47" s="163">
        <v>2296</v>
      </c>
      <c r="L47" s="163">
        <v>2639</v>
      </c>
      <c r="M47" s="163">
        <v>6605</v>
      </c>
      <c r="N47" s="163">
        <v>7002</v>
      </c>
      <c r="O47" s="163">
        <v>6960</v>
      </c>
      <c r="P47" s="164">
        <f t="shared" si="20"/>
        <v>-5.9982862039417162E-3</v>
      </c>
      <c r="Q47" s="178">
        <f t="shared" si="9"/>
        <v>2.0313588850174216</v>
      </c>
      <c r="R47" s="164">
        <f t="shared" si="21"/>
        <v>1.9768066052606912E-3</v>
      </c>
      <c r="S47" s="163">
        <v>3395</v>
      </c>
      <c r="T47" s="163">
        <v>3388</v>
      </c>
      <c r="U47" s="163">
        <v>8823</v>
      </c>
      <c r="V47" s="163">
        <v>9220</v>
      </c>
      <c r="W47" s="163">
        <v>8633</v>
      </c>
      <c r="X47" s="164">
        <f t="shared" si="22"/>
        <v>-6.3665943600867636E-2</v>
      </c>
      <c r="Y47" s="178">
        <f t="shared" si="10"/>
        <v>1.5428571428571427</v>
      </c>
      <c r="Z47" s="164">
        <f t="shared" si="17"/>
        <v>2.336059486246956E-3</v>
      </c>
    </row>
    <row r="48" spans="1:26" x14ac:dyDescent="0.25">
      <c r="A48" s="161" t="s">
        <v>131</v>
      </c>
      <c r="B48" s="162" t="s">
        <v>131</v>
      </c>
      <c r="C48" s="163">
        <v>1080</v>
      </c>
      <c r="D48" s="163">
        <v>761</v>
      </c>
      <c r="E48" s="163">
        <v>1311</v>
      </c>
      <c r="F48" s="163">
        <v>1982</v>
      </c>
      <c r="G48" s="163">
        <v>1393</v>
      </c>
      <c r="H48" s="164">
        <f t="shared" si="18"/>
        <v>-0.29717457114026236</v>
      </c>
      <c r="I48" s="178">
        <f t="shared" si="1"/>
        <v>0.28981481481481475</v>
      </c>
      <c r="J48" s="164">
        <f t="shared" si="19"/>
        <v>1.835769164876583E-3</v>
      </c>
      <c r="K48" s="163">
        <v>4136</v>
      </c>
      <c r="L48" s="163">
        <v>3019</v>
      </c>
      <c r="M48" s="163">
        <v>6804</v>
      </c>
      <c r="N48" s="163">
        <v>8431</v>
      </c>
      <c r="O48" s="163">
        <v>7038</v>
      </c>
      <c r="P48" s="164">
        <f t="shared" si="20"/>
        <v>-0.16522357964654255</v>
      </c>
      <c r="Q48" s="178">
        <f t="shared" si="9"/>
        <v>0.70164410058027071</v>
      </c>
      <c r="R48" s="164">
        <f t="shared" si="21"/>
        <v>1.9989604723886127E-3</v>
      </c>
      <c r="S48" s="163">
        <v>5216</v>
      </c>
      <c r="T48" s="163">
        <v>3780</v>
      </c>
      <c r="U48" s="163">
        <v>8115</v>
      </c>
      <c r="V48" s="163">
        <v>10413</v>
      </c>
      <c r="W48" s="163">
        <v>8431</v>
      </c>
      <c r="X48" s="164">
        <f t="shared" si="22"/>
        <v>-0.19033899932776333</v>
      </c>
      <c r="Y48" s="178">
        <f t="shared" si="10"/>
        <v>0.61637269938650308</v>
      </c>
      <c r="Z48" s="164">
        <f t="shared" si="17"/>
        <v>2.1486028256708658E-3</v>
      </c>
    </row>
    <row r="49" spans="1:26" x14ac:dyDescent="0.25">
      <c r="A49" s="166" t="s">
        <v>145</v>
      </c>
      <c r="B49" s="167" t="s">
        <v>145</v>
      </c>
      <c r="C49" s="168">
        <f>C41-SUM(C42:C48)</f>
        <v>14436</v>
      </c>
      <c r="D49" s="168">
        <f>D41-SUM(D42:D48)</f>
        <v>19568</v>
      </c>
      <c r="E49" s="168">
        <f>E41-SUM(E42:E48)</f>
        <v>59733</v>
      </c>
      <c r="F49" s="168">
        <f>F41-SUM(F42:F48)</f>
        <v>69566</v>
      </c>
      <c r="G49" s="168">
        <f>G41-SUM(G42:G48)</f>
        <v>74074</v>
      </c>
      <c r="H49" s="169">
        <f t="shared" si="18"/>
        <v>6.4801770980076556E-2</v>
      </c>
      <c r="I49" s="179">
        <f t="shared" si="1"/>
        <v>4.1311997783319478</v>
      </c>
      <c r="J49" s="169">
        <f t="shared" si="19"/>
        <v>9.7618639712180919E-2</v>
      </c>
      <c r="K49" s="168">
        <f>K41-SUM(K42:K48)</f>
        <v>33740</v>
      </c>
      <c r="L49" s="168">
        <f>L41-SUM(L42:L48)</f>
        <v>53170</v>
      </c>
      <c r="M49" s="168">
        <f>M41-SUM(M42:M48)</f>
        <v>141662</v>
      </c>
      <c r="N49" s="168">
        <f>N41-SUM(N42:N48)</f>
        <v>147551</v>
      </c>
      <c r="O49" s="168">
        <f>O41-SUM(O42:O48)</f>
        <v>157712</v>
      </c>
      <c r="P49" s="169">
        <f t="shared" si="20"/>
        <v>6.8864324877500049E-2</v>
      </c>
      <c r="Q49" s="179">
        <f t="shared" si="9"/>
        <v>3.6743331357439244</v>
      </c>
      <c r="R49" s="169">
        <f t="shared" si="21"/>
        <v>4.4793983236907205E-2</v>
      </c>
      <c r="S49" s="168">
        <f>S41-SUM(S42:S48)</f>
        <v>48176</v>
      </c>
      <c r="T49" s="168">
        <f>T41-SUM(T42:T48)</f>
        <v>72738</v>
      </c>
      <c r="U49" s="168">
        <f>U41-SUM(U42:U48)</f>
        <v>201395</v>
      </c>
      <c r="V49" s="168">
        <f>V41-SUM(V42:V48)</f>
        <v>217117</v>
      </c>
      <c r="W49" s="168">
        <f>W41-SUM(W42:W48)</f>
        <v>231786</v>
      </c>
      <c r="X49" s="169">
        <f t="shared" si="22"/>
        <v>6.7562650552467129E-2</v>
      </c>
      <c r="Y49" s="179">
        <f t="shared" si="10"/>
        <v>3.8112338093656595</v>
      </c>
      <c r="Z49" s="169">
        <f t="shared" si="17"/>
        <v>5.3323212085765126E-2</v>
      </c>
    </row>
    <row r="50" spans="1:26" x14ac:dyDescent="0.25">
      <c r="A50" s="1"/>
      <c r="B50" s="154" t="s">
        <v>46</v>
      </c>
      <c r="C50" s="152"/>
      <c r="D50" s="152"/>
      <c r="E50" s="152"/>
      <c r="F50" s="152"/>
      <c r="G50" s="152"/>
      <c r="H50" s="152"/>
      <c r="I50" s="152"/>
      <c r="J50" s="152"/>
      <c r="K50" s="152"/>
      <c r="L50" s="152"/>
      <c r="M50" s="152"/>
      <c r="N50" s="152"/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2"/>
    </row>
    <row r="51" spans="1:26" x14ac:dyDescent="0.25">
      <c r="A51" s="1" t="s">
        <v>0</v>
      </c>
      <c r="B51" s="155" t="s">
        <v>68</v>
      </c>
      <c r="C51" s="175">
        <f>C52+C55</f>
        <v>0</v>
      </c>
      <c r="D51" s="175">
        <f>D52+D55</f>
        <v>0</v>
      </c>
      <c r="E51" s="175">
        <f>E52+E55</f>
        <v>0</v>
      </c>
      <c r="F51" s="175">
        <f>F52+F55</f>
        <v>0</v>
      </c>
      <c r="G51" s="175">
        <f>G52+G55</f>
        <v>0</v>
      </c>
      <c r="H51" s="176" t="str">
        <f>IFERROR(G51/F51-1,"-")</f>
        <v>-</v>
      </c>
      <c r="I51" s="176" t="str">
        <f t="shared" si="1"/>
        <v>-</v>
      </c>
      <c r="J51" s="176">
        <f>G51/G$9</f>
        <v>0</v>
      </c>
      <c r="K51" s="175">
        <f>K52+K55</f>
        <v>0</v>
      </c>
      <c r="L51" s="175">
        <f>L52+L55</f>
        <v>0</v>
      </c>
      <c r="M51" s="175">
        <f>M52+M55</f>
        <v>0</v>
      </c>
      <c r="N51" s="175">
        <f>N52+N55</f>
        <v>0</v>
      </c>
      <c r="O51" s="175">
        <f>O52+O55</f>
        <v>0</v>
      </c>
      <c r="P51" s="176" t="str">
        <f>IFERROR(O51/N51-1,"-")</f>
        <v>-</v>
      </c>
      <c r="Q51" s="176" t="str">
        <f t="shared" si="9"/>
        <v>-</v>
      </c>
      <c r="R51" s="176">
        <f>O51/O$9</f>
        <v>0</v>
      </c>
      <c r="S51" s="175">
        <f>S52+S55</f>
        <v>10755</v>
      </c>
      <c r="T51" s="175">
        <f>T52+T55</f>
        <v>20161</v>
      </c>
      <c r="U51" s="175">
        <f>U52+U55</f>
        <v>37638</v>
      </c>
      <c r="V51" s="175">
        <f>V52+V55</f>
        <v>50521</v>
      </c>
      <c r="W51" s="175">
        <f>W52+W55</f>
        <v>43075</v>
      </c>
      <c r="X51" s="176">
        <f>IFERROR(W51/V51-1,"-")</f>
        <v>-0.14738425605193883</v>
      </c>
      <c r="Y51" s="176">
        <f t="shared" si="10"/>
        <v>3.0051139005113905</v>
      </c>
      <c r="Z51" s="176">
        <f t="shared" ref="Z51:Z63" si="23">U51/U$9</f>
        <v>9.9653867101170725E-3</v>
      </c>
    </row>
    <row r="52" spans="1:26" x14ac:dyDescent="0.25">
      <c r="A52" s="1" t="s">
        <v>96</v>
      </c>
      <c r="B52" s="158" t="s">
        <v>97</v>
      </c>
      <c r="C52" s="159">
        <v>0</v>
      </c>
      <c r="D52" s="159">
        <v>0</v>
      </c>
      <c r="E52" s="159">
        <v>0</v>
      </c>
      <c r="F52" s="159">
        <v>0</v>
      </c>
      <c r="G52" s="159">
        <v>0</v>
      </c>
      <c r="H52" s="160" t="str">
        <f>IFERROR(G52/F52-1,"-")</f>
        <v>-</v>
      </c>
      <c r="I52" s="177" t="str">
        <f t="shared" si="1"/>
        <v>-</v>
      </c>
      <c r="J52" s="160">
        <f>G52/G$9</f>
        <v>0</v>
      </c>
      <c r="K52" s="159">
        <v>0</v>
      </c>
      <c r="L52" s="159">
        <v>0</v>
      </c>
      <c r="M52" s="159">
        <v>0</v>
      </c>
      <c r="N52" s="159">
        <v>0</v>
      </c>
      <c r="O52" s="159">
        <v>0</v>
      </c>
      <c r="P52" s="160" t="str">
        <f>IFERROR(O52/N52-1,"-")</f>
        <v>-</v>
      </c>
      <c r="Q52" s="177" t="str">
        <f t="shared" si="9"/>
        <v>-</v>
      </c>
      <c r="R52" s="160">
        <f>O52/O$9</f>
        <v>0</v>
      </c>
      <c r="S52" s="159">
        <v>1989</v>
      </c>
      <c r="T52" s="159">
        <v>4950</v>
      </c>
      <c r="U52" s="159">
        <v>6738</v>
      </c>
      <c r="V52" s="159">
        <v>20078</v>
      </c>
      <c r="W52" s="159">
        <v>10886</v>
      </c>
      <c r="X52" s="160">
        <f>IFERROR(W52/V52-1,"-")</f>
        <v>-0.45781452335890027</v>
      </c>
      <c r="Y52" s="177">
        <f t="shared" si="10"/>
        <v>4.4731020613373556</v>
      </c>
      <c r="Z52" s="160">
        <f t="shared" si="23"/>
        <v>1.7840155070080461E-3</v>
      </c>
    </row>
    <row r="53" spans="1:26" x14ac:dyDescent="0.25">
      <c r="A53" s="161" t="s">
        <v>103</v>
      </c>
      <c r="B53" s="162" t="s">
        <v>103</v>
      </c>
      <c r="C53" s="163">
        <v>0</v>
      </c>
      <c r="D53" s="163">
        <v>0</v>
      </c>
      <c r="E53" s="163">
        <v>0</v>
      </c>
      <c r="F53" s="163">
        <v>0</v>
      </c>
      <c r="G53" s="163">
        <v>0</v>
      </c>
      <c r="H53" s="164" t="str">
        <f>IFERROR(G53/F53-1,"-")</f>
        <v>-</v>
      </c>
      <c r="I53" s="178" t="str">
        <f t="shared" si="1"/>
        <v>-</v>
      </c>
      <c r="J53" s="164">
        <f>G53/G$9</f>
        <v>0</v>
      </c>
      <c r="K53" s="163">
        <v>0</v>
      </c>
      <c r="L53" s="163">
        <v>0</v>
      </c>
      <c r="M53" s="163">
        <v>0</v>
      </c>
      <c r="N53" s="163">
        <v>0</v>
      </c>
      <c r="O53" s="163">
        <v>0</v>
      </c>
      <c r="P53" s="164" t="str">
        <f>IFERROR(O53/N53-1,"-")</f>
        <v>-</v>
      </c>
      <c r="Q53" s="178" t="str">
        <f t="shared" si="9"/>
        <v>-</v>
      </c>
      <c r="R53" s="164">
        <f>O53/O$9</f>
        <v>0</v>
      </c>
      <c r="S53" s="163">
        <v>1487</v>
      </c>
      <c r="T53" s="163">
        <v>2415</v>
      </c>
      <c r="U53" s="163">
        <v>3508</v>
      </c>
      <c r="V53" s="163">
        <v>14700</v>
      </c>
      <c r="W53" s="163">
        <v>7147</v>
      </c>
      <c r="X53" s="164">
        <f>IFERROR(W53/V53-1,"-")</f>
        <v>-0.51380952380952383</v>
      </c>
      <c r="Y53" s="178">
        <f t="shared" si="10"/>
        <v>3.8063214525891054</v>
      </c>
      <c r="Z53" s="164">
        <f t="shared" si="23"/>
        <v>9.2881068545328373E-4</v>
      </c>
    </row>
    <row r="54" spans="1:26" x14ac:dyDescent="0.25">
      <c r="A54" s="161" t="s">
        <v>100</v>
      </c>
      <c r="B54" s="162" t="s">
        <v>100</v>
      </c>
      <c r="C54" s="163">
        <v>0</v>
      </c>
      <c r="D54" s="163">
        <v>0</v>
      </c>
      <c r="E54" s="163">
        <v>0</v>
      </c>
      <c r="F54" s="163">
        <v>0</v>
      </c>
      <c r="G54" s="163">
        <v>0</v>
      </c>
      <c r="H54" s="164" t="str">
        <f>IFERROR(G54/F54-1,"-")</f>
        <v>-</v>
      </c>
      <c r="I54" s="178" t="str">
        <f t="shared" si="1"/>
        <v>-</v>
      </c>
      <c r="J54" s="164">
        <f>G54/G$9</f>
        <v>0</v>
      </c>
      <c r="K54" s="163">
        <v>0</v>
      </c>
      <c r="L54" s="163">
        <v>0</v>
      </c>
      <c r="M54" s="163">
        <v>0</v>
      </c>
      <c r="N54" s="163">
        <v>0</v>
      </c>
      <c r="O54" s="163">
        <v>0</v>
      </c>
      <c r="P54" s="164" t="str">
        <f>IFERROR(O54/N54-1,"-")</f>
        <v>-</v>
      </c>
      <c r="Q54" s="178" t="str">
        <f t="shared" si="9"/>
        <v>-</v>
      </c>
      <c r="R54" s="164">
        <f>O54/O$9</f>
        <v>0</v>
      </c>
      <c r="S54" s="163">
        <v>502</v>
      </c>
      <c r="T54" s="163">
        <v>2535</v>
      </c>
      <c r="U54" s="163">
        <v>3230</v>
      </c>
      <c r="V54" s="163">
        <v>5378</v>
      </c>
      <c r="W54" s="163">
        <v>3739</v>
      </c>
      <c r="X54" s="164">
        <f>IFERROR(W54/V54-1,"-")</f>
        <v>-0.30476013387876533</v>
      </c>
      <c r="Y54" s="178">
        <f t="shared" si="10"/>
        <v>6.4482071713147411</v>
      </c>
      <c r="Z54" s="164">
        <f t="shared" si="23"/>
        <v>8.552048215547624E-4</v>
      </c>
    </row>
    <row r="55" spans="1:26" x14ac:dyDescent="0.25">
      <c r="A55" s="1" t="s">
        <v>146</v>
      </c>
      <c r="B55" s="158" t="s">
        <v>107</v>
      </c>
      <c r="C55" s="159">
        <v>0</v>
      </c>
      <c r="D55" s="159">
        <v>0</v>
      </c>
      <c r="E55" s="159">
        <v>0</v>
      </c>
      <c r="F55" s="159">
        <v>0</v>
      </c>
      <c r="G55" s="159">
        <v>0</v>
      </c>
      <c r="H55" s="160" t="str">
        <f>IFERROR(G55/F55-1,"-")</f>
        <v>-</v>
      </c>
      <c r="I55" s="177" t="str">
        <f t="shared" si="1"/>
        <v>-</v>
      </c>
      <c r="J55" s="160">
        <f>G55/G$9</f>
        <v>0</v>
      </c>
      <c r="K55" s="159">
        <v>0</v>
      </c>
      <c r="L55" s="159">
        <v>0</v>
      </c>
      <c r="M55" s="159">
        <v>0</v>
      </c>
      <c r="N55" s="159">
        <v>0</v>
      </c>
      <c r="O55" s="159">
        <v>0</v>
      </c>
      <c r="P55" s="160" t="str">
        <f>IFERROR(O55/N55-1,"-")</f>
        <v>-</v>
      </c>
      <c r="Q55" s="177" t="str">
        <f t="shared" si="9"/>
        <v>-</v>
      </c>
      <c r="R55" s="160">
        <f>O55/O$9</f>
        <v>0</v>
      </c>
      <c r="S55" s="159">
        <v>8766</v>
      </c>
      <c r="T55" s="159">
        <v>15211</v>
      </c>
      <c r="U55" s="159">
        <v>30900</v>
      </c>
      <c r="V55" s="159">
        <v>30443</v>
      </c>
      <c r="W55" s="159">
        <v>32189</v>
      </c>
      <c r="X55" s="160">
        <f>IFERROR(W55/V55-1,"-")</f>
        <v>5.7353086095325745E-2</v>
      </c>
      <c r="Y55" s="177">
        <f t="shared" si="10"/>
        <v>2.6720282911248003</v>
      </c>
      <c r="Z55" s="160">
        <f t="shared" si="23"/>
        <v>8.1813712031090276E-3</v>
      </c>
    </row>
    <row r="56" spans="1:26" x14ac:dyDescent="0.25">
      <c r="A56" s="161" t="s">
        <v>110</v>
      </c>
      <c r="B56" s="162" t="s">
        <v>110</v>
      </c>
      <c r="C56" s="163">
        <v>0</v>
      </c>
      <c r="D56" s="163">
        <v>0</v>
      </c>
      <c r="E56" s="163">
        <v>0</v>
      </c>
      <c r="F56" s="163">
        <v>0</v>
      </c>
      <c r="G56" s="163">
        <v>0</v>
      </c>
      <c r="H56" s="164" t="str">
        <f t="shared" ref="H56:H63" si="24">IFERROR(G56/F56-1,"-")</f>
        <v>-</v>
      </c>
      <c r="I56" s="178" t="str">
        <f t="shared" si="1"/>
        <v>-</v>
      </c>
      <c r="J56" s="164">
        <f t="shared" ref="J56:J63" si="25">G56/G$9</f>
        <v>0</v>
      </c>
      <c r="K56" s="163">
        <v>0</v>
      </c>
      <c r="L56" s="163">
        <v>0</v>
      </c>
      <c r="M56" s="163">
        <v>0</v>
      </c>
      <c r="N56" s="163">
        <v>0</v>
      </c>
      <c r="O56" s="163">
        <v>0</v>
      </c>
      <c r="P56" s="164" t="str">
        <f t="shared" ref="P56:P63" si="26">IFERROR(O56/N56-1,"-")</f>
        <v>-</v>
      </c>
      <c r="Q56" s="178" t="str">
        <f t="shared" si="9"/>
        <v>-</v>
      </c>
      <c r="R56" s="164">
        <f t="shared" ref="R56:R63" si="27">O56/O$9</f>
        <v>0</v>
      </c>
      <c r="S56" s="163">
        <v>2464</v>
      </c>
      <c r="T56" s="163">
        <v>3030</v>
      </c>
      <c r="U56" s="163">
        <v>10329</v>
      </c>
      <c r="V56" s="163">
        <v>9247</v>
      </c>
      <c r="W56" s="163">
        <v>10942</v>
      </c>
      <c r="X56" s="164">
        <f t="shared" ref="X56:X63" si="28">IFERROR(W56/V56-1,"-")</f>
        <v>0.18330269276522104</v>
      </c>
      <c r="Y56" s="178">
        <f t="shared" si="10"/>
        <v>3.4407467532467528</v>
      </c>
      <c r="Z56" s="164">
        <f t="shared" si="23"/>
        <v>2.7348020439130465E-3</v>
      </c>
    </row>
    <row r="57" spans="1:26" x14ac:dyDescent="0.25">
      <c r="A57" s="161" t="s">
        <v>113</v>
      </c>
      <c r="B57" s="162" t="s">
        <v>113</v>
      </c>
      <c r="C57" s="163">
        <v>0</v>
      </c>
      <c r="D57" s="163">
        <v>0</v>
      </c>
      <c r="E57" s="163">
        <v>0</v>
      </c>
      <c r="F57" s="163">
        <v>0</v>
      </c>
      <c r="G57" s="163">
        <v>0</v>
      </c>
      <c r="H57" s="164" t="str">
        <f t="shared" si="24"/>
        <v>-</v>
      </c>
      <c r="I57" s="178" t="str">
        <f t="shared" si="1"/>
        <v>-</v>
      </c>
      <c r="J57" s="164">
        <f t="shared" si="25"/>
        <v>0</v>
      </c>
      <c r="K57" s="163">
        <v>0</v>
      </c>
      <c r="L57" s="163">
        <v>0</v>
      </c>
      <c r="M57" s="163">
        <v>0</v>
      </c>
      <c r="N57" s="163">
        <v>0</v>
      </c>
      <c r="O57" s="163">
        <v>0</v>
      </c>
      <c r="P57" s="164" t="str">
        <f t="shared" si="26"/>
        <v>-</v>
      </c>
      <c r="Q57" s="178" t="str">
        <f t="shared" si="9"/>
        <v>-</v>
      </c>
      <c r="R57" s="164">
        <f t="shared" si="27"/>
        <v>0</v>
      </c>
      <c r="S57" s="163">
        <v>2785</v>
      </c>
      <c r="T57" s="163">
        <v>5150</v>
      </c>
      <c r="U57" s="163">
        <v>6783</v>
      </c>
      <c r="V57" s="163">
        <v>6068</v>
      </c>
      <c r="W57" s="163">
        <v>6432</v>
      </c>
      <c r="X57" s="164">
        <f t="shared" si="28"/>
        <v>5.9986816084377059E-2</v>
      </c>
      <c r="Y57" s="178">
        <f t="shared" si="10"/>
        <v>1.3095152603231597</v>
      </c>
      <c r="Z57" s="164">
        <f t="shared" si="23"/>
        <v>1.7959301252650009E-3</v>
      </c>
    </row>
    <row r="58" spans="1:26" x14ac:dyDescent="0.25">
      <c r="A58" s="161" t="s">
        <v>116</v>
      </c>
      <c r="B58" s="162" t="s">
        <v>116</v>
      </c>
      <c r="C58" s="163">
        <v>0</v>
      </c>
      <c r="D58" s="163">
        <v>0</v>
      </c>
      <c r="E58" s="163">
        <v>0</v>
      </c>
      <c r="F58" s="163">
        <v>0</v>
      </c>
      <c r="G58" s="163">
        <v>0</v>
      </c>
      <c r="H58" s="164" t="str">
        <f t="shared" si="24"/>
        <v>-</v>
      </c>
      <c r="I58" s="178" t="str">
        <f t="shared" si="1"/>
        <v>-</v>
      </c>
      <c r="J58" s="164">
        <f t="shared" si="25"/>
        <v>0</v>
      </c>
      <c r="K58" s="163">
        <v>0</v>
      </c>
      <c r="L58" s="163">
        <v>0</v>
      </c>
      <c r="M58" s="163">
        <v>0</v>
      </c>
      <c r="N58" s="163">
        <v>0</v>
      </c>
      <c r="O58" s="163">
        <v>0</v>
      </c>
      <c r="P58" s="164" t="str">
        <f t="shared" si="26"/>
        <v>-</v>
      </c>
      <c r="Q58" s="178" t="str">
        <f t="shared" si="9"/>
        <v>-</v>
      </c>
      <c r="R58" s="164">
        <f t="shared" si="27"/>
        <v>0</v>
      </c>
      <c r="S58" s="163">
        <v>488</v>
      </c>
      <c r="T58" s="163">
        <v>1642</v>
      </c>
      <c r="U58" s="163">
        <v>2739</v>
      </c>
      <c r="V58" s="163">
        <v>2907</v>
      </c>
      <c r="W58" s="163">
        <v>2287</v>
      </c>
      <c r="X58" s="164">
        <f t="shared" si="28"/>
        <v>-0.21327829377364982</v>
      </c>
      <c r="Y58" s="178">
        <f t="shared" si="10"/>
        <v>3.6864754098360653</v>
      </c>
      <c r="Z58" s="164">
        <f t="shared" si="23"/>
        <v>7.2520309790665457E-4</v>
      </c>
    </row>
    <row r="59" spans="1:26" x14ac:dyDescent="0.25">
      <c r="A59" s="161" t="s">
        <v>123</v>
      </c>
      <c r="B59" s="162" t="s">
        <v>123</v>
      </c>
      <c r="C59" s="163">
        <v>0</v>
      </c>
      <c r="D59" s="163">
        <v>0</v>
      </c>
      <c r="E59" s="163">
        <v>0</v>
      </c>
      <c r="F59" s="163">
        <v>0</v>
      </c>
      <c r="G59" s="163">
        <v>0</v>
      </c>
      <c r="H59" s="164" t="str">
        <f t="shared" si="24"/>
        <v>-</v>
      </c>
      <c r="I59" s="178" t="str">
        <f t="shared" si="1"/>
        <v>-</v>
      </c>
      <c r="J59" s="164">
        <f t="shared" si="25"/>
        <v>0</v>
      </c>
      <c r="K59" s="163">
        <v>0</v>
      </c>
      <c r="L59" s="163">
        <v>0</v>
      </c>
      <c r="M59" s="163">
        <v>0</v>
      </c>
      <c r="N59" s="163">
        <v>0</v>
      </c>
      <c r="O59" s="163">
        <v>0</v>
      </c>
      <c r="P59" s="164" t="str">
        <f t="shared" si="26"/>
        <v>-</v>
      </c>
      <c r="Q59" s="178" t="str">
        <f t="shared" si="9"/>
        <v>-</v>
      </c>
      <c r="R59" s="164">
        <f t="shared" si="27"/>
        <v>0</v>
      </c>
      <c r="S59" s="163">
        <v>271</v>
      </c>
      <c r="T59" s="163">
        <v>377</v>
      </c>
      <c r="U59" s="163">
        <v>866</v>
      </c>
      <c r="V59" s="163">
        <v>806</v>
      </c>
      <c r="W59" s="163">
        <v>1078</v>
      </c>
      <c r="X59" s="164">
        <f t="shared" si="28"/>
        <v>0.33746898263027303</v>
      </c>
      <c r="Y59" s="178">
        <f t="shared" si="10"/>
        <v>2.9778597785977858</v>
      </c>
      <c r="Z59" s="164">
        <f t="shared" si="23"/>
        <v>2.2929020912273196E-4</v>
      </c>
    </row>
    <row r="60" spans="1:26" x14ac:dyDescent="0.25">
      <c r="A60" s="161" t="s">
        <v>119</v>
      </c>
      <c r="B60" s="162" t="s">
        <v>119</v>
      </c>
      <c r="C60" s="163">
        <v>0</v>
      </c>
      <c r="D60" s="163">
        <v>0</v>
      </c>
      <c r="E60" s="163">
        <v>0</v>
      </c>
      <c r="F60" s="163">
        <v>0</v>
      </c>
      <c r="G60" s="163">
        <v>0</v>
      </c>
      <c r="H60" s="164" t="str">
        <f t="shared" si="24"/>
        <v>-</v>
      </c>
      <c r="I60" s="178" t="str">
        <f t="shared" si="1"/>
        <v>-</v>
      </c>
      <c r="J60" s="164">
        <f t="shared" si="25"/>
        <v>0</v>
      </c>
      <c r="K60" s="163">
        <v>0</v>
      </c>
      <c r="L60" s="163">
        <v>0</v>
      </c>
      <c r="M60" s="163">
        <v>0</v>
      </c>
      <c r="N60" s="163">
        <v>0</v>
      </c>
      <c r="O60" s="163">
        <v>0</v>
      </c>
      <c r="P60" s="164" t="str">
        <f t="shared" si="26"/>
        <v>-</v>
      </c>
      <c r="Q60" s="178" t="str">
        <f t="shared" si="9"/>
        <v>-</v>
      </c>
      <c r="R60" s="164">
        <f t="shared" si="27"/>
        <v>0</v>
      </c>
      <c r="S60" s="163">
        <v>177</v>
      </c>
      <c r="T60" s="163">
        <v>476</v>
      </c>
      <c r="U60" s="163">
        <v>649</v>
      </c>
      <c r="V60" s="163">
        <v>683</v>
      </c>
      <c r="W60" s="163">
        <v>802</v>
      </c>
      <c r="X60" s="164">
        <f t="shared" si="28"/>
        <v>0.17423133235724753</v>
      </c>
      <c r="Y60" s="178">
        <f t="shared" si="10"/>
        <v>3.5310734463276834</v>
      </c>
      <c r="Z60" s="164">
        <f t="shared" si="23"/>
        <v>1.7183527219474947E-4</v>
      </c>
    </row>
    <row r="61" spans="1:26" x14ac:dyDescent="0.25">
      <c r="A61" s="161" t="s">
        <v>128</v>
      </c>
      <c r="B61" s="162" t="s">
        <v>128</v>
      </c>
      <c r="C61" s="163">
        <v>0</v>
      </c>
      <c r="D61" s="163">
        <v>0</v>
      </c>
      <c r="E61" s="163">
        <v>0</v>
      </c>
      <c r="F61" s="163">
        <v>0</v>
      </c>
      <c r="G61" s="163">
        <v>0</v>
      </c>
      <c r="H61" s="164" t="str">
        <f t="shared" si="24"/>
        <v>-</v>
      </c>
      <c r="I61" s="178" t="str">
        <f t="shared" si="1"/>
        <v>-</v>
      </c>
      <c r="J61" s="164">
        <f t="shared" si="25"/>
        <v>0</v>
      </c>
      <c r="K61" s="163">
        <v>0</v>
      </c>
      <c r="L61" s="163">
        <v>0</v>
      </c>
      <c r="M61" s="163">
        <v>0</v>
      </c>
      <c r="N61" s="163">
        <v>0</v>
      </c>
      <c r="O61" s="163">
        <v>0</v>
      </c>
      <c r="P61" s="164" t="str">
        <f t="shared" si="26"/>
        <v>-</v>
      </c>
      <c r="Q61" s="178" t="str">
        <f t="shared" si="9"/>
        <v>-</v>
      </c>
      <c r="R61" s="164">
        <f t="shared" si="27"/>
        <v>0</v>
      </c>
      <c r="S61" s="163">
        <v>76</v>
      </c>
      <c r="T61" s="163">
        <v>98</v>
      </c>
      <c r="U61" s="163">
        <v>132</v>
      </c>
      <c r="V61" s="163">
        <v>239</v>
      </c>
      <c r="W61" s="163">
        <v>141</v>
      </c>
      <c r="X61" s="164">
        <f t="shared" si="28"/>
        <v>-0.41004184100418406</v>
      </c>
      <c r="Y61" s="178">
        <f t="shared" si="10"/>
        <v>0.85526315789473695</v>
      </c>
      <c r="Z61" s="164">
        <f t="shared" si="23"/>
        <v>3.4949546887067689E-5</v>
      </c>
    </row>
    <row r="62" spans="1:26" x14ac:dyDescent="0.25">
      <c r="A62" s="161" t="s">
        <v>131</v>
      </c>
      <c r="B62" s="162" t="s">
        <v>131</v>
      </c>
      <c r="C62" s="163">
        <v>0</v>
      </c>
      <c r="D62" s="163">
        <v>0</v>
      </c>
      <c r="E62" s="163">
        <v>0</v>
      </c>
      <c r="F62" s="163">
        <v>0</v>
      </c>
      <c r="G62" s="163">
        <v>0</v>
      </c>
      <c r="H62" s="164" t="str">
        <f t="shared" si="24"/>
        <v>-</v>
      </c>
      <c r="I62" s="178" t="str">
        <f t="shared" si="1"/>
        <v>-</v>
      </c>
      <c r="J62" s="164">
        <f t="shared" si="25"/>
        <v>0</v>
      </c>
      <c r="K62" s="163">
        <v>0</v>
      </c>
      <c r="L62" s="163">
        <v>0</v>
      </c>
      <c r="M62" s="163">
        <v>0</v>
      </c>
      <c r="N62" s="163">
        <v>0</v>
      </c>
      <c r="O62" s="163">
        <v>0</v>
      </c>
      <c r="P62" s="164" t="str">
        <f t="shared" si="26"/>
        <v>-</v>
      </c>
      <c r="Q62" s="178" t="str">
        <f t="shared" si="9"/>
        <v>-</v>
      </c>
      <c r="R62" s="164">
        <f t="shared" si="27"/>
        <v>0</v>
      </c>
      <c r="S62" s="163">
        <v>121</v>
      </c>
      <c r="T62" s="163">
        <v>91</v>
      </c>
      <c r="U62" s="163">
        <v>153</v>
      </c>
      <c r="V62" s="163">
        <v>195</v>
      </c>
      <c r="W62" s="163">
        <v>154</v>
      </c>
      <c r="X62" s="164">
        <f t="shared" si="28"/>
        <v>-0.21025641025641029</v>
      </c>
      <c r="Y62" s="178">
        <f t="shared" si="10"/>
        <v>0.27272727272727271</v>
      </c>
      <c r="Z62" s="164">
        <f t="shared" si="23"/>
        <v>4.0509702073646636E-5</v>
      </c>
    </row>
    <row r="63" spans="1:26" x14ac:dyDescent="0.25">
      <c r="A63" s="166" t="s">
        <v>145</v>
      </c>
      <c r="B63" s="167" t="s">
        <v>145</v>
      </c>
      <c r="C63" s="168">
        <f>C55-SUM(C56:C62)</f>
        <v>0</v>
      </c>
      <c r="D63" s="168">
        <f>D55-SUM(D56:D62)</f>
        <v>0</v>
      </c>
      <c r="E63" s="168">
        <f>E55-SUM(E56:E62)</f>
        <v>0</v>
      </c>
      <c r="F63" s="168">
        <f>F55-SUM(F56:F62)</f>
        <v>0</v>
      </c>
      <c r="G63" s="168">
        <f>G55-SUM(G56:G62)</f>
        <v>0</v>
      </c>
      <c r="H63" s="169" t="str">
        <f t="shared" si="24"/>
        <v>-</v>
      </c>
      <c r="I63" s="179" t="str">
        <f t="shared" si="1"/>
        <v>-</v>
      </c>
      <c r="J63" s="169">
        <f t="shared" si="25"/>
        <v>0</v>
      </c>
      <c r="K63" s="168">
        <f>K55-SUM(K56:K62)</f>
        <v>0</v>
      </c>
      <c r="L63" s="168">
        <f>L55-SUM(L56:L62)</f>
        <v>0</v>
      </c>
      <c r="M63" s="168">
        <f>M55-SUM(M56:M62)</f>
        <v>0</v>
      </c>
      <c r="N63" s="168">
        <f>N55-SUM(N56:N62)</f>
        <v>0</v>
      </c>
      <c r="O63" s="168">
        <f>O55-SUM(O56:O62)</f>
        <v>0</v>
      </c>
      <c r="P63" s="169" t="str">
        <f t="shared" si="26"/>
        <v>-</v>
      </c>
      <c r="Q63" s="179" t="str">
        <f t="shared" si="9"/>
        <v>-</v>
      </c>
      <c r="R63" s="169">
        <f t="shared" si="27"/>
        <v>0</v>
      </c>
      <c r="S63" s="168">
        <f>S55-SUM(S56:S62)</f>
        <v>2384</v>
      </c>
      <c r="T63" s="168">
        <f>T55-SUM(T56:T62)</f>
        <v>4347</v>
      </c>
      <c r="U63" s="168">
        <f>U55-SUM(U56:U62)</f>
        <v>9249</v>
      </c>
      <c r="V63" s="168">
        <f>V55-SUM(V56:V62)</f>
        <v>10298</v>
      </c>
      <c r="W63" s="168">
        <f>W55-SUM(W56:W62)</f>
        <v>10353</v>
      </c>
      <c r="X63" s="169">
        <f t="shared" si="28"/>
        <v>5.3408428821131171E-3</v>
      </c>
      <c r="Y63" s="179">
        <f t="shared" si="10"/>
        <v>3.3427013422818792</v>
      </c>
      <c r="Z63" s="169">
        <f t="shared" si="23"/>
        <v>2.4488512057461291E-3</v>
      </c>
    </row>
    <row r="64" spans="1:26" x14ac:dyDescent="0.25">
      <c r="A64" s="1"/>
      <c r="B64" s="154" t="s">
        <v>47</v>
      </c>
      <c r="C64" s="152"/>
      <c r="D64" s="152"/>
      <c r="E64" s="152"/>
      <c r="F64" s="152"/>
      <c r="G64" s="152"/>
      <c r="H64" s="152"/>
      <c r="I64" s="152"/>
      <c r="J64" s="152"/>
      <c r="K64" s="152"/>
      <c r="L64" s="152"/>
      <c r="M64" s="152"/>
      <c r="N64" s="152"/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</row>
    <row r="65" spans="1:26" x14ac:dyDescent="0.25">
      <c r="A65" s="1" t="s">
        <v>0</v>
      </c>
      <c r="B65" s="155" t="s">
        <v>68</v>
      </c>
      <c r="C65" s="175">
        <f>C66+C69</f>
        <v>0</v>
      </c>
      <c r="D65" s="175">
        <f>D66+D69</f>
        <v>0</v>
      </c>
      <c r="E65" s="175">
        <f>E66+E69</f>
        <v>0</v>
      </c>
      <c r="F65" s="175">
        <f>F66+F69</f>
        <v>0</v>
      </c>
      <c r="G65" s="175">
        <f>G66+G69</f>
        <v>0</v>
      </c>
      <c r="H65" s="176" t="str">
        <f>IFERROR(G65/F65-1,"-")</f>
        <v>-</v>
      </c>
      <c r="I65" s="176" t="str">
        <f t="shared" si="1"/>
        <v>-</v>
      </c>
      <c r="J65" s="176">
        <f>G65/G$9</f>
        <v>0</v>
      </c>
      <c r="K65" s="175">
        <f>K66+K69</f>
        <v>0</v>
      </c>
      <c r="L65" s="175">
        <f>L66+L69</f>
        <v>0</v>
      </c>
      <c r="M65" s="175">
        <f>M66+M69</f>
        <v>0</v>
      </c>
      <c r="N65" s="175">
        <f>N66+N69</f>
        <v>0</v>
      </c>
      <c r="O65" s="175">
        <f>O66+O69</f>
        <v>0</v>
      </c>
      <c r="P65" s="176" t="str">
        <f>IFERROR(O65/N65-1,"-")</f>
        <v>-</v>
      </c>
      <c r="Q65" s="176" t="str">
        <f t="shared" si="9"/>
        <v>-</v>
      </c>
      <c r="R65" s="176">
        <f>O65/O$9</f>
        <v>0</v>
      </c>
      <c r="S65" s="175">
        <f>S66+S69</f>
        <v>54073</v>
      </c>
      <c r="T65" s="175">
        <f>T66+T69</f>
        <v>62020</v>
      </c>
      <c r="U65" s="175">
        <f>U66+U69</f>
        <v>151473</v>
      </c>
      <c r="V65" s="175">
        <f>V66+V69</f>
        <v>170958</v>
      </c>
      <c r="W65" s="175">
        <f>W66+W69</f>
        <v>191595</v>
      </c>
      <c r="X65" s="176">
        <f>IFERROR(W65/V65-1,"-")</f>
        <v>0.12071385954444946</v>
      </c>
      <c r="Y65" s="176">
        <f t="shared" si="10"/>
        <v>2.5432655854123132</v>
      </c>
      <c r="Z65" s="176">
        <f t="shared" ref="Z65:Z77" si="29">U65/U$9</f>
        <v>4.0105399360793971E-2</v>
      </c>
    </row>
    <row r="66" spans="1:26" x14ac:dyDescent="0.25">
      <c r="A66" s="1" t="s">
        <v>96</v>
      </c>
      <c r="B66" s="158" t="s">
        <v>97</v>
      </c>
      <c r="C66" s="159">
        <v>0</v>
      </c>
      <c r="D66" s="159">
        <v>0</v>
      </c>
      <c r="E66" s="159">
        <v>0</v>
      </c>
      <c r="F66" s="159">
        <v>0</v>
      </c>
      <c r="G66" s="159">
        <v>0</v>
      </c>
      <c r="H66" s="160" t="str">
        <f>IFERROR(G66/F66-1,"-")</f>
        <v>-</v>
      </c>
      <c r="I66" s="177" t="str">
        <f t="shared" si="1"/>
        <v>-</v>
      </c>
      <c r="J66" s="160">
        <f>G66/G$9</f>
        <v>0</v>
      </c>
      <c r="K66" s="159">
        <v>0</v>
      </c>
      <c r="L66" s="159">
        <v>0</v>
      </c>
      <c r="M66" s="159">
        <v>0</v>
      </c>
      <c r="N66" s="159">
        <v>0</v>
      </c>
      <c r="O66" s="159">
        <v>0</v>
      </c>
      <c r="P66" s="160" t="str">
        <f>IFERROR(O66/N66-1,"-")</f>
        <v>-</v>
      </c>
      <c r="Q66" s="177" t="str">
        <f t="shared" si="9"/>
        <v>-</v>
      </c>
      <c r="R66" s="160">
        <f>O66/O$9</f>
        <v>0</v>
      </c>
      <c r="S66" s="159">
        <v>24032</v>
      </c>
      <c r="T66" s="159">
        <v>25803</v>
      </c>
      <c r="U66" s="159">
        <v>30941</v>
      </c>
      <c r="V66" s="159">
        <v>45548</v>
      </c>
      <c r="W66" s="159">
        <v>58550</v>
      </c>
      <c r="X66" s="160">
        <f>IFERROR(W66/V66-1,"-")</f>
        <v>0.28545710020198478</v>
      </c>
      <c r="Y66" s="177">
        <f t="shared" si="10"/>
        <v>1.4363348868175767</v>
      </c>
      <c r="Z66" s="160">
        <f t="shared" si="29"/>
        <v>8.1922267441875852E-3</v>
      </c>
    </row>
    <row r="67" spans="1:26" x14ac:dyDescent="0.25">
      <c r="A67" s="161" t="s">
        <v>103</v>
      </c>
      <c r="B67" s="162" t="s">
        <v>103</v>
      </c>
      <c r="C67" s="163">
        <v>0</v>
      </c>
      <c r="D67" s="163">
        <v>0</v>
      </c>
      <c r="E67" s="163">
        <v>0</v>
      </c>
      <c r="F67" s="163">
        <v>0</v>
      </c>
      <c r="G67" s="163">
        <v>0</v>
      </c>
      <c r="H67" s="164" t="str">
        <f>IFERROR(G67/F67-1,"-")</f>
        <v>-</v>
      </c>
      <c r="I67" s="178" t="str">
        <f t="shared" si="1"/>
        <v>-</v>
      </c>
      <c r="J67" s="164">
        <f>G67/G$9</f>
        <v>0</v>
      </c>
      <c r="K67" s="163">
        <v>0</v>
      </c>
      <c r="L67" s="163">
        <v>0</v>
      </c>
      <c r="M67" s="163">
        <v>0</v>
      </c>
      <c r="N67" s="163">
        <v>0</v>
      </c>
      <c r="O67" s="163">
        <v>0</v>
      </c>
      <c r="P67" s="164" t="str">
        <f>IFERROR(O67/N67-1,"-")</f>
        <v>-</v>
      </c>
      <c r="Q67" s="178" t="str">
        <f t="shared" si="9"/>
        <v>-</v>
      </c>
      <c r="R67" s="164">
        <f>O67/O$9</f>
        <v>0</v>
      </c>
      <c r="S67" s="163">
        <v>8814</v>
      </c>
      <c r="T67" s="163">
        <v>21207</v>
      </c>
      <c r="U67" s="163">
        <v>22920</v>
      </c>
      <c r="V67" s="163">
        <v>31464</v>
      </c>
      <c r="W67" s="163">
        <v>34800</v>
      </c>
      <c r="X67" s="164">
        <f>IFERROR(W67/V67-1,"-")</f>
        <v>0.10602593440122043</v>
      </c>
      <c r="Y67" s="178">
        <f t="shared" si="10"/>
        <v>2.9482641252552755</v>
      </c>
      <c r="Z67" s="164">
        <f t="shared" si="29"/>
        <v>6.0685122322090262E-3</v>
      </c>
    </row>
    <row r="68" spans="1:26" x14ac:dyDescent="0.25">
      <c r="A68" s="161" t="s">
        <v>100</v>
      </c>
      <c r="B68" s="162" t="s">
        <v>100</v>
      </c>
      <c r="C68" s="163">
        <v>0</v>
      </c>
      <c r="D68" s="163">
        <v>0</v>
      </c>
      <c r="E68" s="163">
        <v>0</v>
      </c>
      <c r="F68" s="163">
        <v>0</v>
      </c>
      <c r="G68" s="163">
        <v>0</v>
      </c>
      <c r="H68" s="164" t="str">
        <f>IFERROR(G68/F68-1,"-")</f>
        <v>-</v>
      </c>
      <c r="I68" s="178" t="str">
        <f t="shared" si="1"/>
        <v>-</v>
      </c>
      <c r="J68" s="164">
        <f>G68/G$9</f>
        <v>0</v>
      </c>
      <c r="K68" s="163">
        <v>0</v>
      </c>
      <c r="L68" s="163">
        <v>0</v>
      </c>
      <c r="M68" s="163">
        <v>0</v>
      </c>
      <c r="N68" s="163">
        <v>0</v>
      </c>
      <c r="O68" s="163">
        <v>0</v>
      </c>
      <c r="P68" s="164" t="str">
        <f>IFERROR(O68/N68-1,"-")</f>
        <v>-</v>
      </c>
      <c r="Q68" s="178" t="str">
        <f t="shared" si="9"/>
        <v>-</v>
      </c>
      <c r="R68" s="164">
        <f>O68/O$9</f>
        <v>0</v>
      </c>
      <c r="S68" s="163">
        <v>15218</v>
      </c>
      <c r="T68" s="163">
        <v>4596</v>
      </c>
      <c r="U68" s="163">
        <v>8021</v>
      </c>
      <c r="V68" s="163">
        <v>14084</v>
      </c>
      <c r="W68" s="163">
        <v>23750</v>
      </c>
      <c r="X68" s="164">
        <f>IFERROR(W68/V68-1,"-")</f>
        <v>0.68631070718545861</v>
      </c>
      <c r="Y68" s="178">
        <f t="shared" si="10"/>
        <v>0.56065185963990016</v>
      </c>
      <c r="Z68" s="164">
        <f t="shared" si="29"/>
        <v>2.1237145119785599E-3</v>
      </c>
    </row>
    <row r="69" spans="1:26" x14ac:dyDescent="0.25">
      <c r="A69" s="1" t="s">
        <v>146</v>
      </c>
      <c r="B69" s="158" t="s">
        <v>107</v>
      </c>
      <c r="C69" s="159">
        <v>0</v>
      </c>
      <c r="D69" s="159">
        <v>0</v>
      </c>
      <c r="E69" s="159">
        <v>0</v>
      </c>
      <c r="F69" s="159">
        <v>0</v>
      </c>
      <c r="G69" s="159">
        <v>0</v>
      </c>
      <c r="H69" s="160" t="str">
        <f>IFERROR(G69/F69-1,"-")</f>
        <v>-</v>
      </c>
      <c r="I69" s="177" t="str">
        <f t="shared" si="1"/>
        <v>-</v>
      </c>
      <c r="J69" s="160">
        <f>G69/G$9</f>
        <v>0</v>
      </c>
      <c r="K69" s="159">
        <v>0</v>
      </c>
      <c r="L69" s="159">
        <v>0</v>
      </c>
      <c r="M69" s="159">
        <v>0</v>
      </c>
      <c r="N69" s="159">
        <v>0</v>
      </c>
      <c r="O69" s="159">
        <v>0</v>
      </c>
      <c r="P69" s="160" t="str">
        <f>IFERROR(O69/N69-1,"-")</f>
        <v>-</v>
      </c>
      <c r="Q69" s="177" t="str">
        <f t="shared" si="9"/>
        <v>-</v>
      </c>
      <c r="R69" s="160">
        <f>O69/O$9</f>
        <v>0</v>
      </c>
      <c r="S69" s="159">
        <v>30041</v>
      </c>
      <c r="T69" s="159">
        <v>36217</v>
      </c>
      <c r="U69" s="159">
        <v>120532</v>
      </c>
      <c r="V69" s="159">
        <v>125410</v>
      </c>
      <c r="W69" s="159">
        <v>133045</v>
      </c>
      <c r="X69" s="160">
        <f>IFERROR(W69/V69-1,"-")</f>
        <v>6.0880312574754791E-2</v>
      </c>
      <c r="Y69" s="177">
        <f t="shared" si="10"/>
        <v>3.428780666422556</v>
      </c>
      <c r="Z69" s="160">
        <f t="shared" si="29"/>
        <v>3.1913172616606381E-2</v>
      </c>
    </row>
    <row r="70" spans="1:26" x14ac:dyDescent="0.25">
      <c r="A70" s="161" t="s">
        <v>110</v>
      </c>
      <c r="B70" s="162" t="s">
        <v>110</v>
      </c>
      <c r="C70" s="163">
        <v>0</v>
      </c>
      <c r="D70" s="163">
        <v>0</v>
      </c>
      <c r="E70" s="163">
        <v>0</v>
      </c>
      <c r="F70" s="163">
        <v>0</v>
      </c>
      <c r="G70" s="163">
        <v>0</v>
      </c>
      <c r="H70" s="164" t="str">
        <f t="shared" ref="H70:H77" si="30">IFERROR(G70/F70-1,"-")</f>
        <v>-</v>
      </c>
      <c r="I70" s="178" t="str">
        <f t="shared" si="1"/>
        <v>-</v>
      </c>
      <c r="J70" s="164">
        <f t="shared" ref="J70:J77" si="31">G70/G$9</f>
        <v>0</v>
      </c>
      <c r="K70" s="163">
        <v>0</v>
      </c>
      <c r="L70" s="163">
        <v>0</v>
      </c>
      <c r="M70" s="163">
        <v>0</v>
      </c>
      <c r="N70" s="163">
        <v>0</v>
      </c>
      <c r="O70" s="163">
        <v>0</v>
      </c>
      <c r="P70" s="164" t="str">
        <f t="shared" ref="P70:P77" si="32">IFERROR(O70/N70-1,"-")</f>
        <v>-</v>
      </c>
      <c r="Q70" s="178" t="str">
        <f t="shared" si="9"/>
        <v>-</v>
      </c>
      <c r="R70" s="164">
        <f t="shared" ref="R70:R77" si="33">O70/O$9</f>
        <v>0</v>
      </c>
      <c r="S70" s="163">
        <v>13564</v>
      </c>
      <c r="T70" s="163">
        <v>7549</v>
      </c>
      <c r="U70" s="163">
        <v>52809</v>
      </c>
      <c r="V70" s="163">
        <v>48101</v>
      </c>
      <c r="W70" s="163">
        <v>45250</v>
      </c>
      <c r="X70" s="164">
        <f t="shared" ref="X70:X77" si="34">IFERROR(W70/V70-1,"-")</f>
        <v>-5.9271117024594089E-2</v>
      </c>
      <c r="Y70" s="178">
        <f t="shared" si="10"/>
        <v>2.3360365673842525</v>
      </c>
      <c r="Z70" s="164">
        <f t="shared" si="29"/>
        <v>1.3982201678478466E-2</v>
      </c>
    </row>
    <row r="71" spans="1:26" x14ac:dyDescent="0.25">
      <c r="A71" s="161" t="s">
        <v>113</v>
      </c>
      <c r="B71" s="162" t="s">
        <v>113</v>
      </c>
      <c r="C71" s="163">
        <v>0</v>
      </c>
      <c r="D71" s="163">
        <v>0</v>
      </c>
      <c r="E71" s="163">
        <v>0</v>
      </c>
      <c r="F71" s="163">
        <v>0</v>
      </c>
      <c r="G71" s="163">
        <v>0</v>
      </c>
      <c r="H71" s="164" t="str">
        <f t="shared" si="30"/>
        <v>-</v>
      </c>
      <c r="I71" s="178" t="str">
        <f t="shared" si="1"/>
        <v>-</v>
      </c>
      <c r="J71" s="164">
        <f t="shared" si="31"/>
        <v>0</v>
      </c>
      <c r="K71" s="163">
        <v>0</v>
      </c>
      <c r="L71" s="163">
        <v>0</v>
      </c>
      <c r="M71" s="163">
        <v>0</v>
      </c>
      <c r="N71" s="163">
        <v>0</v>
      </c>
      <c r="O71" s="163">
        <v>0</v>
      </c>
      <c r="P71" s="164" t="str">
        <f t="shared" si="32"/>
        <v>-</v>
      </c>
      <c r="Q71" s="178" t="str">
        <f t="shared" si="9"/>
        <v>-</v>
      </c>
      <c r="R71" s="164">
        <f t="shared" si="33"/>
        <v>0</v>
      </c>
      <c r="S71" s="163">
        <v>3277</v>
      </c>
      <c r="T71" s="163">
        <v>3513</v>
      </c>
      <c r="U71" s="163">
        <v>7009</v>
      </c>
      <c r="V71" s="163">
        <v>9961</v>
      </c>
      <c r="W71" s="163">
        <v>9892</v>
      </c>
      <c r="X71" s="164">
        <f t="shared" si="34"/>
        <v>-6.9270153599035877E-3</v>
      </c>
      <c r="Y71" s="178">
        <f t="shared" si="10"/>
        <v>2.0186145865120535</v>
      </c>
      <c r="Z71" s="164">
        <f t="shared" si="29"/>
        <v>1.8557679858443744E-3</v>
      </c>
    </row>
    <row r="72" spans="1:26" x14ac:dyDescent="0.25">
      <c r="A72" s="161" t="s">
        <v>116</v>
      </c>
      <c r="B72" s="162" t="s">
        <v>116</v>
      </c>
      <c r="C72" s="163">
        <v>0</v>
      </c>
      <c r="D72" s="163">
        <v>0</v>
      </c>
      <c r="E72" s="163">
        <v>0</v>
      </c>
      <c r="F72" s="163">
        <v>0</v>
      </c>
      <c r="G72" s="163">
        <v>0</v>
      </c>
      <c r="H72" s="164" t="str">
        <f t="shared" si="30"/>
        <v>-</v>
      </c>
      <c r="I72" s="178" t="str">
        <f t="shared" si="1"/>
        <v>-</v>
      </c>
      <c r="J72" s="164">
        <f t="shared" si="31"/>
        <v>0</v>
      </c>
      <c r="K72" s="163">
        <v>0</v>
      </c>
      <c r="L72" s="163">
        <v>0</v>
      </c>
      <c r="M72" s="163">
        <v>0</v>
      </c>
      <c r="N72" s="163">
        <v>0</v>
      </c>
      <c r="O72" s="163">
        <v>0</v>
      </c>
      <c r="P72" s="164" t="str">
        <f t="shared" si="32"/>
        <v>-</v>
      </c>
      <c r="Q72" s="178" t="str">
        <f t="shared" si="9"/>
        <v>-</v>
      </c>
      <c r="R72" s="164">
        <f t="shared" si="33"/>
        <v>0</v>
      </c>
      <c r="S72" s="163">
        <v>3407</v>
      </c>
      <c r="T72" s="163">
        <v>6247</v>
      </c>
      <c r="U72" s="163">
        <v>17604</v>
      </c>
      <c r="V72" s="163">
        <v>15357</v>
      </c>
      <c r="W72" s="163">
        <v>19078</v>
      </c>
      <c r="X72" s="164">
        <f t="shared" si="34"/>
        <v>0.24229992837142666</v>
      </c>
      <c r="Y72" s="178">
        <f t="shared" si="10"/>
        <v>4.599647783974171</v>
      </c>
      <c r="Z72" s="164">
        <f t="shared" si="29"/>
        <v>4.6609986621207545E-3</v>
      </c>
    </row>
    <row r="73" spans="1:26" x14ac:dyDescent="0.25">
      <c r="A73" s="161" t="s">
        <v>123</v>
      </c>
      <c r="B73" s="162" t="s">
        <v>123</v>
      </c>
      <c r="C73" s="163">
        <v>0</v>
      </c>
      <c r="D73" s="163">
        <v>0</v>
      </c>
      <c r="E73" s="163">
        <v>0</v>
      </c>
      <c r="F73" s="163">
        <v>0</v>
      </c>
      <c r="G73" s="163">
        <v>0</v>
      </c>
      <c r="H73" s="164" t="str">
        <f t="shared" si="30"/>
        <v>-</v>
      </c>
      <c r="I73" s="178" t="str">
        <f t="shared" si="1"/>
        <v>-</v>
      </c>
      <c r="J73" s="164">
        <f t="shared" si="31"/>
        <v>0</v>
      </c>
      <c r="K73" s="163">
        <v>0</v>
      </c>
      <c r="L73" s="163">
        <v>0</v>
      </c>
      <c r="M73" s="163">
        <v>0</v>
      </c>
      <c r="N73" s="163">
        <v>0</v>
      </c>
      <c r="O73" s="163">
        <v>0</v>
      </c>
      <c r="P73" s="164" t="str">
        <f t="shared" si="32"/>
        <v>-</v>
      </c>
      <c r="Q73" s="178" t="str">
        <f t="shared" si="9"/>
        <v>-</v>
      </c>
      <c r="R73" s="164">
        <f t="shared" si="33"/>
        <v>0</v>
      </c>
      <c r="S73" s="163">
        <v>502</v>
      </c>
      <c r="T73" s="163">
        <v>1777</v>
      </c>
      <c r="U73" s="163">
        <v>2468</v>
      </c>
      <c r="V73" s="163">
        <v>3478</v>
      </c>
      <c r="W73" s="163">
        <v>4281</v>
      </c>
      <c r="X73" s="164">
        <f t="shared" si="34"/>
        <v>0.23087981598619889</v>
      </c>
      <c r="Y73" s="178">
        <f t="shared" si="10"/>
        <v>7.5278884462151403</v>
      </c>
      <c r="Z73" s="164">
        <f t="shared" si="29"/>
        <v>6.5345061907032612E-4</v>
      </c>
    </row>
    <row r="74" spans="1:26" x14ac:dyDescent="0.25">
      <c r="A74" s="161" t="s">
        <v>119</v>
      </c>
      <c r="B74" s="162" t="s">
        <v>119</v>
      </c>
      <c r="C74" s="163">
        <v>0</v>
      </c>
      <c r="D74" s="163">
        <v>0</v>
      </c>
      <c r="E74" s="163">
        <v>0</v>
      </c>
      <c r="F74" s="163">
        <v>0</v>
      </c>
      <c r="G74" s="163">
        <v>0</v>
      </c>
      <c r="H74" s="164" t="str">
        <f t="shared" si="30"/>
        <v>-</v>
      </c>
      <c r="I74" s="178" t="str">
        <f t="shared" ref="I74:I137" si="35">IFERROR(G74/C74-1,"-")</f>
        <v>-</v>
      </c>
      <c r="J74" s="164">
        <f t="shared" si="31"/>
        <v>0</v>
      </c>
      <c r="K74" s="163">
        <v>0</v>
      </c>
      <c r="L74" s="163">
        <v>0</v>
      </c>
      <c r="M74" s="163">
        <v>0</v>
      </c>
      <c r="N74" s="163">
        <v>0</v>
      </c>
      <c r="O74" s="163">
        <v>0</v>
      </c>
      <c r="P74" s="164" t="str">
        <f t="shared" si="32"/>
        <v>-</v>
      </c>
      <c r="Q74" s="178" t="str">
        <f t="shared" si="9"/>
        <v>-</v>
      </c>
      <c r="R74" s="164">
        <f t="shared" si="33"/>
        <v>0</v>
      </c>
      <c r="S74" s="163">
        <v>1200</v>
      </c>
      <c r="T74" s="163">
        <v>1607</v>
      </c>
      <c r="U74" s="163">
        <v>2853</v>
      </c>
      <c r="V74" s="163">
        <v>2272</v>
      </c>
      <c r="W74" s="163">
        <v>3870</v>
      </c>
      <c r="X74" s="164">
        <f t="shared" si="34"/>
        <v>0.70334507042253525</v>
      </c>
      <c r="Y74" s="178">
        <f t="shared" si="10"/>
        <v>2.2250000000000001</v>
      </c>
      <c r="Z74" s="164">
        <f t="shared" si="29"/>
        <v>7.5538679749094029E-4</v>
      </c>
    </row>
    <row r="75" spans="1:26" x14ac:dyDescent="0.25">
      <c r="A75" s="161" t="s">
        <v>128</v>
      </c>
      <c r="B75" s="162" t="s">
        <v>128</v>
      </c>
      <c r="C75" s="163">
        <v>0</v>
      </c>
      <c r="D75" s="163">
        <v>0</v>
      </c>
      <c r="E75" s="163">
        <v>0</v>
      </c>
      <c r="F75" s="163">
        <v>0</v>
      </c>
      <c r="G75" s="163">
        <v>0</v>
      </c>
      <c r="H75" s="164" t="str">
        <f t="shared" si="30"/>
        <v>-</v>
      </c>
      <c r="I75" s="178" t="str">
        <f t="shared" si="35"/>
        <v>-</v>
      </c>
      <c r="J75" s="164">
        <f t="shared" si="31"/>
        <v>0</v>
      </c>
      <c r="K75" s="163">
        <v>0</v>
      </c>
      <c r="L75" s="163">
        <v>0</v>
      </c>
      <c r="M75" s="163">
        <v>0</v>
      </c>
      <c r="N75" s="163">
        <v>0</v>
      </c>
      <c r="O75" s="163">
        <v>0</v>
      </c>
      <c r="P75" s="164" t="str">
        <f t="shared" si="32"/>
        <v>-</v>
      </c>
      <c r="Q75" s="178" t="str">
        <f t="shared" si="9"/>
        <v>-</v>
      </c>
      <c r="R75" s="164">
        <f t="shared" si="33"/>
        <v>0</v>
      </c>
      <c r="S75" s="163">
        <v>651</v>
      </c>
      <c r="T75" s="163">
        <v>1674</v>
      </c>
      <c r="U75" s="163">
        <v>2685</v>
      </c>
      <c r="V75" s="163">
        <v>3745</v>
      </c>
      <c r="W75" s="163">
        <v>2300</v>
      </c>
      <c r="X75" s="164">
        <f t="shared" si="34"/>
        <v>-0.3858477970627503</v>
      </c>
      <c r="Y75" s="178">
        <f t="shared" si="10"/>
        <v>2.5330261136712751</v>
      </c>
      <c r="Z75" s="164">
        <f t="shared" si="29"/>
        <v>7.1090555599830866E-4</v>
      </c>
    </row>
    <row r="76" spans="1:26" x14ac:dyDescent="0.25">
      <c r="A76" s="161" t="s">
        <v>131</v>
      </c>
      <c r="B76" s="162" t="s">
        <v>131</v>
      </c>
      <c r="C76" s="163">
        <v>0</v>
      </c>
      <c r="D76" s="163">
        <v>0</v>
      </c>
      <c r="E76" s="163">
        <v>0</v>
      </c>
      <c r="F76" s="163">
        <v>0</v>
      </c>
      <c r="G76" s="163">
        <v>0</v>
      </c>
      <c r="H76" s="164" t="str">
        <f t="shared" si="30"/>
        <v>-</v>
      </c>
      <c r="I76" s="178" t="str">
        <f t="shared" si="35"/>
        <v>-</v>
      </c>
      <c r="J76" s="164">
        <f t="shared" si="31"/>
        <v>0</v>
      </c>
      <c r="K76" s="163">
        <v>0</v>
      </c>
      <c r="L76" s="163">
        <v>0</v>
      </c>
      <c r="M76" s="163">
        <v>0</v>
      </c>
      <c r="N76" s="163">
        <v>0</v>
      </c>
      <c r="O76" s="163">
        <v>0</v>
      </c>
      <c r="P76" s="164" t="str">
        <f t="shared" si="32"/>
        <v>-</v>
      </c>
      <c r="Q76" s="178" t="str">
        <f t="shared" si="9"/>
        <v>-</v>
      </c>
      <c r="R76" s="164">
        <f t="shared" si="33"/>
        <v>0</v>
      </c>
      <c r="S76" s="163">
        <v>907</v>
      </c>
      <c r="T76" s="163">
        <v>154</v>
      </c>
      <c r="U76" s="163">
        <v>799</v>
      </c>
      <c r="V76" s="163">
        <v>1039</v>
      </c>
      <c r="W76" s="163">
        <v>628</v>
      </c>
      <c r="X76" s="164">
        <f t="shared" si="34"/>
        <v>-0.39557266602502406</v>
      </c>
      <c r="Y76" s="178">
        <f t="shared" si="10"/>
        <v>-0.30760749724366043</v>
      </c>
      <c r="Z76" s="164">
        <f t="shared" si="29"/>
        <v>2.1155066638459911E-4</v>
      </c>
    </row>
    <row r="77" spans="1:26" x14ac:dyDescent="0.25">
      <c r="A77" s="166" t="s">
        <v>145</v>
      </c>
      <c r="B77" s="167" t="s">
        <v>145</v>
      </c>
      <c r="C77" s="168">
        <f>C69-SUM(C70:C76)</f>
        <v>0</v>
      </c>
      <c r="D77" s="168">
        <f>D69-SUM(D70:D76)</f>
        <v>0</v>
      </c>
      <c r="E77" s="168">
        <f>E69-SUM(E70:E76)</f>
        <v>0</v>
      </c>
      <c r="F77" s="168">
        <f>F69-SUM(F70:F76)</f>
        <v>0</v>
      </c>
      <c r="G77" s="168">
        <f>G69-SUM(G70:G76)</f>
        <v>0</v>
      </c>
      <c r="H77" s="169" t="str">
        <f t="shared" si="30"/>
        <v>-</v>
      </c>
      <c r="I77" s="179" t="str">
        <f t="shared" si="35"/>
        <v>-</v>
      </c>
      <c r="J77" s="169">
        <f t="shared" si="31"/>
        <v>0</v>
      </c>
      <c r="K77" s="168">
        <f>K69-SUM(K70:K76)</f>
        <v>0</v>
      </c>
      <c r="L77" s="168">
        <f>L69-SUM(L70:L76)</f>
        <v>0</v>
      </c>
      <c r="M77" s="168">
        <f>M69-SUM(M70:M76)</f>
        <v>0</v>
      </c>
      <c r="N77" s="168">
        <f>N69-SUM(N70:N76)</f>
        <v>0</v>
      </c>
      <c r="O77" s="168">
        <f>O69-SUM(O70:O76)</f>
        <v>0</v>
      </c>
      <c r="P77" s="169" t="str">
        <f t="shared" si="32"/>
        <v>-</v>
      </c>
      <c r="Q77" s="179" t="str">
        <f t="shared" si="9"/>
        <v>-</v>
      </c>
      <c r="R77" s="169">
        <f t="shared" si="33"/>
        <v>0</v>
      </c>
      <c r="S77" s="168">
        <f>S69-SUM(S70:S76)</f>
        <v>6533</v>
      </c>
      <c r="T77" s="168">
        <f>T69-SUM(T70:T76)</f>
        <v>13696</v>
      </c>
      <c r="U77" s="168">
        <f>U69-SUM(U70:U76)</f>
        <v>34305</v>
      </c>
      <c r="V77" s="168">
        <f>V69-SUM(V70:V76)</f>
        <v>41457</v>
      </c>
      <c r="W77" s="168">
        <f>W69-SUM(W70:W76)</f>
        <v>47746</v>
      </c>
      <c r="X77" s="169">
        <f t="shared" si="34"/>
        <v>0.15169935113491095</v>
      </c>
      <c r="Y77" s="179">
        <f t="shared" si="10"/>
        <v>6.3084341037808054</v>
      </c>
      <c r="Z77" s="169">
        <f t="shared" si="29"/>
        <v>9.0829106512186134E-3</v>
      </c>
    </row>
    <row r="78" spans="1:26" x14ac:dyDescent="0.25">
      <c r="A78" s="1"/>
      <c r="B78" s="154" t="s">
        <v>48</v>
      </c>
      <c r="C78" s="152"/>
      <c r="D78" s="152"/>
      <c r="E78" s="152"/>
      <c r="F78" s="152"/>
      <c r="G78" s="152"/>
      <c r="H78" s="152"/>
      <c r="I78" s="152"/>
      <c r="J78" s="152"/>
      <c r="K78" s="152"/>
      <c r="L78" s="152"/>
      <c r="M78" s="152"/>
      <c r="N78" s="152"/>
      <c r="O78" s="152"/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</row>
    <row r="79" spans="1:26" x14ac:dyDescent="0.25">
      <c r="A79" s="1" t="s">
        <v>0</v>
      </c>
      <c r="B79" s="155" t="s">
        <v>68</v>
      </c>
      <c r="C79" s="175">
        <f>C80+C83</f>
        <v>34055</v>
      </c>
      <c r="D79" s="175">
        <f>D80+D83</f>
        <v>70827</v>
      </c>
      <c r="E79" s="175">
        <f>E80+E83</f>
        <v>98456</v>
      </c>
      <c r="F79" s="175">
        <f>F80+F83</f>
        <v>103299</v>
      </c>
      <c r="G79" s="175">
        <f>G80+G83</f>
        <v>118688</v>
      </c>
      <c r="H79" s="176">
        <f>IFERROR(G79/F79-1,"-")</f>
        <v>0.14897530469801246</v>
      </c>
      <c r="I79" s="176">
        <f t="shared" si="35"/>
        <v>2.4851857289678461</v>
      </c>
      <c r="J79" s="176">
        <f>G79/G$9</f>
        <v>0.15641333140048233</v>
      </c>
      <c r="K79" s="175">
        <f>K80+K83</f>
        <v>143122</v>
      </c>
      <c r="L79" s="175">
        <f>L80+L83</f>
        <v>214429</v>
      </c>
      <c r="M79" s="175">
        <f>M80+M83</f>
        <v>476344</v>
      </c>
      <c r="N79" s="175">
        <f>N80+N83</f>
        <v>549349</v>
      </c>
      <c r="O79" s="175">
        <f>O80+O83</f>
        <v>622363</v>
      </c>
      <c r="P79" s="176">
        <f>IFERROR(O79/N79-1,"-")</f>
        <v>0.13291004443441246</v>
      </c>
      <c r="Q79" s="176">
        <f t="shared" si="9"/>
        <v>3.3484789200821679</v>
      </c>
      <c r="R79" s="176">
        <f>O79/O$9</f>
        <v>0.17676598983762351</v>
      </c>
      <c r="S79" s="175">
        <f>S80+S83</f>
        <v>177177</v>
      </c>
      <c r="T79" s="175">
        <f>T80+T83</f>
        <v>285256</v>
      </c>
      <c r="U79" s="175">
        <f>U80+U83</f>
        <v>574800</v>
      </c>
      <c r="V79" s="175">
        <f>V80+V83</f>
        <v>652648</v>
      </c>
      <c r="W79" s="175">
        <f>W80+W83</f>
        <v>741051</v>
      </c>
      <c r="X79" s="176">
        <f>IFERROR(W79/V79-1,"-")</f>
        <v>0.13545280151015548</v>
      </c>
      <c r="Y79" s="176">
        <f t="shared" si="10"/>
        <v>3.1825462672920297</v>
      </c>
      <c r="Z79" s="176">
        <f t="shared" ref="Z79:Z91" si="36">U79/U$9</f>
        <v>0.15218939053550384</v>
      </c>
    </row>
    <row r="80" spans="1:26" x14ac:dyDescent="0.25">
      <c r="A80" s="1" t="s">
        <v>96</v>
      </c>
      <c r="B80" s="158" t="s">
        <v>97</v>
      </c>
      <c r="C80" s="159">
        <v>15296</v>
      </c>
      <c r="D80" s="159">
        <v>38077</v>
      </c>
      <c r="E80" s="159">
        <v>48839</v>
      </c>
      <c r="F80" s="159">
        <v>49185</v>
      </c>
      <c r="G80" s="159">
        <v>55960</v>
      </c>
      <c r="H80" s="160">
        <f>IFERROR(G80/F80-1,"-")</f>
        <v>0.13774524753481754</v>
      </c>
      <c r="I80" s="177">
        <f t="shared" si="35"/>
        <v>2.6584728033472804</v>
      </c>
      <c r="J80" s="160">
        <f>G80/G$9</f>
        <v>7.3747051304015501E-2</v>
      </c>
      <c r="K80" s="159">
        <v>67449</v>
      </c>
      <c r="L80" s="159">
        <v>109519</v>
      </c>
      <c r="M80" s="159">
        <v>230615</v>
      </c>
      <c r="N80" s="159">
        <v>229974</v>
      </c>
      <c r="O80" s="159">
        <v>243808</v>
      </c>
      <c r="P80" s="160">
        <f>IFERROR(O80/N80-1,"-")</f>
        <v>6.0154626175132897E-2</v>
      </c>
      <c r="Q80" s="177">
        <f t="shared" si="9"/>
        <v>2.6147014781538642</v>
      </c>
      <c r="R80" s="160">
        <f>O80/O$9</f>
        <v>6.9247308163131988E-2</v>
      </c>
      <c r="S80" s="159">
        <v>82745</v>
      </c>
      <c r="T80" s="159">
        <v>147596</v>
      </c>
      <c r="U80" s="159">
        <v>279454</v>
      </c>
      <c r="V80" s="159">
        <v>279159</v>
      </c>
      <c r="W80" s="159">
        <v>299768</v>
      </c>
      <c r="X80" s="160">
        <f>IFERROR(W80/V80-1,"-")</f>
        <v>7.3825311023467011E-2</v>
      </c>
      <c r="Y80" s="177">
        <f t="shared" si="10"/>
        <v>2.6227929180010876</v>
      </c>
      <c r="Z80" s="160">
        <f t="shared" si="36"/>
        <v>7.3990838452868288E-2</v>
      </c>
    </row>
    <row r="81" spans="1:26" x14ac:dyDescent="0.25">
      <c r="A81" s="161" t="s">
        <v>103</v>
      </c>
      <c r="B81" s="162" t="s">
        <v>103</v>
      </c>
      <c r="C81" s="163">
        <v>7696</v>
      </c>
      <c r="D81" s="163">
        <v>24218</v>
      </c>
      <c r="E81" s="163">
        <v>29828</v>
      </c>
      <c r="F81" s="163">
        <v>29979</v>
      </c>
      <c r="G81" s="163">
        <v>30308</v>
      </c>
      <c r="H81" s="164">
        <f>IFERROR(G81/F81-1,"-")</f>
        <v>1.0974348710764303E-2</v>
      </c>
      <c r="I81" s="178">
        <f t="shared" si="35"/>
        <v>2.938149688149688</v>
      </c>
      <c r="J81" s="164">
        <f>G81/G$9</f>
        <v>3.9941487328843846E-2</v>
      </c>
      <c r="K81" s="163">
        <v>11781</v>
      </c>
      <c r="L81" s="163">
        <v>24585</v>
      </c>
      <c r="M81" s="163">
        <v>36378</v>
      </c>
      <c r="N81" s="163">
        <v>30210</v>
      </c>
      <c r="O81" s="163">
        <v>42021</v>
      </c>
      <c r="P81" s="164">
        <f>IFERROR(O81/N81-1,"-")</f>
        <v>0.39096325719960268</v>
      </c>
      <c r="Q81" s="178">
        <f t="shared" si="9"/>
        <v>2.5668449197860963</v>
      </c>
      <c r="R81" s="164">
        <f>O81/O$9</f>
        <v>1.1934969879261424E-2</v>
      </c>
      <c r="S81" s="163">
        <v>19477</v>
      </c>
      <c r="T81" s="163">
        <v>48803</v>
      </c>
      <c r="U81" s="163">
        <v>66206</v>
      </c>
      <c r="V81" s="163">
        <v>60189</v>
      </c>
      <c r="W81" s="163">
        <v>72329</v>
      </c>
      <c r="X81" s="164">
        <f>IFERROR(W81/V81-1,"-")</f>
        <v>0.20169798468158628</v>
      </c>
      <c r="Y81" s="178">
        <f t="shared" si="10"/>
        <v>2.713559583098013</v>
      </c>
      <c r="Z81" s="164">
        <f t="shared" si="36"/>
        <v>1.7529315918221239E-2</v>
      </c>
    </row>
    <row r="82" spans="1:26" x14ac:dyDescent="0.25">
      <c r="A82" s="161" t="s">
        <v>100</v>
      </c>
      <c r="B82" s="162" t="s">
        <v>100</v>
      </c>
      <c r="C82" s="163">
        <v>7600</v>
      </c>
      <c r="D82" s="163">
        <v>13859</v>
      </c>
      <c r="E82" s="163">
        <v>19011</v>
      </c>
      <c r="F82" s="163">
        <v>19206</v>
      </c>
      <c r="G82" s="163">
        <v>25652</v>
      </c>
      <c r="H82" s="164">
        <f>IFERROR(G82/F82-1,"-")</f>
        <v>0.33562428407789224</v>
      </c>
      <c r="I82" s="178">
        <f t="shared" si="35"/>
        <v>2.3752631578947367</v>
      </c>
      <c r="J82" s="164">
        <f>G82/G$9</f>
        <v>3.3805563975171649E-2</v>
      </c>
      <c r="K82" s="163">
        <v>55668</v>
      </c>
      <c r="L82" s="163">
        <v>84934</v>
      </c>
      <c r="M82" s="163">
        <v>194237</v>
      </c>
      <c r="N82" s="163">
        <v>199764</v>
      </c>
      <c r="O82" s="163">
        <v>201787</v>
      </c>
      <c r="P82" s="164">
        <f>IFERROR(O82/N82-1,"-")</f>
        <v>1.0126949800765006E-2</v>
      </c>
      <c r="Q82" s="178">
        <f t="shared" si="9"/>
        <v>2.6248293454049003</v>
      </c>
      <c r="R82" s="164">
        <f>O82/O$9</f>
        <v>5.7312338283870563E-2</v>
      </c>
      <c r="S82" s="163">
        <v>63268</v>
      </c>
      <c r="T82" s="163">
        <v>98793</v>
      </c>
      <c r="U82" s="163">
        <v>213248</v>
      </c>
      <c r="V82" s="163">
        <v>218970</v>
      </c>
      <c r="W82" s="163">
        <v>227439</v>
      </c>
      <c r="X82" s="164">
        <f>IFERROR(W82/V82-1,"-")</f>
        <v>3.8676531031648143E-2</v>
      </c>
      <c r="Y82" s="178">
        <f t="shared" si="10"/>
        <v>2.5948504773345134</v>
      </c>
      <c r="Z82" s="164">
        <f t="shared" si="36"/>
        <v>5.6461522534647049E-2</v>
      </c>
    </row>
    <row r="83" spans="1:26" x14ac:dyDescent="0.25">
      <c r="A83" s="1" t="s">
        <v>146</v>
      </c>
      <c r="B83" s="158" t="s">
        <v>107</v>
      </c>
      <c r="C83" s="159">
        <v>18759</v>
      </c>
      <c r="D83" s="159">
        <v>32750</v>
      </c>
      <c r="E83" s="159">
        <v>49617</v>
      </c>
      <c r="F83" s="159">
        <v>54114</v>
      </c>
      <c r="G83" s="159">
        <v>62728</v>
      </c>
      <c r="H83" s="160">
        <f>IFERROR(G83/F83-1,"-")</f>
        <v>0.15918246664449121</v>
      </c>
      <c r="I83" s="177">
        <f t="shared" si="35"/>
        <v>2.3438882669651901</v>
      </c>
      <c r="J83" s="160">
        <f>G83/G$9</f>
        <v>8.2666280096466843E-2</v>
      </c>
      <c r="K83" s="159">
        <v>75673</v>
      </c>
      <c r="L83" s="159">
        <v>104910</v>
      </c>
      <c r="M83" s="159">
        <v>245729</v>
      </c>
      <c r="N83" s="159">
        <v>319375</v>
      </c>
      <c r="O83" s="159">
        <v>378555</v>
      </c>
      <c r="P83" s="160">
        <f>IFERROR(O83/N83-1,"-")</f>
        <v>0.18529941291585117</v>
      </c>
      <c r="Q83" s="177">
        <f t="shared" si="9"/>
        <v>4.0025108030605372</v>
      </c>
      <c r="R83" s="160">
        <f>O83/O$9</f>
        <v>0.10751868167449152</v>
      </c>
      <c r="S83" s="159">
        <v>94432</v>
      </c>
      <c r="T83" s="159">
        <v>137660</v>
      </c>
      <c r="U83" s="159">
        <v>295346</v>
      </c>
      <c r="V83" s="159">
        <v>373489</v>
      </c>
      <c r="W83" s="159">
        <v>441283</v>
      </c>
      <c r="X83" s="160">
        <f>IFERROR(W83/V83-1,"-")</f>
        <v>0.18151538599530381</v>
      </c>
      <c r="Y83" s="177">
        <f t="shared" si="10"/>
        <v>3.6730239749237548</v>
      </c>
      <c r="Z83" s="160">
        <f t="shared" si="36"/>
        <v>7.8198552082635556E-2</v>
      </c>
    </row>
    <row r="84" spans="1:26" x14ac:dyDescent="0.25">
      <c r="A84" s="161" t="s">
        <v>110</v>
      </c>
      <c r="B84" s="162" t="s">
        <v>110</v>
      </c>
      <c r="C84" s="163">
        <v>2578</v>
      </c>
      <c r="D84" s="163">
        <v>3228</v>
      </c>
      <c r="E84" s="163">
        <v>5828</v>
      </c>
      <c r="F84" s="163">
        <v>7060</v>
      </c>
      <c r="G84" s="163">
        <v>9146</v>
      </c>
      <c r="H84" s="164">
        <f t="shared" ref="H84:H91" si="37">IFERROR(G84/F84-1,"-")</f>
        <v>0.29546742209631738</v>
      </c>
      <c r="I84" s="178">
        <f t="shared" si="35"/>
        <v>2.5477114041892941</v>
      </c>
      <c r="J84" s="164">
        <f t="shared" ref="J84:J91" si="38">G84/G$9</f>
        <v>1.2053083116985807E-2</v>
      </c>
      <c r="K84" s="163">
        <v>15879</v>
      </c>
      <c r="L84" s="163">
        <v>11210</v>
      </c>
      <c r="M84" s="163">
        <v>56300</v>
      </c>
      <c r="N84" s="163">
        <v>75139</v>
      </c>
      <c r="O84" s="163">
        <v>87125</v>
      </c>
      <c r="P84" s="164">
        <f t="shared" ref="P84:P91" si="39">IFERROR(O84/N84-1,"-")</f>
        <v>0.15951769387402015</v>
      </c>
      <c r="Q84" s="178">
        <f t="shared" si="9"/>
        <v>4.4868064739593176</v>
      </c>
      <c r="R84" s="164">
        <f t="shared" ref="R84:R91" si="40">O84/O$9</f>
        <v>2.4745585557950825E-2</v>
      </c>
      <c r="S84" s="163">
        <v>18457</v>
      </c>
      <c r="T84" s="163">
        <v>14438</v>
      </c>
      <c r="U84" s="163">
        <v>62128</v>
      </c>
      <c r="V84" s="163">
        <v>82199</v>
      </c>
      <c r="W84" s="163">
        <v>96271</v>
      </c>
      <c r="X84" s="164">
        <f t="shared" ref="X84:X91" si="41">IFERROR(W84/V84-1,"-")</f>
        <v>0.17119429676760056</v>
      </c>
      <c r="Y84" s="178">
        <f t="shared" si="10"/>
        <v>4.2159614238500298</v>
      </c>
      <c r="Z84" s="164">
        <f t="shared" si="36"/>
        <v>1.6449586734846526E-2</v>
      </c>
    </row>
    <row r="85" spans="1:26" x14ac:dyDescent="0.25">
      <c r="A85" s="161" t="s">
        <v>113</v>
      </c>
      <c r="B85" s="162" t="s">
        <v>113</v>
      </c>
      <c r="C85" s="163">
        <v>5409</v>
      </c>
      <c r="D85" s="163">
        <v>8563</v>
      </c>
      <c r="E85" s="163">
        <v>13220</v>
      </c>
      <c r="F85" s="163">
        <v>14980</v>
      </c>
      <c r="G85" s="163">
        <v>15604</v>
      </c>
      <c r="H85" s="164">
        <f t="shared" si="37"/>
        <v>4.1655540720961337E-2</v>
      </c>
      <c r="I85" s="178">
        <f t="shared" si="35"/>
        <v>1.8848215936402291</v>
      </c>
      <c r="J85" s="164">
        <f t="shared" si="38"/>
        <v>2.0563777493707251E-2</v>
      </c>
      <c r="K85" s="163">
        <v>27251</v>
      </c>
      <c r="L85" s="163">
        <v>36097</v>
      </c>
      <c r="M85" s="163">
        <v>84214</v>
      </c>
      <c r="N85" s="163">
        <v>96686</v>
      </c>
      <c r="O85" s="163">
        <v>107377</v>
      </c>
      <c r="P85" s="164">
        <f t="shared" si="39"/>
        <v>0.11057443683677048</v>
      </c>
      <c r="Q85" s="178">
        <f t="shared" si="9"/>
        <v>2.9402957689626068</v>
      </c>
      <c r="R85" s="164">
        <f t="shared" si="40"/>
        <v>3.0497638340959376E-2</v>
      </c>
      <c r="S85" s="163">
        <v>32660</v>
      </c>
      <c r="T85" s="163">
        <v>44660</v>
      </c>
      <c r="U85" s="163">
        <v>97434</v>
      </c>
      <c r="V85" s="163">
        <v>111666</v>
      </c>
      <c r="W85" s="163">
        <v>122981</v>
      </c>
      <c r="X85" s="164">
        <f t="shared" si="41"/>
        <v>0.101328963157989</v>
      </c>
      <c r="Y85" s="178">
        <f t="shared" si="10"/>
        <v>2.7654929577464791</v>
      </c>
      <c r="Z85" s="164">
        <f t="shared" si="36"/>
        <v>2.5797531449958735E-2</v>
      </c>
    </row>
    <row r="86" spans="1:26" x14ac:dyDescent="0.25">
      <c r="A86" s="161" t="s">
        <v>116</v>
      </c>
      <c r="B86" s="162" t="s">
        <v>116</v>
      </c>
      <c r="C86" s="163">
        <v>1714</v>
      </c>
      <c r="D86" s="163">
        <v>5280</v>
      </c>
      <c r="E86" s="163">
        <v>5870</v>
      </c>
      <c r="F86" s="163">
        <v>5315</v>
      </c>
      <c r="G86" s="163">
        <v>6020</v>
      </c>
      <c r="H86" s="164">
        <f t="shared" si="37"/>
        <v>0.13264346190028231</v>
      </c>
      <c r="I86" s="178">
        <f t="shared" si="35"/>
        <v>2.5122520420070011</v>
      </c>
      <c r="J86" s="164">
        <f t="shared" si="38"/>
        <v>7.933474782883726E-3</v>
      </c>
      <c r="K86" s="163">
        <v>5151</v>
      </c>
      <c r="L86" s="163">
        <v>11108</v>
      </c>
      <c r="M86" s="163">
        <v>20133</v>
      </c>
      <c r="N86" s="163">
        <v>32539</v>
      </c>
      <c r="O86" s="163">
        <v>46070</v>
      </c>
      <c r="P86" s="164">
        <f t="shared" si="39"/>
        <v>0.41583945419342938</v>
      </c>
      <c r="Q86" s="178">
        <f t="shared" si="9"/>
        <v>7.9438943894389435</v>
      </c>
      <c r="R86" s="164">
        <f t="shared" si="40"/>
        <v>1.3084982802350582E-2</v>
      </c>
      <c r="S86" s="163">
        <v>6865</v>
      </c>
      <c r="T86" s="163">
        <v>16388</v>
      </c>
      <c r="U86" s="163">
        <v>26003</v>
      </c>
      <c r="V86" s="163">
        <v>37854</v>
      </c>
      <c r="W86" s="163">
        <v>52090</v>
      </c>
      <c r="X86" s="164">
        <f t="shared" si="41"/>
        <v>0.37607650446452157</v>
      </c>
      <c r="Y86" s="178">
        <f t="shared" si="10"/>
        <v>6.5877640203932994</v>
      </c>
      <c r="Z86" s="164">
        <f t="shared" si="36"/>
        <v>6.8847959674577354E-3</v>
      </c>
    </row>
    <row r="87" spans="1:26" x14ac:dyDescent="0.25">
      <c r="A87" s="161" t="s">
        <v>123</v>
      </c>
      <c r="B87" s="162" t="s">
        <v>123</v>
      </c>
      <c r="C87" s="163">
        <v>286</v>
      </c>
      <c r="D87" s="163">
        <v>921</v>
      </c>
      <c r="E87" s="163">
        <v>1133</v>
      </c>
      <c r="F87" s="163">
        <v>1153</v>
      </c>
      <c r="G87" s="163">
        <v>1481</v>
      </c>
      <c r="H87" s="164">
        <f t="shared" si="37"/>
        <v>0.28447528187337379</v>
      </c>
      <c r="I87" s="178">
        <f t="shared" si="35"/>
        <v>4.1783216783216783</v>
      </c>
      <c r="J87" s="164">
        <f t="shared" si="38"/>
        <v>1.951740224825714E-3</v>
      </c>
      <c r="K87" s="163">
        <v>1248</v>
      </c>
      <c r="L87" s="163">
        <v>2935</v>
      </c>
      <c r="M87" s="163">
        <v>4473</v>
      </c>
      <c r="N87" s="163">
        <v>6684</v>
      </c>
      <c r="O87" s="163">
        <v>11325</v>
      </c>
      <c r="P87" s="164">
        <f t="shared" si="39"/>
        <v>0.69434470377019752</v>
      </c>
      <c r="Q87" s="178">
        <f t="shared" ref="Q87:Q150" si="42">IFERROR(O87/K87-1,"-")</f>
        <v>8.0745192307692299</v>
      </c>
      <c r="R87" s="164">
        <f t="shared" si="40"/>
        <v>3.2165710926116853E-3</v>
      </c>
      <c r="S87" s="163">
        <v>1534</v>
      </c>
      <c r="T87" s="163">
        <v>3856</v>
      </c>
      <c r="U87" s="163">
        <v>5606</v>
      </c>
      <c r="V87" s="163">
        <v>7837</v>
      </c>
      <c r="W87" s="163">
        <v>12806</v>
      </c>
      <c r="X87" s="164">
        <f t="shared" si="41"/>
        <v>0.63404363914763295</v>
      </c>
      <c r="Y87" s="178">
        <f t="shared" ref="Y87:Y150" si="43">IFERROR(W87/S87-1,"-")</f>
        <v>7.3481095176010438</v>
      </c>
      <c r="Z87" s="164">
        <f t="shared" si="36"/>
        <v>1.4842966655219808E-3</v>
      </c>
    </row>
    <row r="88" spans="1:26" x14ac:dyDescent="0.25">
      <c r="A88" s="161" t="s">
        <v>119</v>
      </c>
      <c r="B88" s="162" t="s">
        <v>119</v>
      </c>
      <c r="C88" s="163">
        <v>240</v>
      </c>
      <c r="D88" s="163">
        <v>804</v>
      </c>
      <c r="E88" s="163">
        <v>921</v>
      </c>
      <c r="F88" s="163">
        <v>774</v>
      </c>
      <c r="G88" s="163">
        <v>909</v>
      </c>
      <c r="H88" s="164">
        <f t="shared" si="37"/>
        <v>0.17441860465116288</v>
      </c>
      <c r="I88" s="178">
        <f t="shared" si="35"/>
        <v>2.7875000000000001</v>
      </c>
      <c r="J88" s="164">
        <f t="shared" si="38"/>
        <v>1.1979283351563632E-3</v>
      </c>
      <c r="K88" s="163">
        <v>1576</v>
      </c>
      <c r="L88" s="163">
        <v>3904</v>
      </c>
      <c r="M88" s="163">
        <v>4162</v>
      </c>
      <c r="N88" s="163">
        <v>5494</v>
      </c>
      <c r="O88" s="163">
        <v>7100</v>
      </c>
      <c r="P88" s="164">
        <f t="shared" si="39"/>
        <v>0.29231889333818706</v>
      </c>
      <c r="Q88" s="178">
        <f t="shared" si="42"/>
        <v>3.5050761421319798</v>
      </c>
      <c r="R88" s="164">
        <f t="shared" si="40"/>
        <v>2.0165699565159352E-3</v>
      </c>
      <c r="S88" s="163">
        <v>1816</v>
      </c>
      <c r="T88" s="163">
        <v>4708</v>
      </c>
      <c r="U88" s="163">
        <v>5083</v>
      </c>
      <c r="V88" s="163">
        <v>6268</v>
      </c>
      <c r="W88" s="163">
        <v>8009</v>
      </c>
      <c r="X88" s="164">
        <f t="shared" si="41"/>
        <v>0.27776005105296742</v>
      </c>
      <c r="Y88" s="178">
        <f t="shared" si="43"/>
        <v>3.410242290748899</v>
      </c>
      <c r="Z88" s="164">
        <f t="shared" si="36"/>
        <v>1.345822324446705E-3</v>
      </c>
    </row>
    <row r="89" spans="1:26" x14ac:dyDescent="0.25">
      <c r="A89" s="161" t="s">
        <v>128</v>
      </c>
      <c r="B89" s="162" t="s">
        <v>128</v>
      </c>
      <c r="C89" s="163">
        <v>286</v>
      </c>
      <c r="D89" s="163">
        <v>296</v>
      </c>
      <c r="E89" s="163">
        <v>433</v>
      </c>
      <c r="F89" s="163">
        <v>454</v>
      </c>
      <c r="G89" s="163">
        <v>500</v>
      </c>
      <c r="H89" s="164">
        <f t="shared" si="37"/>
        <v>0.1013215859030836</v>
      </c>
      <c r="I89" s="178">
        <f t="shared" si="35"/>
        <v>0.74825174825174834</v>
      </c>
      <c r="J89" s="164">
        <f t="shared" si="38"/>
        <v>6.589264769836982E-4</v>
      </c>
      <c r="K89" s="163">
        <v>1422</v>
      </c>
      <c r="L89" s="163">
        <v>781</v>
      </c>
      <c r="M89" s="163">
        <v>2952</v>
      </c>
      <c r="N89" s="163">
        <v>3351</v>
      </c>
      <c r="O89" s="163">
        <v>3056</v>
      </c>
      <c r="P89" s="164">
        <f t="shared" si="39"/>
        <v>-8.8033422858848076E-2</v>
      </c>
      <c r="Q89" s="178">
        <f t="shared" si="42"/>
        <v>1.1490857946554147</v>
      </c>
      <c r="R89" s="164">
        <f t="shared" si="40"/>
        <v>8.6797715311446449E-4</v>
      </c>
      <c r="S89" s="163">
        <v>1708</v>
      </c>
      <c r="T89" s="163">
        <v>1077</v>
      </c>
      <c r="U89" s="163">
        <v>3385</v>
      </c>
      <c r="V89" s="163">
        <v>3805</v>
      </c>
      <c r="W89" s="163">
        <v>3556</v>
      </c>
      <c r="X89" s="164">
        <f t="shared" si="41"/>
        <v>-6.5440210249671504E-2</v>
      </c>
      <c r="Y89" s="178">
        <f t="shared" si="43"/>
        <v>1.081967213114754</v>
      </c>
      <c r="Z89" s="164">
        <f t="shared" si="36"/>
        <v>8.9624406221760697E-4</v>
      </c>
    </row>
    <row r="90" spans="1:26" x14ac:dyDescent="0.25">
      <c r="A90" s="161" t="s">
        <v>131</v>
      </c>
      <c r="B90" s="162" t="s">
        <v>131</v>
      </c>
      <c r="C90" s="163">
        <v>408</v>
      </c>
      <c r="D90" s="163">
        <v>385</v>
      </c>
      <c r="E90" s="163">
        <v>658</v>
      </c>
      <c r="F90" s="163">
        <v>679</v>
      </c>
      <c r="G90" s="163">
        <v>636</v>
      </c>
      <c r="H90" s="164">
        <f t="shared" si="37"/>
        <v>-6.3328424153166418E-2</v>
      </c>
      <c r="I90" s="178">
        <f t="shared" si="35"/>
        <v>0.55882352941176472</v>
      </c>
      <c r="J90" s="164">
        <f t="shared" si="38"/>
        <v>8.3815447872326407E-4</v>
      </c>
      <c r="K90" s="163">
        <v>1922</v>
      </c>
      <c r="L90" s="163">
        <v>947</v>
      </c>
      <c r="M90" s="163">
        <v>3040</v>
      </c>
      <c r="N90" s="163">
        <v>3728</v>
      </c>
      <c r="O90" s="163">
        <v>4053</v>
      </c>
      <c r="P90" s="164">
        <f t="shared" si="39"/>
        <v>8.7178111587982832E-2</v>
      </c>
      <c r="Q90" s="178">
        <f t="shared" si="42"/>
        <v>1.1087408949011448</v>
      </c>
      <c r="R90" s="164">
        <f t="shared" si="40"/>
        <v>1.1511490188393077E-3</v>
      </c>
      <c r="S90" s="163">
        <v>2330</v>
      </c>
      <c r="T90" s="163">
        <v>1332</v>
      </c>
      <c r="U90" s="163">
        <v>3698</v>
      </c>
      <c r="V90" s="163">
        <v>4407</v>
      </c>
      <c r="W90" s="163">
        <v>4689</v>
      </c>
      <c r="X90" s="164">
        <f t="shared" si="41"/>
        <v>6.3989108236895742E-2</v>
      </c>
      <c r="Y90" s="178">
        <f t="shared" si="43"/>
        <v>1.0124463519313305</v>
      </c>
      <c r="Z90" s="164">
        <f t="shared" si="36"/>
        <v>9.7911685142709325E-4</v>
      </c>
    </row>
    <row r="91" spans="1:26" x14ac:dyDescent="0.25">
      <c r="A91" s="166" t="s">
        <v>145</v>
      </c>
      <c r="B91" s="167" t="s">
        <v>145</v>
      </c>
      <c r="C91" s="168">
        <f>C83-SUM(C84:C90)</f>
        <v>7838</v>
      </c>
      <c r="D91" s="168">
        <f>D83-SUM(D84:D90)</f>
        <v>13273</v>
      </c>
      <c r="E91" s="168">
        <f>E83-SUM(E84:E90)</f>
        <v>21554</v>
      </c>
      <c r="F91" s="168">
        <f>F83-SUM(F84:F90)</f>
        <v>23699</v>
      </c>
      <c r="G91" s="168">
        <f>G83-SUM(G84:G90)</f>
        <v>28432</v>
      </c>
      <c r="H91" s="169">
        <f t="shared" si="37"/>
        <v>0.19971306806194344</v>
      </c>
      <c r="I91" s="179">
        <f t="shared" si="35"/>
        <v>2.6274559836693032</v>
      </c>
      <c r="J91" s="169">
        <f t="shared" si="38"/>
        <v>3.7469195187201015E-2</v>
      </c>
      <c r="K91" s="168">
        <f>K83-SUM(K84:K90)</f>
        <v>21224</v>
      </c>
      <c r="L91" s="168">
        <f>L83-SUM(L84:L90)</f>
        <v>37928</v>
      </c>
      <c r="M91" s="168">
        <f>M83-SUM(M84:M90)</f>
        <v>70455</v>
      </c>
      <c r="N91" s="168">
        <f>N83-SUM(N84:N90)</f>
        <v>95754</v>
      </c>
      <c r="O91" s="168">
        <f>O83-SUM(O84:O90)</f>
        <v>112449</v>
      </c>
      <c r="P91" s="169">
        <f t="shared" si="39"/>
        <v>0.17435302963844856</v>
      </c>
      <c r="Q91" s="179">
        <f t="shared" si="42"/>
        <v>4.2982001507727103</v>
      </c>
      <c r="R91" s="169">
        <f t="shared" si="40"/>
        <v>3.1938207752149353E-2</v>
      </c>
      <c r="S91" s="168">
        <f>S83-SUM(S84:S90)</f>
        <v>29062</v>
      </c>
      <c r="T91" s="168">
        <f>T83-SUM(T84:T90)</f>
        <v>51201</v>
      </c>
      <c r="U91" s="168">
        <f>U83-SUM(U84:U90)</f>
        <v>92009</v>
      </c>
      <c r="V91" s="168">
        <f>V83-SUM(V84:V90)</f>
        <v>119453</v>
      </c>
      <c r="W91" s="168">
        <f>W83-SUM(W84:W90)</f>
        <v>140881</v>
      </c>
      <c r="X91" s="169">
        <f t="shared" si="41"/>
        <v>0.17938436037604744</v>
      </c>
      <c r="Y91" s="179">
        <f t="shared" si="43"/>
        <v>3.8476016791686742</v>
      </c>
      <c r="Z91" s="169">
        <f t="shared" si="36"/>
        <v>2.4361158026759172E-2</v>
      </c>
    </row>
    <row r="92" spans="1:26" x14ac:dyDescent="0.25">
      <c r="A92" s="1"/>
      <c r="B92" s="154" t="s">
        <v>49</v>
      </c>
      <c r="C92" s="152"/>
      <c r="D92" s="152"/>
      <c r="E92" s="152"/>
      <c r="F92" s="152"/>
      <c r="G92" s="152"/>
      <c r="H92" s="152"/>
      <c r="I92" s="152"/>
      <c r="J92" s="152"/>
      <c r="K92" s="152"/>
      <c r="L92" s="152"/>
      <c r="M92" s="152"/>
      <c r="N92" s="152"/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</row>
    <row r="93" spans="1:26" x14ac:dyDescent="0.25">
      <c r="A93" s="1" t="s">
        <v>0</v>
      </c>
      <c r="B93" s="155" t="s">
        <v>68</v>
      </c>
      <c r="C93" s="175">
        <f>C94+C97</f>
        <v>0</v>
      </c>
      <c r="D93" s="175">
        <f>D94+D97</f>
        <v>0</v>
      </c>
      <c r="E93" s="175">
        <f>E94+E97</f>
        <v>5131</v>
      </c>
      <c r="F93" s="175">
        <f>F94+F97</f>
        <v>7607</v>
      </c>
      <c r="G93" s="175">
        <f>G94+G97</f>
        <v>7923</v>
      </c>
      <c r="H93" s="176">
        <f>IFERROR(G93/F93-1,"-")</f>
        <v>4.1540686210069566E-2</v>
      </c>
      <c r="I93" s="176" t="str">
        <f t="shared" si="35"/>
        <v>-</v>
      </c>
      <c r="J93" s="176">
        <f>G93/G$9</f>
        <v>1.0441348954283681E-2</v>
      </c>
      <c r="K93" s="175">
        <f>K94+K97</f>
        <v>0</v>
      </c>
      <c r="L93" s="175">
        <f>L94+L97</f>
        <v>0</v>
      </c>
      <c r="M93" s="175">
        <f>M94+M97</f>
        <v>46354</v>
      </c>
      <c r="N93" s="175">
        <f>N94+N97</f>
        <v>50550</v>
      </c>
      <c r="O93" s="175">
        <f>O94+O97</f>
        <v>49465</v>
      </c>
      <c r="P93" s="176">
        <f>IFERROR(O93/N93-1,"-")</f>
        <v>-2.1463897131552945E-2</v>
      </c>
      <c r="Q93" s="176" t="str">
        <f t="shared" si="42"/>
        <v>-</v>
      </c>
      <c r="R93" s="176">
        <f>O93/O$9</f>
        <v>1.4049244070290245E-2</v>
      </c>
      <c r="S93" s="175">
        <f>S94+S97</f>
        <v>24221</v>
      </c>
      <c r="T93" s="175">
        <f>T94+T97</f>
        <v>33444</v>
      </c>
      <c r="U93" s="175">
        <f>U94+U97</f>
        <v>51485</v>
      </c>
      <c r="V93" s="175">
        <f>V94+V97</f>
        <v>58157</v>
      </c>
      <c r="W93" s="175">
        <f>W94+W97</f>
        <v>57388</v>
      </c>
      <c r="X93" s="176">
        <f>IFERROR(W93/V93-1,"-")</f>
        <v>-1.3222827862510056E-2</v>
      </c>
      <c r="Y93" s="176">
        <f t="shared" si="43"/>
        <v>1.3693489121010693</v>
      </c>
      <c r="Z93" s="176">
        <f t="shared" ref="Z93:Z105" si="44">U93/U$9</f>
        <v>1.3631647132429394E-2</v>
      </c>
    </row>
    <row r="94" spans="1:26" x14ac:dyDescent="0.25">
      <c r="A94" s="1" t="s">
        <v>96</v>
      </c>
      <c r="B94" s="158" t="s">
        <v>97</v>
      </c>
      <c r="C94" s="159">
        <v>0</v>
      </c>
      <c r="D94" s="159">
        <v>0</v>
      </c>
      <c r="E94" s="159">
        <v>3937</v>
      </c>
      <c r="F94" s="159">
        <v>5346</v>
      </c>
      <c r="G94" s="159">
        <v>5742</v>
      </c>
      <c r="H94" s="160">
        <f>IFERROR(G94/F94-1,"-")</f>
        <v>7.4074074074074181E-2</v>
      </c>
      <c r="I94" s="177" t="str">
        <f t="shared" si="35"/>
        <v>-</v>
      </c>
      <c r="J94" s="160">
        <f>G94/G$9</f>
        <v>7.5671116616807896E-3</v>
      </c>
      <c r="K94" s="159">
        <v>0</v>
      </c>
      <c r="L94" s="159">
        <v>0</v>
      </c>
      <c r="M94" s="159">
        <v>29872</v>
      </c>
      <c r="N94" s="159">
        <v>32376</v>
      </c>
      <c r="O94" s="159">
        <v>30079</v>
      </c>
      <c r="P94" s="160">
        <f>IFERROR(O94/N94-1,"-")</f>
        <v>-7.0947615517667373E-2</v>
      </c>
      <c r="Q94" s="177" t="str">
        <f t="shared" si="42"/>
        <v>-</v>
      </c>
      <c r="R94" s="160">
        <f>O94/O$9</f>
        <v>8.5431560171891283E-3</v>
      </c>
      <c r="S94" s="159">
        <v>16023</v>
      </c>
      <c r="T94" s="159">
        <v>21732</v>
      </c>
      <c r="U94" s="159">
        <v>33809</v>
      </c>
      <c r="V94" s="159">
        <v>37722</v>
      </c>
      <c r="W94" s="159">
        <v>35821</v>
      </c>
      <c r="X94" s="160">
        <f>IFERROR(W94/V94-1,"-")</f>
        <v>-5.0394994963151474E-2</v>
      </c>
      <c r="Y94" s="177">
        <f t="shared" si="43"/>
        <v>1.2355988266866378</v>
      </c>
      <c r="Z94" s="160">
        <f t="shared" si="44"/>
        <v>8.9515850810975104E-3</v>
      </c>
    </row>
    <row r="95" spans="1:26" x14ac:dyDescent="0.25">
      <c r="A95" s="161" t="s">
        <v>103</v>
      </c>
      <c r="B95" s="162" t="s">
        <v>103</v>
      </c>
      <c r="C95" s="163">
        <v>0</v>
      </c>
      <c r="D95" s="163">
        <v>0</v>
      </c>
      <c r="E95" s="163">
        <v>2928</v>
      </c>
      <c r="F95" s="163">
        <v>3814</v>
      </c>
      <c r="G95" s="163">
        <v>4202</v>
      </c>
      <c r="H95" s="164">
        <f>IFERROR(G95/F95-1,"-")</f>
        <v>0.10173046670162567</v>
      </c>
      <c r="I95" s="178" t="str">
        <f t="shared" si="35"/>
        <v>-</v>
      </c>
      <c r="J95" s="164">
        <f>G95/G$9</f>
        <v>5.5376181125709996E-3</v>
      </c>
      <c r="K95" s="163">
        <v>0</v>
      </c>
      <c r="L95" s="163">
        <v>0</v>
      </c>
      <c r="M95" s="163">
        <v>13361</v>
      </c>
      <c r="N95" s="163">
        <v>8210</v>
      </c>
      <c r="O95" s="163">
        <v>7675</v>
      </c>
      <c r="P95" s="164">
        <f>IFERROR(O95/N95-1,"-")</f>
        <v>-6.5164433617539541E-2</v>
      </c>
      <c r="Q95" s="178" t="str">
        <f t="shared" si="42"/>
        <v>-</v>
      </c>
      <c r="R95" s="164">
        <f>O95/O$9</f>
        <v>2.1798837205999721E-3</v>
      </c>
      <c r="S95" s="163">
        <v>8684</v>
      </c>
      <c r="T95" s="163">
        <v>11001</v>
      </c>
      <c r="U95" s="163">
        <v>16289</v>
      </c>
      <c r="V95" s="163">
        <v>12024</v>
      </c>
      <c r="W95" s="163">
        <v>11877</v>
      </c>
      <c r="X95" s="164">
        <f>IFERROR(W95/V95-1,"-")</f>
        <v>-1.2225548902195627E-2</v>
      </c>
      <c r="Y95" s="178">
        <f t="shared" si="43"/>
        <v>0.36768770152003682</v>
      </c>
      <c r="Z95" s="164">
        <f t="shared" si="44"/>
        <v>4.3128270397230729E-3</v>
      </c>
    </row>
    <row r="96" spans="1:26" x14ac:dyDescent="0.25">
      <c r="A96" s="161" t="s">
        <v>100</v>
      </c>
      <c r="B96" s="162" t="s">
        <v>100</v>
      </c>
      <c r="C96" s="163">
        <v>0</v>
      </c>
      <c r="D96" s="163">
        <v>0</v>
      </c>
      <c r="E96" s="163">
        <v>1009</v>
      </c>
      <c r="F96" s="163">
        <v>1532</v>
      </c>
      <c r="G96" s="163">
        <v>1540</v>
      </c>
      <c r="H96" s="164">
        <f>IFERROR(G96/F96-1,"-")</f>
        <v>5.2219321148825326E-3</v>
      </c>
      <c r="I96" s="178" t="str">
        <f t="shared" si="35"/>
        <v>-</v>
      </c>
      <c r="J96" s="164">
        <f>G96/G$9</f>
        <v>2.0294935491097905E-3</v>
      </c>
      <c r="K96" s="163">
        <v>0</v>
      </c>
      <c r="L96" s="163">
        <v>0</v>
      </c>
      <c r="M96" s="163">
        <v>16511</v>
      </c>
      <c r="N96" s="163">
        <v>24166</v>
      </c>
      <c r="O96" s="163">
        <v>22404</v>
      </c>
      <c r="P96" s="164">
        <f>IFERROR(O96/N96-1,"-")</f>
        <v>-7.2912356202929685E-2</v>
      </c>
      <c r="Q96" s="178" t="str">
        <f t="shared" si="42"/>
        <v>-</v>
      </c>
      <c r="R96" s="164">
        <f>O96/O$9</f>
        <v>6.3632722965891566E-3</v>
      </c>
      <c r="S96" s="163">
        <v>7339</v>
      </c>
      <c r="T96" s="163">
        <v>10731</v>
      </c>
      <c r="U96" s="163">
        <v>17520</v>
      </c>
      <c r="V96" s="163">
        <v>25698</v>
      </c>
      <c r="W96" s="163">
        <v>23944</v>
      </c>
      <c r="X96" s="164">
        <f>IFERROR(W96/V96-1,"-")</f>
        <v>-6.8254338859055186E-2</v>
      </c>
      <c r="Y96" s="178">
        <f t="shared" si="43"/>
        <v>2.2625698324022347</v>
      </c>
      <c r="Z96" s="164">
        <f t="shared" si="44"/>
        <v>4.6387580413744384E-3</v>
      </c>
    </row>
    <row r="97" spans="1:26" x14ac:dyDescent="0.25">
      <c r="A97" s="1" t="s">
        <v>146</v>
      </c>
      <c r="B97" s="158" t="s">
        <v>107</v>
      </c>
      <c r="C97" s="159">
        <v>0</v>
      </c>
      <c r="D97" s="159">
        <v>0</v>
      </c>
      <c r="E97" s="159">
        <v>1194</v>
      </c>
      <c r="F97" s="159">
        <v>2261</v>
      </c>
      <c r="G97" s="159">
        <v>2181</v>
      </c>
      <c r="H97" s="160">
        <f>IFERROR(G97/F97-1,"-")</f>
        <v>-3.5382574082264528E-2</v>
      </c>
      <c r="I97" s="177" t="str">
        <f t="shared" si="35"/>
        <v>-</v>
      </c>
      <c r="J97" s="160">
        <f>G97/G$9</f>
        <v>2.8742372926028915E-3</v>
      </c>
      <c r="K97" s="159">
        <v>0</v>
      </c>
      <c r="L97" s="159">
        <v>0</v>
      </c>
      <c r="M97" s="159">
        <v>16482</v>
      </c>
      <c r="N97" s="159">
        <v>18174</v>
      </c>
      <c r="O97" s="159">
        <v>19386</v>
      </c>
      <c r="P97" s="160">
        <f>IFERROR(O97/N97-1,"-")</f>
        <v>6.6688676130736146E-2</v>
      </c>
      <c r="Q97" s="177" t="str">
        <f t="shared" si="42"/>
        <v>-</v>
      </c>
      <c r="R97" s="160">
        <f>O97/O$9</f>
        <v>5.5060880531011156E-3</v>
      </c>
      <c r="S97" s="159">
        <v>8198</v>
      </c>
      <c r="T97" s="159">
        <v>11712</v>
      </c>
      <c r="U97" s="159">
        <v>17676</v>
      </c>
      <c r="V97" s="159">
        <v>20435</v>
      </c>
      <c r="W97" s="159">
        <v>21567</v>
      </c>
      <c r="X97" s="160">
        <f>IFERROR(W97/V97-1,"-")</f>
        <v>5.539515537068751E-2</v>
      </c>
      <c r="Y97" s="177">
        <f t="shared" si="43"/>
        <v>1.6307636008782631</v>
      </c>
      <c r="Z97" s="160">
        <f t="shared" si="44"/>
        <v>4.6800620513318819E-3</v>
      </c>
    </row>
    <row r="98" spans="1:26" x14ac:dyDescent="0.25">
      <c r="A98" s="161" t="s">
        <v>110</v>
      </c>
      <c r="B98" s="162" t="s">
        <v>110</v>
      </c>
      <c r="C98" s="163">
        <v>0</v>
      </c>
      <c r="D98" s="163">
        <v>0</v>
      </c>
      <c r="E98" s="163">
        <v>50</v>
      </c>
      <c r="F98" s="163">
        <v>173</v>
      </c>
      <c r="G98" s="163">
        <v>203</v>
      </c>
      <c r="H98" s="164">
        <f t="shared" ref="H98:H105" si="45">IFERROR(G98/F98-1,"-")</f>
        <v>0.17341040462427748</v>
      </c>
      <c r="I98" s="178" t="str">
        <f t="shared" si="35"/>
        <v>-</v>
      </c>
      <c r="J98" s="164">
        <f t="shared" ref="J98:J105" si="46">G98/G$9</f>
        <v>2.6752414965538145E-4</v>
      </c>
      <c r="K98" s="163">
        <v>0</v>
      </c>
      <c r="L98" s="163">
        <v>0</v>
      </c>
      <c r="M98" s="163">
        <v>2353</v>
      </c>
      <c r="N98" s="163">
        <v>2622</v>
      </c>
      <c r="O98" s="163">
        <v>2827</v>
      </c>
      <c r="P98" s="164">
        <f t="shared" ref="P98:P105" si="47">IFERROR(O98/N98-1,"-")</f>
        <v>7.8184591914568946E-2</v>
      </c>
      <c r="Q98" s="178" t="str">
        <f t="shared" si="42"/>
        <v>-</v>
      </c>
      <c r="R98" s="164">
        <f t="shared" ref="R98:R105" si="48">O98/O$9</f>
        <v>8.029356714183871E-4</v>
      </c>
      <c r="S98" s="163">
        <v>1288</v>
      </c>
      <c r="T98" s="163">
        <v>921</v>
      </c>
      <c r="U98" s="163">
        <v>2403</v>
      </c>
      <c r="V98" s="163">
        <v>2795</v>
      </c>
      <c r="W98" s="163">
        <v>3030</v>
      </c>
      <c r="X98" s="164">
        <f t="shared" ref="X98:X105" si="49">IFERROR(W98/V98-1,"-")</f>
        <v>8.4078711985688726E-2</v>
      </c>
      <c r="Y98" s="178">
        <f t="shared" si="43"/>
        <v>1.3524844720496896</v>
      </c>
      <c r="Z98" s="164">
        <f t="shared" si="44"/>
        <v>6.3624061492139131E-4</v>
      </c>
    </row>
    <row r="99" spans="1:26" x14ac:dyDescent="0.25">
      <c r="A99" s="161" t="s">
        <v>113</v>
      </c>
      <c r="B99" s="162" t="s">
        <v>113</v>
      </c>
      <c r="C99" s="163">
        <v>0</v>
      </c>
      <c r="D99" s="163">
        <v>0</v>
      </c>
      <c r="E99" s="163">
        <v>194</v>
      </c>
      <c r="F99" s="163">
        <v>319</v>
      </c>
      <c r="G99" s="163">
        <v>341</v>
      </c>
      <c r="H99" s="164">
        <f t="shared" si="45"/>
        <v>6.8965517241379226E-2</v>
      </c>
      <c r="I99" s="178" t="str">
        <f t="shared" si="35"/>
        <v>-</v>
      </c>
      <c r="J99" s="164">
        <f t="shared" si="46"/>
        <v>4.4938785730288215E-4</v>
      </c>
      <c r="K99" s="163">
        <v>0</v>
      </c>
      <c r="L99" s="163">
        <v>0</v>
      </c>
      <c r="M99" s="163">
        <v>3288</v>
      </c>
      <c r="N99" s="163">
        <v>3495</v>
      </c>
      <c r="O99" s="163">
        <v>3893</v>
      </c>
      <c r="P99" s="164">
        <f t="shared" si="47"/>
        <v>0.11387696709585127</v>
      </c>
      <c r="Q99" s="178" t="str">
        <f t="shared" si="42"/>
        <v>-</v>
      </c>
      <c r="R99" s="164">
        <f t="shared" si="48"/>
        <v>1.1057051888333149E-3</v>
      </c>
      <c r="S99" s="163">
        <v>1481</v>
      </c>
      <c r="T99" s="163">
        <v>2395</v>
      </c>
      <c r="U99" s="163">
        <v>3482</v>
      </c>
      <c r="V99" s="163">
        <v>3814</v>
      </c>
      <c r="W99" s="163">
        <v>4234</v>
      </c>
      <c r="X99" s="164">
        <f t="shared" si="49"/>
        <v>0.11012060828526482</v>
      </c>
      <c r="Y99" s="178">
        <f t="shared" si="43"/>
        <v>1.8588791357191088</v>
      </c>
      <c r="Z99" s="164">
        <f t="shared" si="44"/>
        <v>9.219266837937098E-4</v>
      </c>
    </row>
    <row r="100" spans="1:26" x14ac:dyDescent="0.25">
      <c r="A100" s="161" t="s">
        <v>116</v>
      </c>
      <c r="B100" s="162" t="s">
        <v>116</v>
      </c>
      <c r="C100" s="163">
        <v>0</v>
      </c>
      <c r="D100" s="163">
        <v>0</v>
      </c>
      <c r="E100" s="163">
        <v>346</v>
      </c>
      <c r="F100" s="163">
        <v>771</v>
      </c>
      <c r="G100" s="163">
        <v>574</v>
      </c>
      <c r="H100" s="164">
        <f t="shared" si="45"/>
        <v>-0.25551232166018156</v>
      </c>
      <c r="I100" s="178" t="str">
        <f t="shared" si="35"/>
        <v>-</v>
      </c>
      <c r="J100" s="164">
        <f t="shared" si="46"/>
        <v>7.5644759557728545E-4</v>
      </c>
      <c r="K100" s="163">
        <v>0</v>
      </c>
      <c r="L100" s="163">
        <v>0</v>
      </c>
      <c r="M100" s="163">
        <v>3066</v>
      </c>
      <c r="N100" s="163">
        <v>3114</v>
      </c>
      <c r="O100" s="163">
        <v>3111</v>
      </c>
      <c r="P100" s="164">
        <f t="shared" si="47"/>
        <v>-9.633911368015502E-4</v>
      </c>
      <c r="Q100" s="178" t="str">
        <f t="shared" si="42"/>
        <v>-</v>
      </c>
      <c r="R100" s="164">
        <f t="shared" si="48"/>
        <v>8.835984696790246E-4</v>
      </c>
      <c r="S100" s="163">
        <v>1974</v>
      </c>
      <c r="T100" s="163">
        <v>3541</v>
      </c>
      <c r="U100" s="163">
        <v>3412</v>
      </c>
      <c r="V100" s="163">
        <v>3885</v>
      </c>
      <c r="W100" s="163">
        <v>3685</v>
      </c>
      <c r="X100" s="164">
        <f t="shared" si="49"/>
        <v>-5.1480051480051525E-2</v>
      </c>
      <c r="Y100" s="178">
        <f t="shared" si="43"/>
        <v>0.86676798378926034</v>
      </c>
      <c r="Z100" s="164">
        <f t="shared" si="44"/>
        <v>9.0339283317177998E-4</v>
      </c>
    </row>
    <row r="101" spans="1:26" x14ac:dyDescent="0.25">
      <c r="A101" s="161" t="s">
        <v>123</v>
      </c>
      <c r="B101" s="162" t="s">
        <v>123</v>
      </c>
      <c r="C101" s="163">
        <v>0</v>
      </c>
      <c r="D101" s="163">
        <v>0</v>
      </c>
      <c r="E101" s="163">
        <v>32</v>
      </c>
      <c r="F101" s="163">
        <v>58</v>
      </c>
      <c r="G101" s="163">
        <v>90</v>
      </c>
      <c r="H101" s="164">
        <f t="shared" si="45"/>
        <v>0.55172413793103448</v>
      </c>
      <c r="I101" s="178" t="str">
        <f t="shared" si="35"/>
        <v>-</v>
      </c>
      <c r="J101" s="164">
        <f t="shared" si="46"/>
        <v>1.1860676585706567E-4</v>
      </c>
      <c r="K101" s="163">
        <v>0</v>
      </c>
      <c r="L101" s="163">
        <v>0</v>
      </c>
      <c r="M101" s="163">
        <v>1140</v>
      </c>
      <c r="N101" s="163">
        <v>880</v>
      </c>
      <c r="O101" s="163">
        <v>843</v>
      </c>
      <c r="P101" s="164">
        <f t="shared" si="47"/>
        <v>-4.2045454545454497E-2</v>
      </c>
      <c r="Q101" s="178" t="str">
        <f t="shared" si="42"/>
        <v>-</v>
      </c>
      <c r="R101" s="164">
        <f t="shared" si="48"/>
        <v>2.3943217934407511E-4</v>
      </c>
      <c r="S101" s="163">
        <v>323</v>
      </c>
      <c r="T101" s="163">
        <v>432</v>
      </c>
      <c r="U101" s="163">
        <v>1172</v>
      </c>
      <c r="V101" s="163">
        <v>938</v>
      </c>
      <c r="W101" s="163">
        <v>933</v>
      </c>
      <c r="X101" s="164">
        <f t="shared" si="49"/>
        <v>-5.3304904051172386E-3</v>
      </c>
      <c r="Y101" s="178">
        <f t="shared" si="43"/>
        <v>1.8885448916408669</v>
      </c>
      <c r="Z101" s="164">
        <f t="shared" si="44"/>
        <v>3.1030961327002524E-4</v>
      </c>
    </row>
    <row r="102" spans="1:26" x14ac:dyDescent="0.25">
      <c r="A102" s="161" t="s">
        <v>119</v>
      </c>
      <c r="B102" s="162" t="s">
        <v>119</v>
      </c>
      <c r="C102" s="163">
        <v>0</v>
      </c>
      <c r="D102" s="163">
        <v>0</v>
      </c>
      <c r="E102" s="163">
        <v>15</v>
      </c>
      <c r="F102" s="163">
        <v>87</v>
      </c>
      <c r="G102" s="163">
        <v>64</v>
      </c>
      <c r="H102" s="164">
        <f t="shared" si="45"/>
        <v>-0.26436781609195403</v>
      </c>
      <c r="I102" s="178" t="str">
        <f t="shared" si="35"/>
        <v>-</v>
      </c>
      <c r="J102" s="164">
        <f t="shared" si="46"/>
        <v>8.4342589053913367E-5</v>
      </c>
      <c r="K102" s="163">
        <v>0</v>
      </c>
      <c r="L102" s="163">
        <v>0</v>
      </c>
      <c r="M102" s="163">
        <v>667</v>
      </c>
      <c r="N102" s="163">
        <v>563</v>
      </c>
      <c r="O102" s="163">
        <v>839</v>
      </c>
      <c r="P102" s="164">
        <f t="shared" si="47"/>
        <v>0.49023090586145646</v>
      </c>
      <c r="Q102" s="178" t="str">
        <f t="shared" si="42"/>
        <v>-</v>
      </c>
      <c r="R102" s="164">
        <f t="shared" si="48"/>
        <v>2.382960835939253E-4</v>
      </c>
      <c r="S102" s="163">
        <v>351</v>
      </c>
      <c r="T102" s="163">
        <v>507</v>
      </c>
      <c r="U102" s="163">
        <v>682</v>
      </c>
      <c r="V102" s="163">
        <v>650</v>
      </c>
      <c r="W102" s="163">
        <v>903</v>
      </c>
      <c r="X102" s="164">
        <f t="shared" si="49"/>
        <v>0.38923076923076927</v>
      </c>
      <c r="Y102" s="178">
        <f t="shared" si="43"/>
        <v>1.5726495726495728</v>
      </c>
      <c r="Z102" s="164">
        <f t="shared" si="44"/>
        <v>1.8057265891651639E-4</v>
      </c>
    </row>
    <row r="103" spans="1:26" x14ac:dyDescent="0.25">
      <c r="A103" s="161" t="s">
        <v>128</v>
      </c>
      <c r="B103" s="162" t="s">
        <v>128</v>
      </c>
      <c r="C103" s="163">
        <v>0</v>
      </c>
      <c r="D103" s="163">
        <v>0</v>
      </c>
      <c r="E103" s="163">
        <v>10</v>
      </c>
      <c r="F103" s="163">
        <v>22</v>
      </c>
      <c r="G103" s="163">
        <v>28</v>
      </c>
      <c r="H103" s="164">
        <f t="shared" si="45"/>
        <v>0.27272727272727271</v>
      </c>
      <c r="I103" s="178" t="str">
        <f t="shared" si="35"/>
        <v>-</v>
      </c>
      <c r="J103" s="164">
        <f t="shared" si="46"/>
        <v>3.68998827110871E-5</v>
      </c>
      <c r="K103" s="163">
        <v>0</v>
      </c>
      <c r="L103" s="163">
        <v>0</v>
      </c>
      <c r="M103" s="163">
        <v>260</v>
      </c>
      <c r="N103" s="163">
        <v>131</v>
      </c>
      <c r="O103" s="163">
        <v>202</v>
      </c>
      <c r="P103" s="164">
        <f t="shared" si="47"/>
        <v>0.54198473282442738</v>
      </c>
      <c r="Q103" s="178" t="str">
        <f t="shared" si="42"/>
        <v>-</v>
      </c>
      <c r="R103" s="164">
        <f t="shared" si="48"/>
        <v>5.7372835382566045E-5</v>
      </c>
      <c r="S103" s="163">
        <v>124</v>
      </c>
      <c r="T103" s="163">
        <v>105</v>
      </c>
      <c r="U103" s="163">
        <v>270</v>
      </c>
      <c r="V103" s="163">
        <v>153</v>
      </c>
      <c r="W103" s="163">
        <v>230</v>
      </c>
      <c r="X103" s="164">
        <f t="shared" si="49"/>
        <v>0.50326797385620914</v>
      </c>
      <c r="Y103" s="178">
        <f t="shared" si="43"/>
        <v>0.85483870967741926</v>
      </c>
      <c r="Z103" s="164">
        <f t="shared" si="44"/>
        <v>7.1487709541729355E-5</v>
      </c>
    </row>
    <row r="104" spans="1:26" x14ac:dyDescent="0.25">
      <c r="A104" s="161" t="s">
        <v>131</v>
      </c>
      <c r="B104" s="162" t="s">
        <v>131</v>
      </c>
      <c r="C104" s="163">
        <v>0</v>
      </c>
      <c r="D104" s="163">
        <v>0</v>
      </c>
      <c r="E104" s="163">
        <v>11</v>
      </c>
      <c r="F104" s="163">
        <v>10</v>
      </c>
      <c r="G104" s="163">
        <v>25</v>
      </c>
      <c r="H104" s="164">
        <f t="shared" si="45"/>
        <v>1.5</v>
      </c>
      <c r="I104" s="178" t="str">
        <f t="shared" si="35"/>
        <v>-</v>
      </c>
      <c r="J104" s="164">
        <f t="shared" si="46"/>
        <v>3.2946323849184909E-5</v>
      </c>
      <c r="K104" s="163">
        <v>0</v>
      </c>
      <c r="L104" s="163">
        <v>0</v>
      </c>
      <c r="M104" s="163">
        <v>157</v>
      </c>
      <c r="N104" s="163">
        <v>260</v>
      </c>
      <c r="O104" s="163">
        <v>359</v>
      </c>
      <c r="P104" s="164">
        <f t="shared" si="47"/>
        <v>0.38076923076923075</v>
      </c>
      <c r="Q104" s="178" t="str">
        <f t="shared" si="42"/>
        <v>-</v>
      </c>
      <c r="R104" s="164">
        <f t="shared" si="48"/>
        <v>1.0196459357594658E-4</v>
      </c>
      <c r="S104" s="163">
        <v>89</v>
      </c>
      <c r="T104" s="163">
        <v>96</v>
      </c>
      <c r="U104" s="163">
        <v>168</v>
      </c>
      <c r="V104" s="163">
        <v>270</v>
      </c>
      <c r="W104" s="163">
        <v>384</v>
      </c>
      <c r="X104" s="164">
        <f t="shared" si="49"/>
        <v>0.42222222222222228</v>
      </c>
      <c r="Y104" s="178">
        <f t="shared" si="43"/>
        <v>3.3146067415730336</v>
      </c>
      <c r="Z104" s="164">
        <f t="shared" si="44"/>
        <v>4.44812414926316E-5</v>
      </c>
    </row>
    <row r="105" spans="1:26" x14ac:dyDescent="0.25">
      <c r="A105" s="166" t="s">
        <v>145</v>
      </c>
      <c r="B105" s="167" t="s">
        <v>145</v>
      </c>
      <c r="C105" s="168">
        <f>C97-SUM(C98:C104)</f>
        <v>0</v>
      </c>
      <c r="D105" s="168">
        <f>D97-SUM(D98:D104)</f>
        <v>0</v>
      </c>
      <c r="E105" s="168">
        <f>E97-SUM(E98:E104)</f>
        <v>536</v>
      </c>
      <c r="F105" s="168">
        <f>F97-SUM(F98:F104)</f>
        <v>821</v>
      </c>
      <c r="G105" s="168">
        <f>G97-SUM(G98:G104)</f>
        <v>856</v>
      </c>
      <c r="H105" s="169">
        <f t="shared" si="45"/>
        <v>4.2630937880633324E-2</v>
      </c>
      <c r="I105" s="179" t="str">
        <f t="shared" si="35"/>
        <v>-</v>
      </c>
      <c r="J105" s="169">
        <f t="shared" si="46"/>
        <v>1.1280821285960913E-3</v>
      </c>
      <c r="K105" s="168">
        <f>K97-SUM(K98:K104)</f>
        <v>0</v>
      </c>
      <c r="L105" s="168">
        <f>L97-SUM(L98:L104)</f>
        <v>0</v>
      </c>
      <c r="M105" s="168">
        <f>M97-SUM(M98:M104)</f>
        <v>5551</v>
      </c>
      <c r="N105" s="168">
        <f>N97-SUM(N98:N104)</f>
        <v>7109</v>
      </c>
      <c r="O105" s="168">
        <f>O97-SUM(O98:O104)</f>
        <v>7312</v>
      </c>
      <c r="P105" s="169">
        <f t="shared" si="47"/>
        <v>2.8555352370234877E-2</v>
      </c>
      <c r="Q105" s="179" t="str">
        <f t="shared" si="42"/>
        <v>-</v>
      </c>
      <c r="R105" s="169">
        <f t="shared" si="48"/>
        <v>2.0767830312738759E-3</v>
      </c>
      <c r="S105" s="168">
        <f>S97-SUM(S98:S104)</f>
        <v>2568</v>
      </c>
      <c r="T105" s="168">
        <f>T97-SUM(T98:T104)</f>
        <v>3715</v>
      </c>
      <c r="U105" s="168">
        <f>U97-SUM(U98:U104)</f>
        <v>6087</v>
      </c>
      <c r="V105" s="168">
        <f>V97-SUM(V98:V104)</f>
        <v>7930</v>
      </c>
      <c r="W105" s="168">
        <f>W97-SUM(W98:W104)</f>
        <v>8168</v>
      </c>
      <c r="X105" s="169">
        <f t="shared" si="49"/>
        <v>3.0012610340479196E-2</v>
      </c>
      <c r="Y105" s="179">
        <f t="shared" si="43"/>
        <v>2.1806853582554515</v>
      </c>
      <c r="Z105" s="169">
        <f t="shared" si="44"/>
        <v>1.6116506962240986E-3</v>
      </c>
    </row>
    <row r="106" spans="1:26" x14ac:dyDescent="0.25">
      <c r="A106" s="1"/>
      <c r="B106" s="154" t="s">
        <v>50</v>
      </c>
      <c r="C106" s="152"/>
      <c r="D106" s="152"/>
      <c r="E106" s="152"/>
      <c r="F106" s="152"/>
      <c r="G106" s="152"/>
      <c r="H106" s="152"/>
      <c r="I106" s="152"/>
      <c r="J106" s="152"/>
      <c r="K106" s="152"/>
      <c r="L106" s="152"/>
      <c r="M106" s="152"/>
      <c r="N106" s="152"/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</row>
    <row r="107" spans="1:26" x14ac:dyDescent="0.25">
      <c r="A107" s="1" t="s">
        <v>0</v>
      </c>
      <c r="B107" s="155" t="s">
        <v>68</v>
      </c>
      <c r="C107" s="175">
        <f>C108+C111</f>
        <v>0</v>
      </c>
      <c r="D107" s="175">
        <f>D108+D111</f>
        <v>0</v>
      </c>
      <c r="E107" s="175">
        <f>E108+E111</f>
        <v>0</v>
      </c>
      <c r="F107" s="175">
        <f>F108+F111</f>
        <v>0</v>
      </c>
      <c r="G107" s="175">
        <f>G108+G111</f>
        <v>0</v>
      </c>
      <c r="H107" s="176" t="str">
        <f>IFERROR(G107/F107-1,"-")</f>
        <v>-</v>
      </c>
      <c r="I107" s="176" t="str">
        <f t="shared" si="35"/>
        <v>-</v>
      </c>
      <c r="J107" s="176">
        <f>G107/G$9</f>
        <v>0</v>
      </c>
      <c r="K107" s="175">
        <f>K108+K111</f>
        <v>0</v>
      </c>
      <c r="L107" s="175">
        <f>L108+L111</f>
        <v>0</v>
      </c>
      <c r="M107" s="175">
        <f>M108+M111</f>
        <v>0</v>
      </c>
      <c r="N107" s="175">
        <f>N108+N111</f>
        <v>0</v>
      </c>
      <c r="O107" s="175">
        <f>O108+O111</f>
        <v>0</v>
      </c>
      <c r="P107" s="176" t="str">
        <f>IFERROR(O107/N107-1,"-")</f>
        <v>-</v>
      </c>
      <c r="Q107" s="176" t="str">
        <f t="shared" si="42"/>
        <v>-</v>
      </c>
      <c r="R107" s="176">
        <f>O107/O$9</f>
        <v>0</v>
      </c>
      <c r="S107" s="175">
        <f>S108+S111</f>
        <v>63499</v>
      </c>
      <c r="T107" s="175">
        <f>T108+T111</f>
        <v>95997</v>
      </c>
      <c r="U107" s="175">
        <f>U108+U111</f>
        <v>169794</v>
      </c>
      <c r="V107" s="175">
        <f>V108+V111</f>
        <v>220761</v>
      </c>
      <c r="W107" s="175">
        <f>W108+W111</f>
        <v>207278</v>
      </c>
      <c r="X107" s="176">
        <f>IFERROR(W107/V107-1,"-")</f>
        <v>-6.1075099315549441E-2</v>
      </c>
      <c r="Y107" s="176">
        <f t="shared" si="43"/>
        <v>2.2642718782972961</v>
      </c>
      <c r="Z107" s="176">
        <f t="shared" ref="Z107:Z119" si="50">U107/U$9</f>
        <v>4.4956237607142208E-2</v>
      </c>
    </row>
    <row r="108" spans="1:26" x14ac:dyDescent="0.25">
      <c r="A108" s="1" t="s">
        <v>96</v>
      </c>
      <c r="B108" s="158" t="s">
        <v>97</v>
      </c>
      <c r="C108" s="159">
        <v>0</v>
      </c>
      <c r="D108" s="159">
        <v>0</v>
      </c>
      <c r="E108" s="159">
        <v>0</v>
      </c>
      <c r="F108" s="159">
        <v>0</v>
      </c>
      <c r="G108" s="159">
        <v>0</v>
      </c>
      <c r="H108" s="160" t="str">
        <f>IFERROR(G108/F108-1,"-")</f>
        <v>-</v>
      </c>
      <c r="I108" s="177" t="str">
        <f t="shared" si="35"/>
        <v>-</v>
      </c>
      <c r="J108" s="160">
        <f>G108/G$9</f>
        <v>0</v>
      </c>
      <c r="K108" s="159">
        <v>0</v>
      </c>
      <c r="L108" s="159">
        <v>0</v>
      </c>
      <c r="M108" s="159">
        <v>0</v>
      </c>
      <c r="N108" s="159">
        <v>0</v>
      </c>
      <c r="O108" s="159">
        <v>0</v>
      </c>
      <c r="P108" s="160" t="str">
        <f>IFERROR(O108/N108-1,"-")</f>
        <v>-</v>
      </c>
      <c r="Q108" s="177" t="str">
        <f t="shared" si="42"/>
        <v>-</v>
      </c>
      <c r="R108" s="160">
        <f>O108/O$9</f>
        <v>0</v>
      </c>
      <c r="S108" s="159">
        <v>28387</v>
      </c>
      <c r="T108" s="159">
        <v>39659</v>
      </c>
      <c r="U108" s="159">
        <v>41132</v>
      </c>
      <c r="V108" s="159">
        <v>48543</v>
      </c>
      <c r="W108" s="159">
        <v>43479</v>
      </c>
      <c r="X108" s="160">
        <f>IFERROR(W108/V108-1,"-")</f>
        <v>-0.10431988134231507</v>
      </c>
      <c r="Y108" s="177">
        <f t="shared" si="43"/>
        <v>0.53165181244936055</v>
      </c>
      <c r="Z108" s="160">
        <f t="shared" si="50"/>
        <v>1.089049062544597E-2</v>
      </c>
    </row>
    <row r="109" spans="1:26" x14ac:dyDescent="0.25">
      <c r="A109" s="161" t="s">
        <v>103</v>
      </c>
      <c r="B109" s="162" t="s">
        <v>103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4" t="str">
        <f>IFERROR(G109/F109-1,"-")</f>
        <v>-</v>
      </c>
      <c r="I109" s="178" t="str">
        <f t="shared" si="35"/>
        <v>-</v>
      </c>
      <c r="J109" s="164">
        <f>G109/G$9</f>
        <v>0</v>
      </c>
      <c r="K109" s="163">
        <v>0</v>
      </c>
      <c r="L109" s="163">
        <v>0</v>
      </c>
      <c r="M109" s="163">
        <v>0</v>
      </c>
      <c r="N109" s="163">
        <v>0</v>
      </c>
      <c r="O109" s="163">
        <v>0</v>
      </c>
      <c r="P109" s="164" t="str">
        <f>IFERROR(O109/N109-1,"-")</f>
        <v>-</v>
      </c>
      <c r="Q109" s="178" t="str">
        <f t="shared" si="42"/>
        <v>-</v>
      </c>
      <c r="R109" s="164">
        <f>O109/O$9</f>
        <v>0</v>
      </c>
      <c r="S109" s="163">
        <v>3383</v>
      </c>
      <c r="T109" s="163">
        <v>20351</v>
      </c>
      <c r="U109" s="163">
        <v>11031</v>
      </c>
      <c r="V109" s="163">
        <v>14560</v>
      </c>
      <c r="W109" s="163">
        <v>12208</v>
      </c>
      <c r="X109" s="164">
        <f>IFERROR(W109/V109-1,"-")</f>
        <v>-0.16153846153846152</v>
      </c>
      <c r="Y109" s="178">
        <f t="shared" si="43"/>
        <v>2.6086313922553948</v>
      </c>
      <c r="Z109" s="164">
        <f t="shared" si="50"/>
        <v>2.9206700887215429E-3</v>
      </c>
    </row>
    <row r="110" spans="1:26" x14ac:dyDescent="0.25">
      <c r="A110" s="161" t="s">
        <v>100</v>
      </c>
      <c r="B110" s="162" t="s">
        <v>100</v>
      </c>
      <c r="C110" s="163">
        <v>0</v>
      </c>
      <c r="D110" s="163">
        <v>0</v>
      </c>
      <c r="E110" s="163">
        <v>0</v>
      </c>
      <c r="F110" s="163">
        <v>0</v>
      </c>
      <c r="G110" s="163">
        <v>0</v>
      </c>
      <c r="H110" s="164" t="str">
        <f>IFERROR(G110/F110-1,"-")</f>
        <v>-</v>
      </c>
      <c r="I110" s="178" t="str">
        <f t="shared" si="35"/>
        <v>-</v>
      </c>
      <c r="J110" s="164">
        <f>G110/G$9</f>
        <v>0</v>
      </c>
      <c r="K110" s="163">
        <v>0</v>
      </c>
      <c r="L110" s="163">
        <v>0</v>
      </c>
      <c r="M110" s="163">
        <v>0</v>
      </c>
      <c r="N110" s="163">
        <v>0</v>
      </c>
      <c r="O110" s="163">
        <v>0</v>
      </c>
      <c r="P110" s="164" t="str">
        <f>IFERROR(O110/N110-1,"-")</f>
        <v>-</v>
      </c>
      <c r="Q110" s="178" t="str">
        <f t="shared" si="42"/>
        <v>-</v>
      </c>
      <c r="R110" s="164">
        <f>O110/O$9</f>
        <v>0</v>
      </c>
      <c r="S110" s="163">
        <v>25004</v>
      </c>
      <c r="T110" s="163">
        <v>19308</v>
      </c>
      <c r="U110" s="163">
        <v>30101</v>
      </c>
      <c r="V110" s="163">
        <v>33983</v>
      </c>
      <c r="W110" s="163">
        <v>31271</v>
      </c>
      <c r="X110" s="164">
        <f>IFERROR(W110/V110-1,"-")</f>
        <v>-7.9804608186446191E-2</v>
      </c>
      <c r="Y110" s="178">
        <f t="shared" si="43"/>
        <v>0.25063989761638128</v>
      </c>
      <c r="Z110" s="164">
        <f t="shared" si="50"/>
        <v>7.9698205367244278E-3</v>
      </c>
    </row>
    <row r="111" spans="1:26" x14ac:dyDescent="0.25">
      <c r="A111" s="1" t="s">
        <v>146</v>
      </c>
      <c r="B111" s="158" t="s">
        <v>107</v>
      </c>
      <c r="C111" s="159">
        <v>0</v>
      </c>
      <c r="D111" s="159">
        <v>0</v>
      </c>
      <c r="E111" s="159">
        <v>0</v>
      </c>
      <c r="F111" s="159">
        <v>0</v>
      </c>
      <c r="G111" s="159">
        <v>0</v>
      </c>
      <c r="H111" s="160" t="str">
        <f>IFERROR(G111/F111-1,"-")</f>
        <v>-</v>
      </c>
      <c r="I111" s="177" t="str">
        <f t="shared" si="35"/>
        <v>-</v>
      </c>
      <c r="J111" s="160">
        <f>G111/G$9</f>
        <v>0</v>
      </c>
      <c r="K111" s="159">
        <v>0</v>
      </c>
      <c r="L111" s="159">
        <v>0</v>
      </c>
      <c r="M111" s="159">
        <v>0</v>
      </c>
      <c r="N111" s="159">
        <v>0</v>
      </c>
      <c r="O111" s="159">
        <v>0</v>
      </c>
      <c r="P111" s="160" t="str">
        <f>IFERROR(O111/N111-1,"-")</f>
        <v>-</v>
      </c>
      <c r="Q111" s="177" t="str">
        <f t="shared" si="42"/>
        <v>-</v>
      </c>
      <c r="R111" s="160">
        <f>O111/O$9</f>
        <v>0</v>
      </c>
      <c r="S111" s="159">
        <v>35112</v>
      </c>
      <c r="T111" s="159">
        <v>56338</v>
      </c>
      <c r="U111" s="159">
        <v>128662</v>
      </c>
      <c r="V111" s="159">
        <v>172218</v>
      </c>
      <c r="W111" s="159">
        <v>163799</v>
      </c>
      <c r="X111" s="160">
        <f>IFERROR(W111/V111-1,"-")</f>
        <v>-4.8885714617519671E-2</v>
      </c>
      <c r="Y111" s="177">
        <f t="shared" si="43"/>
        <v>3.6650432900432897</v>
      </c>
      <c r="Z111" s="160">
        <f t="shared" si="50"/>
        <v>3.4065746981696232E-2</v>
      </c>
    </row>
    <row r="112" spans="1:26" x14ac:dyDescent="0.25">
      <c r="A112" s="161" t="s">
        <v>110</v>
      </c>
      <c r="B112" s="162" t="s">
        <v>110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4" t="str">
        <f t="shared" ref="H112:H119" si="51">IFERROR(G112/F112-1,"-")</f>
        <v>-</v>
      </c>
      <c r="I112" s="178" t="str">
        <f t="shared" si="35"/>
        <v>-</v>
      </c>
      <c r="J112" s="164">
        <f t="shared" ref="J112:J119" si="52">G112/G$9</f>
        <v>0</v>
      </c>
      <c r="K112" s="163">
        <v>0</v>
      </c>
      <c r="L112" s="163">
        <v>0</v>
      </c>
      <c r="M112" s="163">
        <v>0</v>
      </c>
      <c r="N112" s="163">
        <v>0</v>
      </c>
      <c r="O112" s="163">
        <v>0</v>
      </c>
      <c r="P112" s="164" t="str">
        <f t="shared" ref="P112:P119" si="53">IFERROR(O112/N112-1,"-")</f>
        <v>-</v>
      </c>
      <c r="Q112" s="178" t="str">
        <f t="shared" si="42"/>
        <v>-</v>
      </c>
      <c r="R112" s="164">
        <f t="shared" ref="R112:R119" si="54">O112/O$9</f>
        <v>0</v>
      </c>
      <c r="S112" s="163">
        <v>20258</v>
      </c>
      <c r="T112" s="163">
        <v>23009</v>
      </c>
      <c r="U112" s="163">
        <v>77726</v>
      </c>
      <c r="V112" s="163">
        <v>113230</v>
      </c>
      <c r="W112" s="163">
        <v>102157</v>
      </c>
      <c r="X112" s="164">
        <f t="shared" ref="X112:X119" si="55">IFERROR(W112/V112-1,"-")</f>
        <v>-9.7792104565927795E-2</v>
      </c>
      <c r="Y112" s="178">
        <f t="shared" si="43"/>
        <v>4.042797906999704</v>
      </c>
      <c r="Z112" s="164">
        <f t="shared" si="50"/>
        <v>2.0579458192001691E-2</v>
      </c>
    </row>
    <row r="113" spans="1:26" x14ac:dyDescent="0.25">
      <c r="A113" s="161" t="s">
        <v>113</v>
      </c>
      <c r="B113" s="162" t="s">
        <v>113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4" t="str">
        <f t="shared" si="51"/>
        <v>-</v>
      </c>
      <c r="I113" s="178" t="str">
        <f t="shared" si="35"/>
        <v>-</v>
      </c>
      <c r="J113" s="164">
        <f t="shared" si="52"/>
        <v>0</v>
      </c>
      <c r="K113" s="163">
        <v>0</v>
      </c>
      <c r="L113" s="163">
        <v>0</v>
      </c>
      <c r="M113" s="163">
        <v>0</v>
      </c>
      <c r="N113" s="163">
        <v>0</v>
      </c>
      <c r="O113" s="163">
        <v>0</v>
      </c>
      <c r="P113" s="164" t="str">
        <f t="shared" si="53"/>
        <v>-</v>
      </c>
      <c r="Q113" s="178" t="str">
        <f t="shared" si="42"/>
        <v>-</v>
      </c>
      <c r="R113" s="164">
        <f t="shared" si="54"/>
        <v>0</v>
      </c>
      <c r="S113" s="163">
        <v>2717</v>
      </c>
      <c r="T113" s="163">
        <v>6854</v>
      </c>
      <c r="U113" s="163">
        <v>5917</v>
      </c>
      <c r="V113" s="163">
        <v>7594</v>
      </c>
      <c r="W113" s="163">
        <v>7215</v>
      </c>
      <c r="X113" s="164">
        <f t="shared" si="55"/>
        <v>-4.9907821964708998E-2</v>
      </c>
      <c r="Y113" s="178">
        <f t="shared" si="43"/>
        <v>1.6555023923444976</v>
      </c>
      <c r="Z113" s="164">
        <f t="shared" si="50"/>
        <v>1.5666399161422689E-3</v>
      </c>
    </row>
    <row r="114" spans="1:26" x14ac:dyDescent="0.25">
      <c r="A114" s="161" t="s">
        <v>116</v>
      </c>
      <c r="B114" s="162" t="s">
        <v>116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4" t="str">
        <f t="shared" si="51"/>
        <v>-</v>
      </c>
      <c r="I114" s="178" t="str">
        <f t="shared" si="35"/>
        <v>-</v>
      </c>
      <c r="J114" s="164">
        <f t="shared" si="52"/>
        <v>0</v>
      </c>
      <c r="K114" s="163">
        <v>0</v>
      </c>
      <c r="L114" s="163">
        <v>0</v>
      </c>
      <c r="M114" s="163">
        <v>0</v>
      </c>
      <c r="N114" s="163">
        <v>0</v>
      </c>
      <c r="O114" s="163">
        <v>0</v>
      </c>
      <c r="P114" s="164" t="str">
        <f t="shared" si="53"/>
        <v>-</v>
      </c>
      <c r="Q114" s="178" t="str">
        <f t="shared" si="42"/>
        <v>-</v>
      </c>
      <c r="R114" s="164">
        <f t="shared" si="54"/>
        <v>0</v>
      </c>
      <c r="S114" s="163">
        <v>1871</v>
      </c>
      <c r="T114" s="163">
        <v>6300</v>
      </c>
      <c r="U114" s="163">
        <v>8638</v>
      </c>
      <c r="V114" s="163">
        <v>12056</v>
      </c>
      <c r="W114" s="163">
        <v>12800</v>
      </c>
      <c r="X114" s="164">
        <f t="shared" si="55"/>
        <v>6.1712010617120061E-2</v>
      </c>
      <c r="Y114" s="178">
        <f t="shared" si="43"/>
        <v>5.841261357562801</v>
      </c>
      <c r="Z114" s="164">
        <f t="shared" si="50"/>
        <v>2.2870771667461414E-3</v>
      </c>
    </row>
    <row r="115" spans="1:26" x14ac:dyDescent="0.25">
      <c r="A115" s="161" t="s">
        <v>123</v>
      </c>
      <c r="B115" s="162" t="s">
        <v>123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4" t="str">
        <f t="shared" si="51"/>
        <v>-</v>
      </c>
      <c r="I115" s="178" t="str">
        <f t="shared" si="35"/>
        <v>-</v>
      </c>
      <c r="J115" s="164">
        <f t="shared" si="52"/>
        <v>0</v>
      </c>
      <c r="K115" s="163">
        <v>0</v>
      </c>
      <c r="L115" s="163">
        <v>0</v>
      </c>
      <c r="M115" s="163">
        <v>0</v>
      </c>
      <c r="N115" s="163">
        <v>0</v>
      </c>
      <c r="O115" s="163">
        <v>0</v>
      </c>
      <c r="P115" s="164" t="str">
        <f t="shared" si="53"/>
        <v>-</v>
      </c>
      <c r="Q115" s="178" t="str">
        <f t="shared" si="42"/>
        <v>-</v>
      </c>
      <c r="R115" s="164">
        <f t="shared" si="54"/>
        <v>0</v>
      </c>
      <c r="S115" s="163">
        <v>1133</v>
      </c>
      <c r="T115" s="163">
        <v>3529</v>
      </c>
      <c r="U115" s="163">
        <v>5894</v>
      </c>
      <c r="V115" s="163">
        <v>6032</v>
      </c>
      <c r="W115" s="163">
        <v>5918</v>
      </c>
      <c r="X115" s="164">
        <f t="shared" si="55"/>
        <v>-1.8899204244031798E-2</v>
      </c>
      <c r="Y115" s="178">
        <f t="shared" si="43"/>
        <v>4.2233009708737868</v>
      </c>
      <c r="Z115" s="164">
        <f t="shared" si="50"/>
        <v>1.5605502223664921E-3</v>
      </c>
    </row>
    <row r="116" spans="1:26" x14ac:dyDescent="0.25">
      <c r="A116" s="161" t="s">
        <v>119</v>
      </c>
      <c r="B116" s="162" t="s">
        <v>119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4" t="str">
        <f t="shared" si="51"/>
        <v>-</v>
      </c>
      <c r="I116" s="178" t="str">
        <f t="shared" si="35"/>
        <v>-</v>
      </c>
      <c r="J116" s="164">
        <f t="shared" si="52"/>
        <v>0</v>
      </c>
      <c r="K116" s="163">
        <v>0</v>
      </c>
      <c r="L116" s="163">
        <v>0</v>
      </c>
      <c r="M116" s="163">
        <v>0</v>
      </c>
      <c r="N116" s="163">
        <v>0</v>
      </c>
      <c r="O116" s="163">
        <v>0</v>
      </c>
      <c r="P116" s="164" t="str">
        <f t="shared" si="53"/>
        <v>-</v>
      </c>
      <c r="Q116" s="178" t="str">
        <f t="shared" si="42"/>
        <v>-</v>
      </c>
      <c r="R116" s="164">
        <f t="shared" si="54"/>
        <v>0</v>
      </c>
      <c r="S116" s="163">
        <v>2557</v>
      </c>
      <c r="T116" s="163">
        <v>4170</v>
      </c>
      <c r="U116" s="163">
        <v>4317</v>
      </c>
      <c r="V116" s="163">
        <v>4916</v>
      </c>
      <c r="W116" s="163">
        <v>4686</v>
      </c>
      <c r="X116" s="164">
        <f t="shared" si="55"/>
        <v>-4.6786004882017895E-2</v>
      </c>
      <c r="Y116" s="178">
        <f t="shared" si="43"/>
        <v>0.83261634728197098</v>
      </c>
      <c r="Z116" s="164">
        <f t="shared" si="50"/>
        <v>1.1430090447838727E-3</v>
      </c>
    </row>
    <row r="117" spans="1:26" x14ac:dyDescent="0.25">
      <c r="A117" s="161" t="s">
        <v>128</v>
      </c>
      <c r="B117" s="162" t="s">
        <v>128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4" t="str">
        <f t="shared" si="51"/>
        <v>-</v>
      </c>
      <c r="I117" s="178" t="str">
        <f t="shared" si="35"/>
        <v>-</v>
      </c>
      <c r="J117" s="164">
        <f t="shared" si="52"/>
        <v>0</v>
      </c>
      <c r="K117" s="163">
        <v>0</v>
      </c>
      <c r="L117" s="163">
        <v>0</v>
      </c>
      <c r="M117" s="163">
        <v>0</v>
      </c>
      <c r="N117" s="163">
        <v>0</v>
      </c>
      <c r="O117" s="163">
        <v>0</v>
      </c>
      <c r="P117" s="164" t="str">
        <f t="shared" si="53"/>
        <v>-</v>
      </c>
      <c r="Q117" s="178" t="str">
        <f t="shared" si="42"/>
        <v>-</v>
      </c>
      <c r="R117" s="164">
        <f t="shared" si="54"/>
        <v>0</v>
      </c>
      <c r="S117" s="163">
        <v>226</v>
      </c>
      <c r="T117" s="163">
        <v>308</v>
      </c>
      <c r="U117" s="163">
        <v>1123</v>
      </c>
      <c r="V117" s="163">
        <v>1300</v>
      </c>
      <c r="W117" s="163">
        <v>1069</v>
      </c>
      <c r="X117" s="164">
        <f t="shared" si="55"/>
        <v>-0.1776923076923077</v>
      </c>
      <c r="Y117" s="178">
        <f t="shared" si="43"/>
        <v>3.7300884955752212</v>
      </c>
      <c r="Z117" s="164">
        <f t="shared" si="50"/>
        <v>2.9733591783467434E-4</v>
      </c>
    </row>
    <row r="118" spans="1:26" x14ac:dyDescent="0.25">
      <c r="A118" s="161" t="s">
        <v>131</v>
      </c>
      <c r="B118" s="162" t="s">
        <v>131</v>
      </c>
      <c r="C118" s="163">
        <v>0</v>
      </c>
      <c r="D118" s="163">
        <v>0</v>
      </c>
      <c r="E118" s="163">
        <v>0</v>
      </c>
      <c r="F118" s="163">
        <v>0</v>
      </c>
      <c r="G118" s="163">
        <v>0</v>
      </c>
      <c r="H118" s="164" t="str">
        <f t="shared" si="51"/>
        <v>-</v>
      </c>
      <c r="I118" s="178" t="str">
        <f t="shared" si="35"/>
        <v>-</v>
      </c>
      <c r="J118" s="164">
        <f t="shared" si="52"/>
        <v>0</v>
      </c>
      <c r="K118" s="163">
        <v>0</v>
      </c>
      <c r="L118" s="163">
        <v>0</v>
      </c>
      <c r="M118" s="163">
        <v>0</v>
      </c>
      <c r="N118" s="163">
        <v>0</v>
      </c>
      <c r="O118" s="163">
        <v>0</v>
      </c>
      <c r="P118" s="164" t="str">
        <f t="shared" si="53"/>
        <v>-</v>
      </c>
      <c r="Q118" s="178" t="str">
        <f t="shared" si="42"/>
        <v>-</v>
      </c>
      <c r="R118" s="164">
        <f t="shared" si="54"/>
        <v>0</v>
      </c>
      <c r="S118" s="163">
        <v>549</v>
      </c>
      <c r="T118" s="163">
        <v>470</v>
      </c>
      <c r="U118" s="163">
        <v>840</v>
      </c>
      <c r="V118" s="163">
        <v>770</v>
      </c>
      <c r="W118" s="163">
        <v>1368</v>
      </c>
      <c r="X118" s="164">
        <f t="shared" si="55"/>
        <v>0.77662337662337655</v>
      </c>
      <c r="Y118" s="178">
        <f t="shared" si="43"/>
        <v>1.4918032786885247</v>
      </c>
      <c r="Z118" s="164">
        <f t="shared" si="50"/>
        <v>2.2240620746315801E-4</v>
      </c>
    </row>
    <row r="119" spans="1:26" x14ac:dyDescent="0.25">
      <c r="A119" s="166" t="s">
        <v>145</v>
      </c>
      <c r="B119" s="167" t="s">
        <v>145</v>
      </c>
      <c r="C119" s="168">
        <f>C111-SUM(C112:C118)</f>
        <v>0</v>
      </c>
      <c r="D119" s="168">
        <f>D111-SUM(D112:D118)</f>
        <v>0</v>
      </c>
      <c r="E119" s="168">
        <f>E111-SUM(E112:E118)</f>
        <v>0</v>
      </c>
      <c r="F119" s="168">
        <f>F111-SUM(F112:F118)</f>
        <v>0</v>
      </c>
      <c r="G119" s="168">
        <f>G111-SUM(G112:G118)</f>
        <v>0</v>
      </c>
      <c r="H119" s="169" t="str">
        <f t="shared" si="51"/>
        <v>-</v>
      </c>
      <c r="I119" s="179" t="str">
        <f t="shared" si="35"/>
        <v>-</v>
      </c>
      <c r="J119" s="169">
        <f t="shared" si="52"/>
        <v>0</v>
      </c>
      <c r="K119" s="168">
        <f>K111-SUM(K112:K118)</f>
        <v>0</v>
      </c>
      <c r="L119" s="168">
        <f>L111-SUM(L112:L118)</f>
        <v>0</v>
      </c>
      <c r="M119" s="168">
        <f>M111-SUM(M112:M118)</f>
        <v>0</v>
      </c>
      <c r="N119" s="168">
        <f>N111-SUM(N112:N118)</f>
        <v>0</v>
      </c>
      <c r="O119" s="168">
        <f>O111-SUM(O112:O118)</f>
        <v>0</v>
      </c>
      <c r="P119" s="169" t="str">
        <f t="shared" si="53"/>
        <v>-</v>
      </c>
      <c r="Q119" s="179" t="str">
        <f t="shared" si="42"/>
        <v>-</v>
      </c>
      <c r="R119" s="169">
        <f t="shared" si="54"/>
        <v>0</v>
      </c>
      <c r="S119" s="168">
        <f>S111-SUM(S112:S118)</f>
        <v>5801</v>
      </c>
      <c r="T119" s="168">
        <f>T111-SUM(T112:T118)</f>
        <v>11698</v>
      </c>
      <c r="U119" s="168">
        <f>U111-SUM(U112:U118)</f>
        <v>24207</v>
      </c>
      <c r="V119" s="168">
        <f>V111-SUM(V112:V118)</f>
        <v>26320</v>
      </c>
      <c r="W119" s="168">
        <f>W111-SUM(W112:W118)</f>
        <v>28586</v>
      </c>
      <c r="X119" s="169">
        <f t="shared" si="55"/>
        <v>8.6094224924012197E-2</v>
      </c>
      <c r="Y119" s="179">
        <f t="shared" si="43"/>
        <v>3.9277710739527665</v>
      </c>
      <c r="Z119" s="169">
        <f t="shared" si="50"/>
        <v>6.4092703143579354E-3</v>
      </c>
    </row>
    <row r="120" spans="1:26" x14ac:dyDescent="0.25">
      <c r="A120" s="1"/>
      <c r="B120" s="154" t="s">
        <v>51</v>
      </c>
      <c r="C120" s="152"/>
      <c r="D120" s="152"/>
      <c r="E120" s="152"/>
      <c r="F120" s="152"/>
      <c r="G120" s="152"/>
      <c r="H120" s="152"/>
      <c r="I120" s="152"/>
      <c r="J120" s="152"/>
      <c r="K120" s="152"/>
      <c r="L120" s="152"/>
      <c r="M120" s="152"/>
      <c r="N120" s="152"/>
      <c r="O120" s="152"/>
      <c r="P120" s="152"/>
      <c r="Q120" s="152"/>
      <c r="R120" s="152"/>
      <c r="S120" s="152"/>
      <c r="T120" s="152"/>
      <c r="U120" s="152"/>
      <c r="V120" s="152"/>
      <c r="W120" s="152"/>
      <c r="X120" s="152"/>
      <c r="Y120" s="152"/>
      <c r="Z120" s="152"/>
    </row>
    <row r="121" spans="1:26" x14ac:dyDescent="0.25">
      <c r="A121" s="1" t="s">
        <v>0</v>
      </c>
      <c r="B121" s="155" t="s">
        <v>68</v>
      </c>
      <c r="C121" s="175">
        <f>C122+C125</f>
        <v>48728</v>
      </c>
      <c r="D121" s="175">
        <f>D122+D125</f>
        <v>61314</v>
      </c>
      <c r="E121" s="175">
        <f>E122+E125</f>
        <v>93434</v>
      </c>
      <c r="F121" s="175">
        <f>F122+F125</f>
        <v>93472</v>
      </c>
      <c r="G121" s="175">
        <f>G122+G125</f>
        <v>99644</v>
      </c>
      <c r="H121" s="176">
        <f>IFERROR(G121/F121-1,"-")</f>
        <v>6.6030469017459792E-2</v>
      </c>
      <c r="I121" s="176">
        <f t="shared" si="35"/>
        <v>1.0449023148908223</v>
      </c>
      <c r="J121" s="176">
        <f>G121/G$9</f>
        <v>0.13131613974512724</v>
      </c>
      <c r="K121" s="175">
        <f>K122+K125</f>
        <v>54788</v>
      </c>
      <c r="L121" s="175">
        <f>L122+L125</f>
        <v>102944</v>
      </c>
      <c r="M121" s="175">
        <f>M122+M125</f>
        <v>135697</v>
      </c>
      <c r="N121" s="175">
        <f>N122+N125</f>
        <v>145637</v>
      </c>
      <c r="O121" s="175">
        <f>O122+O125</f>
        <v>151227</v>
      </c>
      <c r="P121" s="176">
        <f>IFERROR(O121/N121-1,"-")</f>
        <v>3.8383103194929769E-2</v>
      </c>
      <c r="Q121" s="176">
        <f t="shared" si="42"/>
        <v>1.7602212163247426</v>
      </c>
      <c r="R121" s="176">
        <f>O121/O$9</f>
        <v>4.2952088001976807E-2</v>
      </c>
      <c r="S121" s="175">
        <f>S122+S125</f>
        <v>103516</v>
      </c>
      <c r="T121" s="175">
        <f>T122+T125</f>
        <v>164258</v>
      </c>
      <c r="U121" s="175">
        <f>U122+U125</f>
        <v>229131</v>
      </c>
      <c r="V121" s="175">
        <f>V122+V125</f>
        <v>239109</v>
      </c>
      <c r="W121" s="175">
        <f>W122+W125</f>
        <v>250871</v>
      </c>
      <c r="X121" s="176">
        <f>IFERROR(W121/V121-1,"-")</f>
        <v>4.9190954752853289E-2</v>
      </c>
      <c r="Y121" s="176">
        <f t="shared" si="43"/>
        <v>1.4234997488310985</v>
      </c>
      <c r="Z121" s="176">
        <f t="shared" ref="Z121:Z133" si="56">U121/U$9</f>
        <v>6.066685324076293E-2</v>
      </c>
    </row>
    <row r="122" spans="1:26" x14ac:dyDescent="0.25">
      <c r="A122" s="1" t="s">
        <v>96</v>
      </c>
      <c r="B122" s="158" t="s">
        <v>97</v>
      </c>
      <c r="C122" s="159">
        <v>23736</v>
      </c>
      <c r="D122" s="159">
        <v>32824</v>
      </c>
      <c r="E122" s="159">
        <v>51574</v>
      </c>
      <c r="F122" s="159">
        <v>60712</v>
      </c>
      <c r="G122" s="159">
        <v>66829</v>
      </c>
      <c r="H122" s="160">
        <f>IFERROR(G122/F122-1,"-")</f>
        <v>0.10075438134141512</v>
      </c>
      <c r="I122" s="177">
        <f t="shared" si="35"/>
        <v>1.8155123019885404</v>
      </c>
      <c r="J122" s="160">
        <f>G122/G$9</f>
        <v>8.8070795060687129E-2</v>
      </c>
      <c r="K122" s="159">
        <v>37835</v>
      </c>
      <c r="L122" s="159">
        <v>71733</v>
      </c>
      <c r="M122" s="159">
        <v>83312</v>
      </c>
      <c r="N122" s="159">
        <v>85718</v>
      </c>
      <c r="O122" s="159">
        <v>89737</v>
      </c>
      <c r="P122" s="160">
        <f>IFERROR(O122/N122-1,"-")</f>
        <v>4.6886301593597635E-2</v>
      </c>
      <c r="Q122" s="177">
        <f t="shared" si="42"/>
        <v>1.3717985991806527</v>
      </c>
      <c r="R122" s="160">
        <f>O122/O$9</f>
        <v>2.5487456082798659E-2</v>
      </c>
      <c r="S122" s="159">
        <v>61571</v>
      </c>
      <c r="T122" s="159">
        <v>104557</v>
      </c>
      <c r="U122" s="159">
        <v>134886</v>
      </c>
      <c r="V122" s="159">
        <v>146430</v>
      </c>
      <c r="W122" s="159">
        <v>156566</v>
      </c>
      <c r="X122" s="160">
        <f>IFERROR(W122/V122-1,"-")</f>
        <v>6.9220788089872309E-2</v>
      </c>
      <c r="Y122" s="177">
        <f t="shared" si="43"/>
        <v>1.5428529664939665</v>
      </c>
      <c r="Z122" s="160">
        <f t="shared" si="56"/>
        <v>3.5713671071280394E-2</v>
      </c>
    </row>
    <row r="123" spans="1:26" x14ac:dyDescent="0.25">
      <c r="A123" s="161" t="s">
        <v>103</v>
      </c>
      <c r="B123" s="162" t="s">
        <v>103</v>
      </c>
      <c r="C123" s="163">
        <v>11647</v>
      </c>
      <c r="D123" s="163">
        <v>15693</v>
      </c>
      <c r="E123" s="163">
        <v>29334</v>
      </c>
      <c r="F123" s="163">
        <v>29429</v>
      </c>
      <c r="G123" s="163">
        <v>38467</v>
      </c>
      <c r="H123" s="164">
        <f>IFERROR(G123/F123-1,"-")</f>
        <v>0.3071120323490435</v>
      </c>
      <c r="I123" s="178">
        <f t="shared" si="35"/>
        <v>2.3027389027217309</v>
      </c>
      <c r="J123" s="164">
        <f>G123/G$9</f>
        <v>5.0693849580263836E-2</v>
      </c>
      <c r="K123" s="163">
        <v>16144</v>
      </c>
      <c r="L123" s="163">
        <v>37554</v>
      </c>
      <c r="M123" s="163">
        <v>40531</v>
      </c>
      <c r="N123" s="163">
        <v>36692</v>
      </c>
      <c r="O123" s="163">
        <v>37326</v>
      </c>
      <c r="P123" s="164">
        <f>IFERROR(O123/N123-1,"-")</f>
        <v>1.7278970892837586E-2</v>
      </c>
      <c r="Q123" s="178">
        <f t="shared" si="42"/>
        <v>1.3120664023785928</v>
      </c>
      <c r="R123" s="164">
        <f>O123/O$9</f>
        <v>1.0601477492523069E-2</v>
      </c>
      <c r="S123" s="163">
        <v>27791</v>
      </c>
      <c r="T123" s="163">
        <v>53247</v>
      </c>
      <c r="U123" s="163">
        <v>69865</v>
      </c>
      <c r="V123" s="163">
        <v>66121</v>
      </c>
      <c r="W123" s="163">
        <v>75793</v>
      </c>
      <c r="X123" s="164">
        <f>IFERROR(W123/V123-1,"-")</f>
        <v>0.14627727953297742</v>
      </c>
      <c r="Y123" s="178">
        <f t="shared" si="43"/>
        <v>1.7272498290813574</v>
      </c>
      <c r="Z123" s="164">
        <f t="shared" si="56"/>
        <v>1.8498106767158969E-2</v>
      </c>
    </row>
    <row r="124" spans="1:26" x14ac:dyDescent="0.25">
      <c r="A124" s="161" t="s">
        <v>100</v>
      </c>
      <c r="B124" s="162" t="s">
        <v>100</v>
      </c>
      <c r="C124" s="163">
        <v>12089</v>
      </c>
      <c r="D124" s="163">
        <v>17131</v>
      </c>
      <c r="E124" s="163">
        <v>22240</v>
      </c>
      <c r="F124" s="163">
        <v>31283</v>
      </c>
      <c r="G124" s="163">
        <v>28362</v>
      </c>
      <c r="H124" s="164">
        <f>IFERROR(G124/F124-1,"-")</f>
        <v>-9.337339769203723E-2</v>
      </c>
      <c r="I124" s="178">
        <f t="shared" si="35"/>
        <v>1.3460997601124989</v>
      </c>
      <c r="J124" s="164">
        <f>G124/G$9</f>
        <v>3.7376945480423293E-2</v>
      </c>
      <c r="K124" s="163">
        <v>21691</v>
      </c>
      <c r="L124" s="163">
        <v>34179</v>
      </c>
      <c r="M124" s="163">
        <v>42781</v>
      </c>
      <c r="N124" s="163">
        <v>49026</v>
      </c>
      <c r="O124" s="163">
        <v>52411</v>
      </c>
      <c r="P124" s="164">
        <f>IFERROR(O124/N124-1,"-")</f>
        <v>6.9044996532452219E-2</v>
      </c>
      <c r="Q124" s="178">
        <f t="shared" si="42"/>
        <v>1.4162555898759854</v>
      </c>
      <c r="R124" s="164">
        <f>O124/O$9</f>
        <v>1.4885978590275588E-2</v>
      </c>
      <c r="S124" s="163">
        <v>33780</v>
      </c>
      <c r="T124" s="163">
        <v>51310</v>
      </c>
      <c r="U124" s="163">
        <v>65021</v>
      </c>
      <c r="V124" s="163">
        <v>80309</v>
      </c>
      <c r="W124" s="163">
        <v>80773</v>
      </c>
      <c r="X124" s="164">
        <f>IFERROR(W124/V124-1,"-")</f>
        <v>5.7776836967213807E-3</v>
      </c>
      <c r="Y124" s="178">
        <f t="shared" si="43"/>
        <v>1.3911486086441682</v>
      </c>
      <c r="Z124" s="164">
        <f t="shared" si="56"/>
        <v>1.7215564304121425E-2</v>
      </c>
    </row>
    <row r="125" spans="1:26" x14ac:dyDescent="0.25">
      <c r="A125" s="1" t="s">
        <v>146</v>
      </c>
      <c r="B125" s="158" t="s">
        <v>107</v>
      </c>
      <c r="C125" s="159">
        <v>24992</v>
      </c>
      <c r="D125" s="159">
        <v>28490</v>
      </c>
      <c r="E125" s="159">
        <v>41860</v>
      </c>
      <c r="F125" s="159">
        <v>32760</v>
      </c>
      <c r="G125" s="159">
        <v>32815</v>
      </c>
      <c r="H125" s="160">
        <f>IFERROR(G125/F125-1,"-")</f>
        <v>1.6788766788766729E-3</v>
      </c>
      <c r="I125" s="177">
        <f t="shared" si="35"/>
        <v>0.31302016645326503</v>
      </c>
      <c r="J125" s="160">
        <f>G125/G$9</f>
        <v>4.3245344684440107E-2</v>
      </c>
      <c r="K125" s="159">
        <v>16953</v>
      </c>
      <c r="L125" s="159">
        <v>31211</v>
      </c>
      <c r="M125" s="159">
        <v>52385</v>
      </c>
      <c r="N125" s="159">
        <v>59919</v>
      </c>
      <c r="O125" s="159">
        <v>61490</v>
      </c>
      <c r="P125" s="160">
        <f>IFERROR(O125/N125-1,"-")</f>
        <v>2.6218728616966169E-2</v>
      </c>
      <c r="Q125" s="177">
        <f t="shared" si="42"/>
        <v>2.6270866513301478</v>
      </c>
      <c r="R125" s="160">
        <f>O125/O$9</f>
        <v>1.7464631919178148E-2</v>
      </c>
      <c r="S125" s="159">
        <v>41945</v>
      </c>
      <c r="T125" s="159">
        <v>59701</v>
      </c>
      <c r="U125" s="159">
        <v>94245</v>
      </c>
      <c r="V125" s="159">
        <v>92679</v>
      </c>
      <c r="W125" s="159">
        <v>94305</v>
      </c>
      <c r="X125" s="160">
        <f>IFERROR(W125/V125-1,"-")</f>
        <v>1.7544427540219454E-2</v>
      </c>
      <c r="Y125" s="177">
        <f t="shared" si="43"/>
        <v>1.2483013470020263</v>
      </c>
      <c r="Z125" s="160">
        <f t="shared" si="56"/>
        <v>2.4953182169482533E-2</v>
      </c>
    </row>
    <row r="126" spans="1:26" x14ac:dyDescent="0.25">
      <c r="A126" s="161" t="s">
        <v>110</v>
      </c>
      <c r="B126" s="162" t="s">
        <v>110</v>
      </c>
      <c r="C126" s="163">
        <v>1440</v>
      </c>
      <c r="D126" s="163">
        <v>653</v>
      </c>
      <c r="E126" s="163">
        <v>2495</v>
      </c>
      <c r="F126" s="163">
        <v>3067</v>
      </c>
      <c r="G126" s="163">
        <v>2396</v>
      </c>
      <c r="H126" s="164">
        <f t="shared" ref="H126:H133" si="57">IFERROR(G126/F126-1,"-")</f>
        <v>-0.21878056732963813</v>
      </c>
      <c r="I126" s="178">
        <f t="shared" si="35"/>
        <v>0.66388888888888897</v>
      </c>
      <c r="J126" s="164">
        <f t="shared" ref="J126:J133" si="58">G126/G$9</f>
        <v>3.1575756777058816E-3</v>
      </c>
      <c r="K126" s="163">
        <v>2501</v>
      </c>
      <c r="L126" s="163">
        <v>2683</v>
      </c>
      <c r="M126" s="163">
        <v>7422</v>
      </c>
      <c r="N126" s="163">
        <v>8579</v>
      </c>
      <c r="O126" s="163">
        <v>8260</v>
      </c>
      <c r="P126" s="164">
        <f t="shared" ref="P126:P133" si="59">IFERROR(O126/N126-1,"-")</f>
        <v>-3.7183820958153646E-2</v>
      </c>
      <c r="Q126" s="178">
        <f t="shared" si="42"/>
        <v>2.3026789284286284</v>
      </c>
      <c r="R126" s="164">
        <f t="shared" ref="R126:R133" si="60">O126/O$9</f>
        <v>2.3460377240593837E-3</v>
      </c>
      <c r="S126" s="163">
        <v>3941</v>
      </c>
      <c r="T126" s="163">
        <v>3336</v>
      </c>
      <c r="U126" s="163">
        <v>9917</v>
      </c>
      <c r="V126" s="163">
        <v>11646</v>
      </c>
      <c r="W126" s="163">
        <v>10656</v>
      </c>
      <c r="X126" s="164">
        <f t="shared" ref="X126:X133" si="61">IFERROR(W126/V126-1,"-")</f>
        <v>-8.5007727975270453E-2</v>
      </c>
      <c r="Y126" s="178">
        <f t="shared" si="43"/>
        <v>1.7038822633849278</v>
      </c>
      <c r="Z126" s="164">
        <f t="shared" si="56"/>
        <v>2.6257170945382597E-3</v>
      </c>
    </row>
    <row r="127" spans="1:26" x14ac:dyDescent="0.25">
      <c r="A127" s="161" t="s">
        <v>113</v>
      </c>
      <c r="B127" s="162" t="s">
        <v>113</v>
      </c>
      <c r="C127" s="163">
        <v>1742</v>
      </c>
      <c r="D127" s="163">
        <v>2401</v>
      </c>
      <c r="E127" s="163">
        <v>4143</v>
      </c>
      <c r="F127" s="163">
        <v>4500</v>
      </c>
      <c r="G127" s="163">
        <v>4504</v>
      </c>
      <c r="H127" s="164">
        <f t="shared" si="57"/>
        <v>8.8888888888893902E-4</v>
      </c>
      <c r="I127" s="178">
        <f t="shared" si="35"/>
        <v>1.5855338691159586</v>
      </c>
      <c r="J127" s="164">
        <f t="shared" si="58"/>
        <v>5.9356097046691534E-3</v>
      </c>
      <c r="K127" s="163">
        <v>2311</v>
      </c>
      <c r="L127" s="163">
        <v>4913</v>
      </c>
      <c r="M127" s="163">
        <v>7118</v>
      </c>
      <c r="N127" s="163">
        <v>8816</v>
      </c>
      <c r="O127" s="163">
        <v>8623</v>
      </c>
      <c r="P127" s="164">
        <f t="shared" si="59"/>
        <v>-2.1892014519056313E-2</v>
      </c>
      <c r="Q127" s="178">
        <f t="shared" si="42"/>
        <v>2.7312851579402855</v>
      </c>
      <c r="R127" s="164">
        <f t="shared" si="60"/>
        <v>2.4491384133854799E-3</v>
      </c>
      <c r="S127" s="163">
        <v>4053</v>
      </c>
      <c r="T127" s="163">
        <v>7314</v>
      </c>
      <c r="U127" s="163">
        <v>11261</v>
      </c>
      <c r="V127" s="163">
        <v>13316</v>
      </c>
      <c r="W127" s="163">
        <v>13127</v>
      </c>
      <c r="X127" s="164">
        <f t="shared" si="61"/>
        <v>-1.4193451486932962E-2</v>
      </c>
      <c r="Y127" s="178">
        <f t="shared" si="43"/>
        <v>2.2388354305452749</v>
      </c>
      <c r="Z127" s="164">
        <f t="shared" si="56"/>
        <v>2.9815670264793123E-3</v>
      </c>
    </row>
    <row r="128" spans="1:26" x14ac:dyDescent="0.25">
      <c r="A128" s="161" t="s">
        <v>116</v>
      </c>
      <c r="B128" s="162" t="s">
        <v>116</v>
      </c>
      <c r="C128" s="163">
        <v>1315</v>
      </c>
      <c r="D128" s="163">
        <v>2102</v>
      </c>
      <c r="E128" s="163">
        <v>2821</v>
      </c>
      <c r="F128" s="163">
        <v>3000</v>
      </c>
      <c r="G128" s="163">
        <v>2742</v>
      </c>
      <c r="H128" s="164">
        <f t="shared" si="57"/>
        <v>-8.5999999999999965E-2</v>
      </c>
      <c r="I128" s="178">
        <f t="shared" si="35"/>
        <v>1.0851711026615969</v>
      </c>
      <c r="J128" s="164">
        <f t="shared" si="58"/>
        <v>3.6135527997786009E-3</v>
      </c>
      <c r="K128" s="163">
        <v>1591</v>
      </c>
      <c r="L128" s="163">
        <v>5032</v>
      </c>
      <c r="M128" s="163">
        <v>5703</v>
      </c>
      <c r="N128" s="163">
        <v>5756</v>
      </c>
      <c r="O128" s="163">
        <v>5825</v>
      </c>
      <c r="P128" s="164">
        <f t="shared" si="59"/>
        <v>1.1987491313412146E-2</v>
      </c>
      <c r="Q128" s="178">
        <f t="shared" si="42"/>
        <v>2.6612193588937774</v>
      </c>
      <c r="R128" s="164">
        <f t="shared" si="60"/>
        <v>1.6544394361556792E-3</v>
      </c>
      <c r="S128" s="163">
        <v>2906</v>
      </c>
      <c r="T128" s="163">
        <v>7134</v>
      </c>
      <c r="U128" s="163">
        <v>8524</v>
      </c>
      <c r="V128" s="163">
        <v>8756</v>
      </c>
      <c r="W128" s="163">
        <v>8567</v>
      </c>
      <c r="X128" s="164">
        <f t="shared" si="61"/>
        <v>-2.1585198720877163E-2</v>
      </c>
      <c r="Y128" s="178">
        <f t="shared" si="43"/>
        <v>1.9480385409497591</v>
      </c>
      <c r="Z128" s="164">
        <f t="shared" si="56"/>
        <v>2.2568934671618559E-3</v>
      </c>
    </row>
    <row r="129" spans="1:26" x14ac:dyDescent="0.25">
      <c r="A129" s="161" t="s">
        <v>123</v>
      </c>
      <c r="B129" s="162" t="s">
        <v>123</v>
      </c>
      <c r="C129" s="163">
        <v>369</v>
      </c>
      <c r="D129" s="163">
        <v>359</v>
      </c>
      <c r="E129" s="163">
        <v>801</v>
      </c>
      <c r="F129" s="163">
        <v>649</v>
      </c>
      <c r="G129" s="163">
        <v>650</v>
      </c>
      <c r="H129" s="164">
        <f t="shared" si="57"/>
        <v>1.5408320493066618E-3</v>
      </c>
      <c r="I129" s="178">
        <f t="shared" si="35"/>
        <v>0.7615176151761518</v>
      </c>
      <c r="J129" s="164">
        <f t="shared" si="58"/>
        <v>8.5660442007880764E-4</v>
      </c>
      <c r="K129" s="163">
        <v>415</v>
      </c>
      <c r="L129" s="163">
        <v>974</v>
      </c>
      <c r="M129" s="163">
        <v>1772</v>
      </c>
      <c r="N129" s="163">
        <v>1988</v>
      </c>
      <c r="O129" s="163">
        <v>1706</v>
      </c>
      <c r="P129" s="164">
        <f t="shared" si="59"/>
        <v>-0.14185110663983902</v>
      </c>
      <c r="Q129" s="178">
        <f t="shared" si="42"/>
        <v>3.1108433734939762</v>
      </c>
      <c r="R129" s="164">
        <f t="shared" si="60"/>
        <v>4.8454483743889937E-4</v>
      </c>
      <c r="S129" s="163">
        <v>784</v>
      </c>
      <c r="T129" s="163">
        <v>1333</v>
      </c>
      <c r="U129" s="163">
        <v>2573</v>
      </c>
      <c r="V129" s="163">
        <v>2637</v>
      </c>
      <c r="W129" s="163">
        <v>2356</v>
      </c>
      <c r="X129" s="164">
        <f t="shared" si="61"/>
        <v>-0.10656048540007579</v>
      </c>
      <c r="Y129" s="178">
        <f t="shared" si="43"/>
        <v>2.0051020408163267</v>
      </c>
      <c r="Z129" s="164">
        <f t="shared" si="56"/>
        <v>6.812513950032209E-4</v>
      </c>
    </row>
    <row r="130" spans="1:26" x14ac:dyDescent="0.25">
      <c r="A130" s="161" t="s">
        <v>119</v>
      </c>
      <c r="B130" s="162" t="s">
        <v>119</v>
      </c>
      <c r="C130" s="163">
        <v>323</v>
      </c>
      <c r="D130" s="163">
        <v>312</v>
      </c>
      <c r="E130" s="163">
        <v>635</v>
      </c>
      <c r="F130" s="163">
        <v>526</v>
      </c>
      <c r="G130" s="163">
        <v>594</v>
      </c>
      <c r="H130" s="164">
        <f t="shared" si="57"/>
        <v>0.12927756653992395</v>
      </c>
      <c r="I130" s="178">
        <f t="shared" si="35"/>
        <v>0.83900928792569651</v>
      </c>
      <c r="J130" s="164">
        <f t="shared" si="58"/>
        <v>7.8280465465663338E-4</v>
      </c>
      <c r="K130" s="163">
        <v>489</v>
      </c>
      <c r="L130" s="163">
        <v>1045</v>
      </c>
      <c r="M130" s="163">
        <v>1201</v>
      </c>
      <c r="N130" s="163">
        <v>1408</v>
      </c>
      <c r="O130" s="163">
        <v>1497</v>
      </c>
      <c r="P130" s="164">
        <f t="shared" si="59"/>
        <v>6.3210227272727293E-2</v>
      </c>
      <c r="Q130" s="178">
        <f t="shared" si="42"/>
        <v>2.0613496932515338</v>
      </c>
      <c r="R130" s="164">
        <f t="shared" si="60"/>
        <v>4.2518383449357113E-4</v>
      </c>
      <c r="S130" s="163">
        <v>812</v>
      </c>
      <c r="T130" s="163">
        <v>1357</v>
      </c>
      <c r="U130" s="163">
        <v>1836</v>
      </c>
      <c r="V130" s="163">
        <v>1934</v>
      </c>
      <c r="W130" s="163">
        <v>2091</v>
      </c>
      <c r="X130" s="164">
        <f t="shared" si="61"/>
        <v>8.1178903826266913E-2</v>
      </c>
      <c r="Y130" s="178">
        <f t="shared" si="43"/>
        <v>1.5751231527093594</v>
      </c>
      <c r="Z130" s="164">
        <f t="shared" si="56"/>
        <v>4.8611642488375966E-4</v>
      </c>
    </row>
    <row r="131" spans="1:26" x14ac:dyDescent="0.25">
      <c r="A131" s="161" t="s">
        <v>128</v>
      </c>
      <c r="B131" s="162" t="s">
        <v>128</v>
      </c>
      <c r="C131" s="163">
        <v>186</v>
      </c>
      <c r="D131" s="163">
        <v>123</v>
      </c>
      <c r="E131" s="163">
        <v>250</v>
      </c>
      <c r="F131" s="163">
        <v>203</v>
      </c>
      <c r="G131" s="163">
        <v>235</v>
      </c>
      <c r="H131" s="164">
        <f t="shared" si="57"/>
        <v>0.1576354679802956</v>
      </c>
      <c r="I131" s="178">
        <f t="shared" si="35"/>
        <v>0.26344086021505375</v>
      </c>
      <c r="J131" s="164">
        <f t="shared" si="58"/>
        <v>3.0969544418233812E-4</v>
      </c>
      <c r="K131" s="163">
        <v>492</v>
      </c>
      <c r="L131" s="163">
        <v>432</v>
      </c>
      <c r="M131" s="163">
        <v>825</v>
      </c>
      <c r="N131" s="163">
        <v>1138</v>
      </c>
      <c r="O131" s="163">
        <v>1099</v>
      </c>
      <c r="P131" s="164">
        <f t="shared" si="59"/>
        <v>-3.4270650263620417E-2</v>
      </c>
      <c r="Q131" s="178">
        <f t="shared" si="42"/>
        <v>1.2337398373983741</v>
      </c>
      <c r="R131" s="164">
        <f t="shared" si="60"/>
        <v>3.1214230735366374E-4</v>
      </c>
      <c r="S131" s="163">
        <v>678</v>
      </c>
      <c r="T131" s="163">
        <v>555</v>
      </c>
      <c r="U131" s="163">
        <v>1075</v>
      </c>
      <c r="V131" s="163">
        <v>1341</v>
      </c>
      <c r="W131" s="163">
        <v>1334</v>
      </c>
      <c r="X131" s="164">
        <f t="shared" si="61"/>
        <v>-5.2199850857569396E-3</v>
      </c>
      <c r="Y131" s="178">
        <f t="shared" si="43"/>
        <v>0.96755162241887915</v>
      </c>
      <c r="Z131" s="164">
        <f t="shared" si="56"/>
        <v>2.8462699169392246E-4</v>
      </c>
    </row>
    <row r="132" spans="1:26" x14ac:dyDescent="0.25">
      <c r="A132" s="161" t="s">
        <v>131</v>
      </c>
      <c r="B132" s="162" t="s">
        <v>131</v>
      </c>
      <c r="C132" s="163">
        <v>210</v>
      </c>
      <c r="D132" s="163">
        <v>177</v>
      </c>
      <c r="E132" s="163">
        <v>253</v>
      </c>
      <c r="F132" s="163">
        <v>358</v>
      </c>
      <c r="G132" s="163">
        <v>378</v>
      </c>
      <c r="H132" s="164">
        <f t="shared" si="57"/>
        <v>5.5865921787709549E-2</v>
      </c>
      <c r="I132" s="178">
        <f t="shared" si="35"/>
        <v>0.8</v>
      </c>
      <c r="J132" s="164">
        <f t="shared" si="58"/>
        <v>4.9814841659967578E-4</v>
      </c>
      <c r="K132" s="163">
        <v>887</v>
      </c>
      <c r="L132" s="163">
        <v>742</v>
      </c>
      <c r="M132" s="163">
        <v>1632</v>
      </c>
      <c r="N132" s="163">
        <v>2097</v>
      </c>
      <c r="O132" s="163">
        <v>2115</v>
      </c>
      <c r="P132" s="164">
        <f t="shared" si="59"/>
        <v>8.5836909871244149E-3</v>
      </c>
      <c r="Q132" s="178">
        <f t="shared" si="42"/>
        <v>1.3844419391206313</v>
      </c>
      <c r="R132" s="164">
        <f t="shared" si="60"/>
        <v>6.0071062789171872E-4</v>
      </c>
      <c r="S132" s="163">
        <v>1097</v>
      </c>
      <c r="T132" s="163">
        <v>919</v>
      </c>
      <c r="U132" s="163">
        <v>1885</v>
      </c>
      <c r="V132" s="163">
        <v>2455</v>
      </c>
      <c r="W132" s="163">
        <v>2493</v>
      </c>
      <c r="X132" s="164">
        <f t="shared" si="61"/>
        <v>1.5478615071283119E-2</v>
      </c>
      <c r="Y132" s="178">
        <f t="shared" si="43"/>
        <v>1.2725615314494076</v>
      </c>
      <c r="Z132" s="164">
        <f t="shared" si="56"/>
        <v>4.9909012031911057E-4</v>
      </c>
    </row>
    <row r="133" spans="1:26" x14ac:dyDescent="0.25">
      <c r="A133" s="166" t="s">
        <v>145</v>
      </c>
      <c r="B133" s="167" t="s">
        <v>145</v>
      </c>
      <c r="C133" s="168">
        <f>C125-SUM(C126:C132)</f>
        <v>19407</v>
      </c>
      <c r="D133" s="168">
        <f>D125-SUM(D126:D132)</f>
        <v>22363</v>
      </c>
      <c r="E133" s="168">
        <f>E125-SUM(E126:E132)</f>
        <v>30462</v>
      </c>
      <c r="F133" s="168">
        <f>F125-SUM(F126:F132)</f>
        <v>20457</v>
      </c>
      <c r="G133" s="168">
        <f>G125-SUM(G126:G132)</f>
        <v>21316</v>
      </c>
      <c r="H133" s="169">
        <f t="shared" si="57"/>
        <v>4.199051669355236E-2</v>
      </c>
      <c r="I133" s="179">
        <f t="shared" si="35"/>
        <v>9.8366568763848194E-2</v>
      </c>
      <c r="J133" s="169">
        <f t="shared" si="58"/>
        <v>2.809135356676902E-2</v>
      </c>
      <c r="K133" s="168">
        <f>K125-SUM(K126:K132)</f>
        <v>8267</v>
      </c>
      <c r="L133" s="168">
        <f>L125-SUM(L126:L132)</f>
        <v>15390</v>
      </c>
      <c r="M133" s="168">
        <f>M125-SUM(M126:M132)</f>
        <v>26712</v>
      </c>
      <c r="N133" s="168">
        <f>N125-SUM(N126:N132)</f>
        <v>30137</v>
      </c>
      <c r="O133" s="168">
        <f>O125-SUM(O126:O132)</f>
        <v>32365</v>
      </c>
      <c r="P133" s="169">
        <f t="shared" si="59"/>
        <v>7.3929057304974011E-2</v>
      </c>
      <c r="Q133" s="179">
        <f t="shared" si="42"/>
        <v>2.9149631063263577</v>
      </c>
      <c r="R133" s="169">
        <f t="shared" si="60"/>
        <v>9.1924347383997521E-3</v>
      </c>
      <c r="S133" s="168">
        <f>S125-SUM(S126:S132)</f>
        <v>27674</v>
      </c>
      <c r="T133" s="168">
        <f>T125-SUM(T126:T132)</f>
        <v>37753</v>
      </c>
      <c r="U133" s="168">
        <f>U125-SUM(U126:U132)</f>
        <v>57174</v>
      </c>
      <c r="V133" s="168">
        <f>V125-SUM(V126:V132)</f>
        <v>50594</v>
      </c>
      <c r="W133" s="168">
        <f>W125-SUM(W126:W132)</f>
        <v>53681</v>
      </c>
      <c r="X133" s="169">
        <f t="shared" si="61"/>
        <v>6.1015140135193935E-2</v>
      </c>
      <c r="Y133" s="179">
        <f t="shared" si="43"/>
        <v>0.93976295439762958</v>
      </c>
      <c r="Z133" s="169">
        <f t="shared" si="56"/>
        <v>1.513791964940309E-2</v>
      </c>
    </row>
    <row r="134" spans="1:26" x14ac:dyDescent="0.25">
      <c r="A134" s="1"/>
      <c r="B134" s="154" t="s">
        <v>52</v>
      </c>
      <c r="C134" s="152"/>
      <c r="D134" s="152"/>
      <c r="E134" s="152"/>
      <c r="F134" s="152"/>
      <c r="G134" s="152"/>
      <c r="H134" s="152"/>
      <c r="I134" s="152"/>
      <c r="J134" s="152"/>
      <c r="K134" s="152"/>
      <c r="L134" s="152"/>
      <c r="M134" s="152"/>
      <c r="N134" s="152"/>
      <c r="O134" s="152"/>
      <c r="P134" s="152"/>
      <c r="Q134" s="152"/>
      <c r="R134" s="152"/>
      <c r="S134" s="152"/>
      <c r="T134" s="152"/>
      <c r="U134" s="152"/>
      <c r="V134" s="152"/>
      <c r="W134" s="152"/>
      <c r="X134" s="152"/>
      <c r="Y134" s="152"/>
      <c r="Z134" s="152"/>
    </row>
    <row r="135" spans="1:26" x14ac:dyDescent="0.25">
      <c r="A135" s="1" t="s">
        <v>0</v>
      </c>
      <c r="B135" s="155" t="s">
        <v>68</v>
      </c>
      <c r="C135" s="175">
        <f>C136+C139</f>
        <v>0</v>
      </c>
      <c r="D135" s="175">
        <f>D136+D139</f>
        <v>29237</v>
      </c>
      <c r="E135" s="175">
        <f>E136+E139</f>
        <v>47385</v>
      </c>
      <c r="F135" s="175">
        <f>F136+F139</f>
        <v>49008</v>
      </c>
      <c r="G135" s="175">
        <f>G136+G139</f>
        <v>52595</v>
      </c>
      <c r="H135" s="176">
        <f>IFERROR(G135/F135-1,"-")</f>
        <v>7.3192131896833157E-2</v>
      </c>
      <c r="I135" s="176" t="str">
        <f t="shared" si="35"/>
        <v>-</v>
      </c>
      <c r="J135" s="176">
        <f>G135/G$9</f>
        <v>6.9312476113915208E-2</v>
      </c>
      <c r="K135" s="175">
        <f>K136+K139</f>
        <v>0</v>
      </c>
      <c r="L135" s="175">
        <f>L136+L139</f>
        <v>87353</v>
      </c>
      <c r="M135" s="175">
        <f>M136+M139</f>
        <v>163913</v>
      </c>
      <c r="N135" s="175">
        <f>N136+N139</f>
        <v>180038</v>
      </c>
      <c r="O135" s="175">
        <f>O136+O139</f>
        <v>183335</v>
      </c>
      <c r="P135" s="176">
        <f>IFERROR(O135/N135-1,"-")</f>
        <v>1.8312800630977843E-2</v>
      </c>
      <c r="Q135" s="176" t="str">
        <f t="shared" si="42"/>
        <v>-</v>
      </c>
      <c r="R135" s="176">
        <f>O135/O$9</f>
        <v>5.2071528588429436E-2</v>
      </c>
      <c r="S135" s="175">
        <f>S136+S139</f>
        <v>77095</v>
      </c>
      <c r="T135" s="175">
        <f>T136+T139</f>
        <v>116590</v>
      </c>
      <c r="U135" s="175">
        <f>U136+U139</f>
        <v>211298</v>
      </c>
      <c r="V135" s="175">
        <f>V136+V139</f>
        <v>229046</v>
      </c>
      <c r="W135" s="175">
        <f>W136+W139</f>
        <v>235930</v>
      </c>
      <c r="X135" s="176">
        <f>IFERROR(W135/V135-1,"-")</f>
        <v>3.0055098102564459E-2</v>
      </c>
      <c r="Y135" s="176">
        <f t="shared" si="43"/>
        <v>2.0602503404890071</v>
      </c>
      <c r="Z135" s="176">
        <f t="shared" ref="Z135:Z147" si="62">U135/U$9</f>
        <v>5.5945222410179005E-2</v>
      </c>
    </row>
    <row r="136" spans="1:26" x14ac:dyDescent="0.25">
      <c r="A136" s="1" t="s">
        <v>96</v>
      </c>
      <c r="B136" s="158" t="s">
        <v>97</v>
      </c>
      <c r="C136" s="159">
        <v>0</v>
      </c>
      <c r="D136" s="159">
        <v>9339</v>
      </c>
      <c r="E136" s="159">
        <v>5486</v>
      </c>
      <c r="F136" s="159">
        <v>7999</v>
      </c>
      <c r="G136" s="159">
        <v>6701</v>
      </c>
      <c r="H136" s="160">
        <f>IFERROR(G136/F136-1,"-")</f>
        <v>-0.16227028378547315</v>
      </c>
      <c r="I136" s="177" t="str">
        <f t="shared" si="35"/>
        <v>-</v>
      </c>
      <c r="J136" s="160">
        <f>G136/G$9</f>
        <v>8.8309326445355236E-3</v>
      </c>
      <c r="K136" s="159">
        <v>0</v>
      </c>
      <c r="L136" s="159">
        <v>28431</v>
      </c>
      <c r="M136" s="159">
        <v>15843</v>
      </c>
      <c r="N136" s="159">
        <v>15164</v>
      </c>
      <c r="O136" s="159">
        <v>14762</v>
      </c>
      <c r="P136" s="160">
        <f>IFERROR(O136/N136-1,"-")</f>
        <v>-2.6510155631759402E-2</v>
      </c>
      <c r="Q136" s="177" t="str">
        <f t="shared" si="42"/>
        <v>-</v>
      </c>
      <c r="R136" s="160">
        <f>O136/O$9</f>
        <v>4.1927613659279205E-3</v>
      </c>
      <c r="S136" s="159">
        <v>22432</v>
      </c>
      <c r="T136" s="159">
        <v>37770</v>
      </c>
      <c r="U136" s="159">
        <v>21329</v>
      </c>
      <c r="V136" s="159">
        <v>23163</v>
      </c>
      <c r="W136" s="159">
        <v>21463</v>
      </c>
      <c r="X136" s="160">
        <f>IFERROR(W136/V136-1,"-")</f>
        <v>-7.3392911108232983E-2</v>
      </c>
      <c r="Y136" s="177">
        <f t="shared" si="43"/>
        <v>-4.3197218259629078E-2</v>
      </c>
      <c r="Z136" s="160">
        <f t="shared" si="62"/>
        <v>5.6472642845020208E-3</v>
      </c>
    </row>
    <row r="137" spans="1:26" x14ac:dyDescent="0.25">
      <c r="A137" s="161" t="s">
        <v>103</v>
      </c>
      <c r="B137" s="162" t="s">
        <v>103</v>
      </c>
      <c r="C137" s="163">
        <v>0</v>
      </c>
      <c r="D137" s="163">
        <v>9339</v>
      </c>
      <c r="E137" s="163">
        <v>5415</v>
      </c>
      <c r="F137" s="163">
        <v>7999</v>
      </c>
      <c r="G137" s="163">
        <v>6701</v>
      </c>
      <c r="H137" s="164">
        <f>IFERROR(G137/F137-1,"-")</f>
        <v>-0.16227028378547315</v>
      </c>
      <c r="I137" s="178" t="str">
        <f t="shared" si="35"/>
        <v>-</v>
      </c>
      <c r="J137" s="164">
        <f>G137/G$9</f>
        <v>8.8309326445355236E-3</v>
      </c>
      <c r="K137" s="163">
        <v>0</v>
      </c>
      <c r="L137" s="163">
        <v>20185</v>
      </c>
      <c r="M137" s="163">
        <v>9264</v>
      </c>
      <c r="N137" s="163">
        <v>6639</v>
      </c>
      <c r="O137" s="163">
        <v>6321</v>
      </c>
      <c r="P137" s="164">
        <f>IFERROR(O137/N137-1,"-")</f>
        <v>-4.7898779936737412E-2</v>
      </c>
      <c r="Q137" s="178" t="str">
        <f t="shared" si="42"/>
        <v>-</v>
      </c>
      <c r="R137" s="164">
        <f>O137/O$9</f>
        <v>1.7953153091742572E-3</v>
      </c>
      <c r="S137" s="163">
        <v>16366</v>
      </c>
      <c r="T137" s="163">
        <v>29524</v>
      </c>
      <c r="U137" s="163">
        <v>14679</v>
      </c>
      <c r="V137" s="163">
        <v>14638</v>
      </c>
      <c r="W137" s="163">
        <v>13022</v>
      </c>
      <c r="X137" s="164">
        <f>IFERROR(W137/V137-1,"-")</f>
        <v>-0.11039759529990434</v>
      </c>
      <c r="Y137" s="178">
        <f t="shared" si="43"/>
        <v>-0.20432604179396308</v>
      </c>
      <c r="Z137" s="164">
        <f t="shared" si="62"/>
        <v>3.8865484754186863E-3</v>
      </c>
    </row>
    <row r="138" spans="1:26" x14ac:dyDescent="0.25">
      <c r="A138" s="161" t="s">
        <v>100</v>
      </c>
      <c r="B138" s="162" t="s">
        <v>100</v>
      </c>
      <c r="C138" s="163">
        <v>0</v>
      </c>
      <c r="D138" s="163">
        <v>0</v>
      </c>
      <c r="E138" s="163">
        <v>71</v>
      </c>
      <c r="F138" s="163">
        <v>0</v>
      </c>
      <c r="G138" s="163">
        <v>0</v>
      </c>
      <c r="H138" s="164" t="str">
        <f>IFERROR(G138/F138-1,"-")</f>
        <v>-</v>
      </c>
      <c r="I138" s="178" t="str">
        <f t="shared" ref="I138:I161" si="63">IFERROR(G138/C138-1,"-")</f>
        <v>-</v>
      </c>
      <c r="J138" s="164">
        <f>G138/G$9</f>
        <v>0</v>
      </c>
      <c r="K138" s="163">
        <v>0</v>
      </c>
      <c r="L138" s="163">
        <v>8246</v>
      </c>
      <c r="M138" s="163">
        <v>6579</v>
      </c>
      <c r="N138" s="163">
        <v>8525</v>
      </c>
      <c r="O138" s="163">
        <v>8441</v>
      </c>
      <c r="P138" s="164">
        <f>IFERROR(O138/N138-1,"-")</f>
        <v>-9.8533724340176265E-3</v>
      </c>
      <c r="Q138" s="178" t="str">
        <f t="shared" si="42"/>
        <v>-</v>
      </c>
      <c r="R138" s="164">
        <f>O138/O$9</f>
        <v>2.3974460567536631E-3</v>
      </c>
      <c r="S138" s="163">
        <v>6066</v>
      </c>
      <c r="T138" s="163">
        <v>8246</v>
      </c>
      <c r="U138" s="163">
        <v>6650</v>
      </c>
      <c r="V138" s="163">
        <v>8525</v>
      </c>
      <c r="W138" s="163">
        <v>8441</v>
      </c>
      <c r="X138" s="164">
        <f>IFERROR(W138/V138-1,"-")</f>
        <v>-9.8533724340176265E-3</v>
      </c>
      <c r="Y138" s="178">
        <f t="shared" si="43"/>
        <v>0.39152654137817344</v>
      </c>
      <c r="Z138" s="164">
        <f t="shared" si="62"/>
        <v>1.7607158090833343E-3</v>
      </c>
    </row>
    <row r="139" spans="1:26" x14ac:dyDescent="0.25">
      <c r="A139" s="1" t="s">
        <v>146</v>
      </c>
      <c r="B139" s="158" t="s">
        <v>107</v>
      </c>
      <c r="C139" s="159">
        <v>0</v>
      </c>
      <c r="D139" s="159">
        <v>19898</v>
      </c>
      <c r="E139" s="159">
        <v>41899</v>
      </c>
      <c r="F139" s="159">
        <v>41009</v>
      </c>
      <c r="G139" s="159">
        <v>45894</v>
      </c>
      <c r="H139" s="160">
        <f>IFERROR(G139/F139-1,"-")</f>
        <v>0.11912019312833766</v>
      </c>
      <c r="I139" s="177" t="str">
        <f t="shared" si="63"/>
        <v>-</v>
      </c>
      <c r="J139" s="160">
        <f>G139/G$9</f>
        <v>6.0481543469379687E-2</v>
      </c>
      <c r="K139" s="159">
        <v>0</v>
      </c>
      <c r="L139" s="159">
        <v>58922</v>
      </c>
      <c r="M139" s="159">
        <v>148070</v>
      </c>
      <c r="N139" s="159">
        <v>164874</v>
      </c>
      <c r="O139" s="159">
        <v>168573</v>
      </c>
      <c r="P139" s="160">
        <f>IFERROR(O139/N139-1,"-")</f>
        <v>2.2435314239965143E-2</v>
      </c>
      <c r="Q139" s="177" t="str">
        <f t="shared" si="42"/>
        <v>-</v>
      </c>
      <c r="R139" s="160">
        <f>O139/O$9</f>
        <v>4.7878767222501513E-2</v>
      </c>
      <c r="S139" s="159">
        <v>54663</v>
      </c>
      <c r="T139" s="159">
        <v>78820</v>
      </c>
      <c r="U139" s="159">
        <v>189969</v>
      </c>
      <c r="V139" s="159">
        <v>205883</v>
      </c>
      <c r="W139" s="159">
        <v>214467</v>
      </c>
      <c r="X139" s="160">
        <f>IFERROR(W139/V139-1,"-")</f>
        <v>4.1693583248738397E-2</v>
      </c>
      <c r="Y139" s="177">
        <f t="shared" si="43"/>
        <v>2.9234399868283849</v>
      </c>
      <c r="Z139" s="160">
        <f t="shared" si="62"/>
        <v>5.0297958125676979E-2</v>
      </c>
    </row>
    <row r="140" spans="1:26" x14ac:dyDescent="0.25">
      <c r="A140" s="161" t="s">
        <v>110</v>
      </c>
      <c r="B140" s="162" t="s">
        <v>110</v>
      </c>
      <c r="C140" s="163">
        <v>0</v>
      </c>
      <c r="D140" s="163">
        <v>8616</v>
      </c>
      <c r="E140" s="163">
        <v>22074</v>
      </c>
      <c r="F140" s="163">
        <v>20929</v>
      </c>
      <c r="G140" s="163">
        <v>26456</v>
      </c>
      <c r="H140" s="164">
        <f t="shared" ref="H140:H147" si="64">IFERROR(G140/F140-1,"-")</f>
        <v>0.26408332935161738</v>
      </c>
      <c r="I140" s="178" t="str">
        <f t="shared" si="63"/>
        <v>-</v>
      </c>
      <c r="J140" s="164">
        <f t="shared" ref="J140:J147" si="65">G140/G$9</f>
        <v>3.4865117750161434E-2</v>
      </c>
      <c r="K140" s="163">
        <v>0</v>
      </c>
      <c r="L140" s="163">
        <v>13586</v>
      </c>
      <c r="M140" s="163">
        <v>60071</v>
      </c>
      <c r="N140" s="163">
        <v>68669</v>
      </c>
      <c r="O140" s="163">
        <v>70810</v>
      </c>
      <c r="P140" s="164">
        <f t="shared" ref="P140:P147" si="66">IFERROR(O140/N140-1,"-")</f>
        <v>3.1178552185120001E-2</v>
      </c>
      <c r="Q140" s="178" t="str">
        <f t="shared" si="42"/>
        <v>-</v>
      </c>
      <c r="R140" s="164">
        <f t="shared" ref="R140:R147" si="67">O140/O$9</f>
        <v>2.0111735017027236E-2</v>
      </c>
      <c r="S140" s="163">
        <v>18862</v>
      </c>
      <c r="T140" s="163">
        <v>22202</v>
      </c>
      <c r="U140" s="163">
        <v>82145</v>
      </c>
      <c r="V140" s="163">
        <v>89598</v>
      </c>
      <c r="W140" s="163">
        <v>97266</v>
      </c>
      <c r="X140" s="164">
        <f t="shared" ref="X140:X147" si="68">IFERROR(W140/V140-1,"-")</f>
        <v>8.5582267461327355E-2</v>
      </c>
      <c r="Y140" s="178">
        <f t="shared" si="43"/>
        <v>4.1567172092036904</v>
      </c>
      <c r="Z140" s="164">
        <f t="shared" si="62"/>
        <v>2.1749473704834661E-2</v>
      </c>
    </row>
    <row r="141" spans="1:26" x14ac:dyDescent="0.25">
      <c r="A141" s="161" t="s">
        <v>113</v>
      </c>
      <c r="B141" s="162" t="s">
        <v>113</v>
      </c>
      <c r="C141" s="163">
        <v>0</v>
      </c>
      <c r="D141" s="163">
        <v>1411</v>
      </c>
      <c r="E141" s="163">
        <v>1553</v>
      </c>
      <c r="F141" s="163">
        <v>1880</v>
      </c>
      <c r="G141" s="163">
        <v>1664</v>
      </c>
      <c r="H141" s="164">
        <f t="shared" si="64"/>
        <v>-0.11489361702127665</v>
      </c>
      <c r="I141" s="178" t="str">
        <f t="shared" si="63"/>
        <v>-</v>
      </c>
      <c r="J141" s="164">
        <f t="shared" si="65"/>
        <v>2.1929073154017473E-3</v>
      </c>
      <c r="K141" s="163">
        <v>0</v>
      </c>
      <c r="L141" s="163">
        <v>6291</v>
      </c>
      <c r="M141" s="163">
        <v>11965</v>
      </c>
      <c r="N141" s="163">
        <v>16181</v>
      </c>
      <c r="O141" s="163">
        <v>16944</v>
      </c>
      <c r="P141" s="164">
        <f t="shared" si="66"/>
        <v>4.7154069587788117E-2</v>
      </c>
      <c r="Q141" s="178" t="str">
        <f t="shared" si="42"/>
        <v>-</v>
      </c>
      <c r="R141" s="164">
        <f t="shared" si="67"/>
        <v>4.8125015976346486E-3</v>
      </c>
      <c r="S141" s="163">
        <v>5188</v>
      </c>
      <c r="T141" s="163">
        <v>7702</v>
      </c>
      <c r="U141" s="163">
        <v>13518</v>
      </c>
      <c r="V141" s="163">
        <v>18061</v>
      </c>
      <c r="W141" s="163">
        <v>18608</v>
      </c>
      <c r="X141" s="164">
        <f t="shared" si="68"/>
        <v>3.0286252145506953E-2</v>
      </c>
      <c r="Y141" s="178">
        <f t="shared" si="43"/>
        <v>2.5867386276021587</v>
      </c>
      <c r="Z141" s="164">
        <f t="shared" si="62"/>
        <v>3.5791513243892499E-3</v>
      </c>
    </row>
    <row r="142" spans="1:26" x14ac:dyDescent="0.25">
      <c r="A142" s="161" t="s">
        <v>116</v>
      </c>
      <c r="B142" s="162" t="s">
        <v>116</v>
      </c>
      <c r="C142" s="163">
        <v>0</v>
      </c>
      <c r="D142" s="163">
        <v>2188</v>
      </c>
      <c r="E142" s="163">
        <v>5813</v>
      </c>
      <c r="F142" s="163">
        <v>5043</v>
      </c>
      <c r="G142" s="163">
        <v>5027</v>
      </c>
      <c r="H142" s="164">
        <f t="shared" si="64"/>
        <v>-3.1727146539758388E-3</v>
      </c>
      <c r="I142" s="178" t="str">
        <f t="shared" si="63"/>
        <v>-</v>
      </c>
      <c r="J142" s="164">
        <f t="shared" si="65"/>
        <v>6.6248467995941012E-3</v>
      </c>
      <c r="K142" s="163">
        <v>0</v>
      </c>
      <c r="L142" s="163">
        <v>10850</v>
      </c>
      <c r="M142" s="163">
        <v>17158</v>
      </c>
      <c r="N142" s="163">
        <v>15976</v>
      </c>
      <c r="O142" s="163">
        <v>15484</v>
      </c>
      <c r="P142" s="164">
        <f t="shared" si="66"/>
        <v>-3.0796194291437207E-2</v>
      </c>
      <c r="Q142" s="178" t="str">
        <f t="shared" si="42"/>
        <v>-</v>
      </c>
      <c r="R142" s="164">
        <f t="shared" si="67"/>
        <v>4.3978266488299634E-3</v>
      </c>
      <c r="S142" s="163">
        <v>5864</v>
      </c>
      <c r="T142" s="163">
        <v>13038</v>
      </c>
      <c r="U142" s="163">
        <v>22971</v>
      </c>
      <c r="V142" s="163">
        <v>21019</v>
      </c>
      <c r="W142" s="163">
        <v>20511</v>
      </c>
      <c r="X142" s="164">
        <f t="shared" si="68"/>
        <v>-2.4168609353442116E-2</v>
      </c>
      <c r="Y142" s="178">
        <f t="shared" si="43"/>
        <v>2.4977830832196455</v>
      </c>
      <c r="Z142" s="164">
        <f t="shared" si="62"/>
        <v>6.0820154662335748E-3</v>
      </c>
    </row>
    <row r="143" spans="1:26" x14ac:dyDescent="0.25">
      <c r="A143" s="161" t="s">
        <v>123</v>
      </c>
      <c r="B143" s="162" t="s">
        <v>123</v>
      </c>
      <c r="C143" s="163">
        <v>0</v>
      </c>
      <c r="D143" s="163">
        <v>2549</v>
      </c>
      <c r="E143" s="163">
        <v>4370</v>
      </c>
      <c r="F143" s="163">
        <v>3569</v>
      </c>
      <c r="G143" s="163">
        <v>2063</v>
      </c>
      <c r="H143" s="164">
        <f t="shared" si="64"/>
        <v>-0.42196693751751191</v>
      </c>
      <c r="I143" s="178" t="str">
        <f t="shared" si="63"/>
        <v>-</v>
      </c>
      <c r="J143" s="164">
        <f t="shared" si="65"/>
        <v>2.7187306440347387E-3</v>
      </c>
      <c r="K143" s="163">
        <v>0</v>
      </c>
      <c r="L143" s="163">
        <v>1210</v>
      </c>
      <c r="M143" s="163">
        <v>3896</v>
      </c>
      <c r="N143" s="163">
        <v>3738</v>
      </c>
      <c r="O143" s="163">
        <v>3046</v>
      </c>
      <c r="P143" s="164">
        <f t="shared" si="66"/>
        <v>-0.18512573568753343</v>
      </c>
      <c r="Q143" s="178" t="str">
        <f t="shared" si="42"/>
        <v>-</v>
      </c>
      <c r="R143" s="164">
        <f t="shared" si="67"/>
        <v>8.6513691373908989E-4</v>
      </c>
      <c r="S143" s="163">
        <v>782</v>
      </c>
      <c r="T143" s="163">
        <v>3759</v>
      </c>
      <c r="U143" s="163">
        <v>8266</v>
      </c>
      <c r="V143" s="163">
        <v>7307</v>
      </c>
      <c r="W143" s="163">
        <v>5109</v>
      </c>
      <c r="X143" s="164">
        <f t="shared" si="68"/>
        <v>-0.30080744491583411</v>
      </c>
      <c r="Y143" s="178">
        <f t="shared" si="43"/>
        <v>5.5332480818414318</v>
      </c>
      <c r="Z143" s="164">
        <f t="shared" si="62"/>
        <v>2.1885829891553146E-3</v>
      </c>
    </row>
    <row r="144" spans="1:26" x14ac:dyDescent="0.25">
      <c r="A144" s="161" t="s">
        <v>119</v>
      </c>
      <c r="B144" s="162" t="s">
        <v>119</v>
      </c>
      <c r="C144" s="163">
        <v>0</v>
      </c>
      <c r="D144" s="163">
        <v>902</v>
      </c>
      <c r="E144" s="163">
        <v>435</v>
      </c>
      <c r="F144" s="163">
        <v>1205</v>
      </c>
      <c r="G144" s="163">
        <v>791</v>
      </c>
      <c r="H144" s="164">
        <f t="shared" si="64"/>
        <v>-0.34356846473029046</v>
      </c>
      <c r="I144" s="178" t="str">
        <f t="shared" si="63"/>
        <v>-</v>
      </c>
      <c r="J144" s="164">
        <f t="shared" si="65"/>
        <v>1.0424216865882105E-3</v>
      </c>
      <c r="K144" s="163">
        <v>0</v>
      </c>
      <c r="L144" s="163">
        <v>1918</v>
      </c>
      <c r="M144" s="163">
        <v>3253</v>
      </c>
      <c r="N144" s="163">
        <v>3495</v>
      </c>
      <c r="O144" s="163">
        <v>3931</v>
      </c>
      <c r="P144" s="164">
        <f t="shared" si="66"/>
        <v>0.12474964234620889</v>
      </c>
      <c r="Q144" s="178" t="str">
        <f t="shared" si="42"/>
        <v>-</v>
      </c>
      <c r="R144" s="164">
        <f t="shared" si="67"/>
        <v>1.1164980984597382E-3</v>
      </c>
      <c r="S144" s="163">
        <v>1676</v>
      </c>
      <c r="T144" s="163">
        <v>2820</v>
      </c>
      <c r="U144" s="163">
        <v>3688</v>
      </c>
      <c r="V144" s="163">
        <v>4700</v>
      </c>
      <c r="W144" s="163">
        <v>4722</v>
      </c>
      <c r="X144" s="164">
        <f t="shared" si="68"/>
        <v>4.6808510638298717E-3</v>
      </c>
      <c r="Y144" s="178">
        <f t="shared" si="43"/>
        <v>1.8174224343675416</v>
      </c>
      <c r="Z144" s="164">
        <f t="shared" si="62"/>
        <v>9.7646915848110323E-4</v>
      </c>
    </row>
    <row r="145" spans="1:26" x14ac:dyDescent="0.25">
      <c r="A145" s="161" t="s">
        <v>128</v>
      </c>
      <c r="B145" s="162" t="s">
        <v>128</v>
      </c>
      <c r="C145" s="163">
        <v>0</v>
      </c>
      <c r="D145" s="163">
        <v>93</v>
      </c>
      <c r="E145" s="163">
        <v>79</v>
      </c>
      <c r="F145" s="163">
        <v>139</v>
      </c>
      <c r="G145" s="163">
        <v>6</v>
      </c>
      <c r="H145" s="164">
        <f t="shared" si="64"/>
        <v>-0.95683453237410077</v>
      </c>
      <c r="I145" s="178" t="str">
        <f t="shared" si="63"/>
        <v>-</v>
      </c>
      <c r="J145" s="164">
        <f t="shared" si="65"/>
        <v>7.9071177238043773E-6</v>
      </c>
      <c r="K145" s="163">
        <v>0</v>
      </c>
      <c r="L145" s="163">
        <v>1104</v>
      </c>
      <c r="M145" s="163">
        <v>2826</v>
      </c>
      <c r="N145" s="163">
        <v>3106</v>
      </c>
      <c r="O145" s="163">
        <v>3058</v>
      </c>
      <c r="P145" s="164">
        <f t="shared" si="66"/>
        <v>-1.5453960077269846E-2</v>
      </c>
      <c r="Q145" s="178" t="str">
        <f t="shared" si="42"/>
        <v>-</v>
      </c>
      <c r="R145" s="164">
        <f t="shared" si="67"/>
        <v>8.6854520098953944E-4</v>
      </c>
      <c r="S145" s="163">
        <v>1597</v>
      </c>
      <c r="T145" s="163">
        <v>1197</v>
      </c>
      <c r="U145" s="163">
        <v>2905</v>
      </c>
      <c r="V145" s="163">
        <v>3245</v>
      </c>
      <c r="W145" s="163">
        <v>3064</v>
      </c>
      <c r="X145" s="164">
        <f t="shared" si="68"/>
        <v>-5.5778120184899804E-2</v>
      </c>
      <c r="Y145" s="178">
        <f t="shared" si="43"/>
        <v>0.9185973700688792</v>
      </c>
      <c r="Z145" s="164">
        <f t="shared" si="62"/>
        <v>7.6915480081008814E-4</v>
      </c>
    </row>
    <row r="146" spans="1:26" x14ac:dyDescent="0.25">
      <c r="A146" s="161" t="s">
        <v>131</v>
      </c>
      <c r="B146" s="162" t="s">
        <v>131</v>
      </c>
      <c r="C146" s="163">
        <v>0</v>
      </c>
      <c r="D146" s="163">
        <v>75</v>
      </c>
      <c r="E146" s="163">
        <v>49</v>
      </c>
      <c r="F146" s="163">
        <v>93</v>
      </c>
      <c r="G146" s="163">
        <v>54</v>
      </c>
      <c r="H146" s="164">
        <f t="shared" si="64"/>
        <v>-0.41935483870967738</v>
      </c>
      <c r="I146" s="178" t="str">
        <f t="shared" si="63"/>
        <v>-</v>
      </c>
      <c r="J146" s="164">
        <f t="shared" si="65"/>
        <v>7.1164059514239401E-5</v>
      </c>
      <c r="K146" s="163">
        <v>0</v>
      </c>
      <c r="L146" s="163">
        <v>715</v>
      </c>
      <c r="M146" s="163">
        <v>1637</v>
      </c>
      <c r="N146" s="163">
        <v>2212</v>
      </c>
      <c r="O146" s="163">
        <v>1992</v>
      </c>
      <c r="P146" s="164">
        <f t="shared" si="66"/>
        <v>-9.9457504520795714E-2</v>
      </c>
      <c r="Q146" s="178" t="str">
        <f t="shared" si="42"/>
        <v>-</v>
      </c>
      <c r="R146" s="164">
        <f t="shared" si="67"/>
        <v>5.6577568357461165E-4</v>
      </c>
      <c r="S146" s="163">
        <v>3384</v>
      </c>
      <c r="T146" s="163">
        <v>790</v>
      </c>
      <c r="U146" s="163">
        <v>1686</v>
      </c>
      <c r="V146" s="163">
        <v>2305</v>
      </c>
      <c r="W146" s="163">
        <v>2046</v>
      </c>
      <c r="X146" s="164">
        <f t="shared" si="68"/>
        <v>-0.11236442516268985</v>
      </c>
      <c r="Y146" s="178">
        <f t="shared" si="43"/>
        <v>-0.39539007092198586</v>
      </c>
      <c r="Z146" s="164">
        <f t="shared" si="62"/>
        <v>4.4640103069391E-4</v>
      </c>
    </row>
    <row r="147" spans="1:26" x14ac:dyDescent="0.25">
      <c r="A147" s="166" t="s">
        <v>145</v>
      </c>
      <c r="B147" s="167" t="s">
        <v>145</v>
      </c>
      <c r="C147" s="168">
        <f>C139-SUM(C140:C146)</f>
        <v>0</v>
      </c>
      <c r="D147" s="168">
        <f>D139-SUM(D140:D146)</f>
        <v>4064</v>
      </c>
      <c r="E147" s="168">
        <f>E139-SUM(E140:E146)</f>
        <v>7526</v>
      </c>
      <c r="F147" s="168">
        <f>F139-SUM(F140:F146)</f>
        <v>8151</v>
      </c>
      <c r="G147" s="168">
        <f>G139-SUM(G140:G146)</f>
        <v>9833</v>
      </c>
      <c r="H147" s="169">
        <f t="shared" si="64"/>
        <v>0.20635504846031161</v>
      </c>
      <c r="I147" s="179" t="str">
        <f t="shared" si="63"/>
        <v>-</v>
      </c>
      <c r="J147" s="169">
        <f t="shared" si="65"/>
        <v>1.2958448096361408E-2</v>
      </c>
      <c r="K147" s="168">
        <f>K139-SUM(K140:K146)</f>
        <v>0</v>
      </c>
      <c r="L147" s="168">
        <f>L139-SUM(L140:L146)</f>
        <v>23248</v>
      </c>
      <c r="M147" s="168">
        <f>M139-SUM(M140:M146)</f>
        <v>47264</v>
      </c>
      <c r="N147" s="168">
        <f>N139-SUM(N140:N146)</f>
        <v>51497</v>
      </c>
      <c r="O147" s="168">
        <f>O139-SUM(O140:O146)</f>
        <v>53308</v>
      </c>
      <c r="P147" s="169">
        <f t="shared" si="66"/>
        <v>3.5167097112453138E-2</v>
      </c>
      <c r="Q147" s="179" t="str">
        <f t="shared" si="42"/>
        <v>-</v>
      </c>
      <c r="R147" s="169">
        <f t="shared" si="67"/>
        <v>1.5140748062246686E-2</v>
      </c>
      <c r="S147" s="168">
        <f>S139-SUM(S140:S146)</f>
        <v>17310</v>
      </c>
      <c r="T147" s="168">
        <f>T139-SUM(T140:T146)</f>
        <v>27312</v>
      </c>
      <c r="U147" s="168">
        <f>U139-SUM(U140:U146)</f>
        <v>54790</v>
      </c>
      <c r="V147" s="168">
        <f>V139-SUM(V140:V146)</f>
        <v>59648</v>
      </c>
      <c r="W147" s="168">
        <f>W139-SUM(W140:W146)</f>
        <v>63141</v>
      </c>
      <c r="X147" s="169">
        <f t="shared" si="68"/>
        <v>5.8560219957081605E-2</v>
      </c>
      <c r="Y147" s="179">
        <f t="shared" si="43"/>
        <v>2.6476603119584055</v>
      </c>
      <c r="Z147" s="169">
        <f t="shared" si="62"/>
        <v>1.4506709651079081E-2</v>
      </c>
    </row>
    <row r="148" spans="1:26" x14ac:dyDescent="0.25">
      <c r="A148" s="1"/>
      <c r="B148" s="154" t="s">
        <v>53</v>
      </c>
      <c r="C148" s="152"/>
      <c r="D148" s="152"/>
      <c r="E148" s="152"/>
      <c r="F148" s="152"/>
      <c r="G148" s="152"/>
      <c r="H148" s="152"/>
      <c r="I148" s="152"/>
      <c r="J148" s="152"/>
      <c r="K148" s="152"/>
      <c r="L148" s="152"/>
      <c r="M148" s="152"/>
      <c r="N148" s="152"/>
      <c r="O148" s="152"/>
      <c r="P148" s="152"/>
      <c r="Q148" s="152"/>
      <c r="R148" s="152"/>
      <c r="S148" s="152"/>
      <c r="T148" s="152"/>
      <c r="U148" s="152"/>
      <c r="V148" s="152"/>
      <c r="W148" s="152"/>
      <c r="X148" s="152"/>
      <c r="Y148" s="152"/>
      <c r="Z148" s="152"/>
    </row>
    <row r="149" spans="1:26" x14ac:dyDescent="0.25">
      <c r="A149" s="1" t="s">
        <v>0</v>
      </c>
      <c r="B149" s="155" t="s">
        <v>68</v>
      </c>
      <c r="C149" s="175">
        <f>C150+C153</f>
        <v>11846</v>
      </c>
      <c r="D149" s="175">
        <f>D150+D153</f>
        <v>15189</v>
      </c>
      <c r="E149" s="175">
        <f>E150+E153</f>
        <v>30370</v>
      </c>
      <c r="F149" s="175">
        <f>F150+F153</f>
        <v>30695</v>
      </c>
      <c r="G149" s="175">
        <f>G150+G153</f>
        <v>35796</v>
      </c>
      <c r="H149" s="176">
        <f>IFERROR(G149/F149-1,"-")</f>
        <v>0.16618341749470589</v>
      </c>
      <c r="I149" s="176">
        <f t="shared" si="63"/>
        <v>2.0217795036299173</v>
      </c>
      <c r="J149" s="176">
        <f>G149/G$9</f>
        <v>4.717386434021692E-2</v>
      </c>
      <c r="K149" s="175">
        <f>K150+K153</f>
        <v>30203</v>
      </c>
      <c r="L149" s="175">
        <f>L150+L153</f>
        <v>55599</v>
      </c>
      <c r="M149" s="175">
        <f>M150+M153</f>
        <v>77698</v>
      </c>
      <c r="N149" s="175">
        <f>N150+N153</f>
        <v>83047</v>
      </c>
      <c r="O149" s="175">
        <f>O150+O153</f>
        <v>81300</v>
      </c>
      <c r="P149" s="176">
        <f>IFERROR(O149/N149-1,"-")</f>
        <v>-2.1036280660348905E-2</v>
      </c>
      <c r="Q149" s="176">
        <f t="shared" si="42"/>
        <v>1.6917855842134886</v>
      </c>
      <c r="R149" s="176">
        <f>O149/O$9</f>
        <v>2.3091146121795143E-2</v>
      </c>
      <c r="S149" s="175">
        <f>S150+S153</f>
        <v>42049</v>
      </c>
      <c r="T149" s="175">
        <f>T150+T153</f>
        <v>70788</v>
      </c>
      <c r="U149" s="175">
        <f>U150+U153</f>
        <v>108068</v>
      </c>
      <c r="V149" s="175">
        <f>V150+V153</f>
        <v>113742</v>
      </c>
      <c r="W149" s="175">
        <f>W150+W153</f>
        <v>117096</v>
      </c>
      <c r="X149" s="176">
        <f>IFERROR(W149/V149-1,"-")</f>
        <v>2.948778815213382E-2</v>
      </c>
      <c r="Y149" s="176">
        <f t="shared" si="43"/>
        <v>1.7847511236890297</v>
      </c>
      <c r="Z149" s="176">
        <f t="shared" ref="Z149:Z161" si="69">U149/U$9</f>
        <v>2.8613088128724477E-2</v>
      </c>
    </row>
    <row r="150" spans="1:26" x14ac:dyDescent="0.25">
      <c r="A150" s="1" t="s">
        <v>96</v>
      </c>
      <c r="B150" s="158" t="s">
        <v>97</v>
      </c>
      <c r="C150" s="159">
        <v>8198</v>
      </c>
      <c r="D150" s="159">
        <v>8139</v>
      </c>
      <c r="E150" s="159">
        <v>18008</v>
      </c>
      <c r="F150" s="159">
        <v>17683</v>
      </c>
      <c r="G150" s="159">
        <v>18511</v>
      </c>
      <c r="H150" s="160">
        <f>IFERROR(G150/F150-1,"-")</f>
        <v>4.6824633829101403E-2</v>
      </c>
      <c r="I150" s="177">
        <f t="shared" si="63"/>
        <v>1.2579897535984386</v>
      </c>
      <c r="J150" s="160">
        <f>G150/G$9</f>
        <v>2.4394776030890474E-2</v>
      </c>
      <c r="K150" s="159">
        <v>13645</v>
      </c>
      <c r="L150" s="159">
        <v>31999</v>
      </c>
      <c r="M150" s="159">
        <v>38624</v>
      </c>
      <c r="N150" s="159">
        <v>38986</v>
      </c>
      <c r="O150" s="159">
        <v>34388</v>
      </c>
      <c r="P150" s="160">
        <f>IFERROR(O150/N150-1,"-")</f>
        <v>-0.11793977325193661</v>
      </c>
      <c r="Q150" s="177">
        <f t="shared" si="42"/>
        <v>1.5201905459875413</v>
      </c>
      <c r="R150" s="160">
        <f>O150/O$9</f>
        <v>9.7670151640380249E-3</v>
      </c>
      <c r="S150" s="159">
        <v>21843</v>
      </c>
      <c r="T150" s="159">
        <v>40138</v>
      </c>
      <c r="U150" s="159">
        <v>56632</v>
      </c>
      <c r="V150" s="159">
        <v>56669</v>
      </c>
      <c r="W150" s="159">
        <v>52899</v>
      </c>
      <c r="X150" s="160">
        <f>IFERROR(W150/V150-1,"-")</f>
        <v>-6.6526672431135192E-2</v>
      </c>
      <c r="Y150" s="177">
        <f t="shared" si="43"/>
        <v>1.4217827221535502</v>
      </c>
      <c r="Z150" s="160">
        <f t="shared" si="69"/>
        <v>1.4994414691730434E-2</v>
      </c>
    </row>
    <row r="151" spans="1:26" x14ac:dyDescent="0.25">
      <c r="A151" s="161" t="s">
        <v>103</v>
      </c>
      <c r="B151" s="162" t="s">
        <v>103</v>
      </c>
      <c r="C151" s="163">
        <v>3239</v>
      </c>
      <c r="D151" s="163">
        <v>4159</v>
      </c>
      <c r="E151" s="163">
        <v>6621</v>
      </c>
      <c r="F151" s="163">
        <v>5819</v>
      </c>
      <c r="G151" s="163">
        <v>5597</v>
      </c>
      <c r="H151" s="164">
        <f>IFERROR(G151/F151-1,"-")</f>
        <v>-3.8150885031792425E-2</v>
      </c>
      <c r="I151" s="178">
        <f t="shared" si="63"/>
        <v>0.72800246989811668</v>
      </c>
      <c r="J151" s="164">
        <f>G151/G$9</f>
        <v>7.3760229833555171E-3</v>
      </c>
      <c r="K151" s="163">
        <v>11144</v>
      </c>
      <c r="L151" s="163">
        <v>28141</v>
      </c>
      <c r="M151" s="163">
        <v>34603</v>
      </c>
      <c r="N151" s="163">
        <v>36698</v>
      </c>
      <c r="O151" s="163">
        <v>31174</v>
      </c>
      <c r="P151" s="164">
        <f>IFERROR(O151/N151-1,"-")</f>
        <v>-0.15052591421875849</v>
      </c>
      <c r="Q151" s="178">
        <f t="shared" ref="Q151:Q161" si="70">IFERROR(O151/K151-1,"-")</f>
        <v>1.7973797559224693</v>
      </c>
      <c r="R151" s="164">
        <f>O151/O$9</f>
        <v>8.8541622287926433E-3</v>
      </c>
      <c r="S151" s="163">
        <v>14383</v>
      </c>
      <c r="T151" s="163">
        <v>32300</v>
      </c>
      <c r="U151" s="163">
        <v>41224</v>
      </c>
      <c r="V151" s="163">
        <v>42517</v>
      </c>
      <c r="W151" s="163">
        <v>36771</v>
      </c>
      <c r="X151" s="164">
        <f>IFERROR(W151/V151-1,"-")</f>
        <v>-0.1351459416233507</v>
      </c>
      <c r="Y151" s="178">
        <f t="shared" ref="Y151:Y161" si="71">IFERROR(W151/S151-1,"-")</f>
        <v>1.5565598275742194</v>
      </c>
      <c r="Z151" s="164">
        <f t="shared" si="69"/>
        <v>1.0914849400549079E-2</v>
      </c>
    </row>
    <row r="152" spans="1:26" x14ac:dyDescent="0.25">
      <c r="A152" s="161" t="s">
        <v>100</v>
      </c>
      <c r="B152" s="162" t="s">
        <v>100</v>
      </c>
      <c r="C152" s="163">
        <v>4959</v>
      </c>
      <c r="D152" s="163">
        <v>3980</v>
      </c>
      <c r="E152" s="163">
        <v>11387</v>
      </c>
      <c r="F152" s="163">
        <v>11864</v>
      </c>
      <c r="G152" s="163">
        <v>12914</v>
      </c>
      <c r="H152" s="164">
        <f>IFERROR(G152/F152-1,"-")</f>
        <v>8.8503034389750601E-2</v>
      </c>
      <c r="I152" s="178">
        <f t="shared" si="63"/>
        <v>1.6041540633192177</v>
      </c>
      <c r="J152" s="164">
        <f>G152/G$9</f>
        <v>1.7018753047534956E-2</v>
      </c>
      <c r="K152" s="163">
        <v>2501</v>
      </c>
      <c r="L152" s="163">
        <v>3858</v>
      </c>
      <c r="M152" s="163">
        <v>4021</v>
      </c>
      <c r="N152" s="163">
        <v>2288</v>
      </c>
      <c r="O152" s="163">
        <v>3214</v>
      </c>
      <c r="P152" s="164">
        <f>IFERROR(O152/N152-1,"-")</f>
        <v>0.4047202797202798</v>
      </c>
      <c r="Q152" s="178">
        <f t="shared" si="70"/>
        <v>0.28508596561375454</v>
      </c>
      <c r="R152" s="164">
        <f>O152/O$9</f>
        <v>9.1285293524538246E-4</v>
      </c>
      <c r="S152" s="163">
        <v>7460</v>
      </c>
      <c r="T152" s="163">
        <v>7838</v>
      </c>
      <c r="U152" s="163">
        <v>15408</v>
      </c>
      <c r="V152" s="163">
        <v>14152</v>
      </c>
      <c r="W152" s="163">
        <v>16128</v>
      </c>
      <c r="X152" s="164">
        <f>IFERROR(W152/V152-1,"-")</f>
        <v>0.13962690785754672</v>
      </c>
      <c r="Y152" s="178">
        <f t="shared" si="71"/>
        <v>1.1619302949061661</v>
      </c>
      <c r="Z152" s="164">
        <f t="shared" si="69"/>
        <v>4.0795652911813553E-3</v>
      </c>
    </row>
    <row r="153" spans="1:26" x14ac:dyDescent="0.25">
      <c r="A153" s="1" t="s">
        <v>146</v>
      </c>
      <c r="B153" s="158" t="s">
        <v>107</v>
      </c>
      <c r="C153" s="159">
        <v>3648</v>
      </c>
      <c r="D153" s="159">
        <v>7050</v>
      </c>
      <c r="E153" s="159">
        <v>12362</v>
      </c>
      <c r="F153" s="159">
        <v>13012</v>
      </c>
      <c r="G153" s="159">
        <v>17285</v>
      </c>
      <c r="H153" s="160">
        <f>IFERROR(G153/F153-1,"-")</f>
        <v>0.3283891792191822</v>
      </c>
      <c r="I153" s="177">
        <f t="shared" si="63"/>
        <v>3.7382127192982457</v>
      </c>
      <c r="J153" s="160">
        <f>G153/G$9</f>
        <v>2.2779088309326446E-2</v>
      </c>
      <c r="K153" s="159">
        <v>16558</v>
      </c>
      <c r="L153" s="159">
        <v>23600</v>
      </c>
      <c r="M153" s="159">
        <v>39074</v>
      </c>
      <c r="N153" s="159">
        <v>44061</v>
      </c>
      <c r="O153" s="159">
        <v>46912</v>
      </c>
      <c r="P153" s="160">
        <f>IFERROR(O153/N153-1,"-")</f>
        <v>6.4705748848187694E-2</v>
      </c>
      <c r="Q153" s="177">
        <f t="shared" si="70"/>
        <v>1.8331924145428191</v>
      </c>
      <c r="R153" s="160">
        <f>O153/O$9</f>
        <v>1.332413095775712E-2</v>
      </c>
      <c r="S153" s="159">
        <v>20206</v>
      </c>
      <c r="T153" s="159">
        <v>30650</v>
      </c>
      <c r="U153" s="159">
        <v>51436</v>
      </c>
      <c r="V153" s="159">
        <v>57073</v>
      </c>
      <c r="W153" s="159">
        <v>64197</v>
      </c>
      <c r="X153" s="160">
        <f>IFERROR(W153/V153-1,"-")</f>
        <v>0.12482259562314924</v>
      </c>
      <c r="Y153" s="177">
        <f t="shared" si="71"/>
        <v>2.1771256062555677</v>
      </c>
      <c r="Z153" s="160">
        <f t="shared" si="69"/>
        <v>1.3618673436994043E-2</v>
      </c>
    </row>
    <row r="154" spans="1:26" x14ac:dyDescent="0.25">
      <c r="A154" s="161" t="s">
        <v>110</v>
      </c>
      <c r="B154" s="162" t="s">
        <v>110</v>
      </c>
      <c r="C154" s="163">
        <v>434</v>
      </c>
      <c r="D154" s="163">
        <v>401</v>
      </c>
      <c r="E154" s="163">
        <v>974</v>
      </c>
      <c r="F154" s="163">
        <v>983</v>
      </c>
      <c r="G154" s="163">
        <v>1429</v>
      </c>
      <c r="H154" s="164">
        <f t="shared" ref="H154:H161" si="72">IFERROR(G154/F154-1,"-")</f>
        <v>0.45371312309257372</v>
      </c>
      <c r="I154" s="178">
        <f t="shared" si="63"/>
        <v>2.2926267281105992</v>
      </c>
      <c r="J154" s="164">
        <f t="shared" ref="J154:J161" si="73">G154/G$9</f>
        <v>1.8832118712194094E-3</v>
      </c>
      <c r="K154" s="163">
        <v>5335</v>
      </c>
      <c r="L154" s="163">
        <v>5197</v>
      </c>
      <c r="M154" s="163">
        <v>18197</v>
      </c>
      <c r="N154" s="163">
        <v>17767</v>
      </c>
      <c r="O154" s="163">
        <v>18362</v>
      </c>
      <c r="P154" s="164">
        <f t="shared" ref="P154:P161" si="74">IFERROR(O154/N154-1,"-")</f>
        <v>3.3489052738222558E-2</v>
      </c>
      <c r="Q154" s="178">
        <f t="shared" si="70"/>
        <v>2.4417994376757264</v>
      </c>
      <c r="R154" s="164">
        <f t="shared" ref="R154:R161" si="75">O154/O$9</f>
        <v>5.2152475410627607E-3</v>
      </c>
      <c r="S154" s="163">
        <v>5769</v>
      </c>
      <c r="T154" s="163">
        <v>5598</v>
      </c>
      <c r="U154" s="163">
        <v>19171</v>
      </c>
      <c r="V154" s="163">
        <v>18750</v>
      </c>
      <c r="W154" s="163">
        <v>19791</v>
      </c>
      <c r="X154" s="164">
        <f t="shared" ref="X154:X161" si="76">IFERROR(W154/V154-1,"-")</f>
        <v>5.5520000000000014E-2</v>
      </c>
      <c r="Y154" s="178">
        <f t="shared" si="71"/>
        <v>2.4305772230889238</v>
      </c>
      <c r="Z154" s="164">
        <f t="shared" si="69"/>
        <v>5.0758921467573834E-3</v>
      </c>
    </row>
    <row r="155" spans="1:26" x14ac:dyDescent="0.25">
      <c r="A155" s="161" t="s">
        <v>113</v>
      </c>
      <c r="B155" s="162" t="s">
        <v>113</v>
      </c>
      <c r="C155" s="163">
        <v>651</v>
      </c>
      <c r="D155" s="163">
        <v>1400</v>
      </c>
      <c r="E155" s="163">
        <v>2438</v>
      </c>
      <c r="F155" s="163">
        <v>2568</v>
      </c>
      <c r="G155" s="163">
        <v>2962</v>
      </c>
      <c r="H155" s="164">
        <f t="shared" si="72"/>
        <v>0.15342679127725867</v>
      </c>
      <c r="I155" s="178">
        <f t="shared" si="63"/>
        <v>3.5499231950844852</v>
      </c>
      <c r="J155" s="164">
        <f t="shared" si="73"/>
        <v>3.903480449651428E-3</v>
      </c>
      <c r="K155" s="163">
        <v>3972</v>
      </c>
      <c r="L155" s="163">
        <v>6636</v>
      </c>
      <c r="M155" s="163">
        <v>7498</v>
      </c>
      <c r="N155" s="163">
        <v>7764</v>
      </c>
      <c r="O155" s="163">
        <v>7140</v>
      </c>
      <c r="P155" s="164">
        <f t="shared" si="74"/>
        <v>-8.037094281298296E-2</v>
      </c>
      <c r="Q155" s="178">
        <f t="shared" si="70"/>
        <v>0.797583081570997</v>
      </c>
      <c r="R155" s="164">
        <f t="shared" si="75"/>
        <v>2.0279309140174332E-3</v>
      </c>
      <c r="S155" s="163">
        <v>4623</v>
      </c>
      <c r="T155" s="163">
        <v>8036</v>
      </c>
      <c r="U155" s="163">
        <v>9936</v>
      </c>
      <c r="V155" s="163">
        <v>10332</v>
      </c>
      <c r="W155" s="163">
        <v>10102</v>
      </c>
      <c r="X155" s="164">
        <f t="shared" si="76"/>
        <v>-2.2260936895083239E-2</v>
      </c>
      <c r="Y155" s="178">
        <f t="shared" si="71"/>
        <v>1.1851611507678999</v>
      </c>
      <c r="Z155" s="164">
        <f t="shared" si="69"/>
        <v>2.6307477111356405E-3</v>
      </c>
    </row>
    <row r="156" spans="1:26" x14ac:dyDescent="0.25">
      <c r="A156" s="161" t="s">
        <v>116</v>
      </c>
      <c r="B156" s="162" t="s">
        <v>116</v>
      </c>
      <c r="C156" s="163">
        <v>563</v>
      </c>
      <c r="D156" s="163">
        <v>1370</v>
      </c>
      <c r="E156" s="163">
        <v>2211</v>
      </c>
      <c r="F156" s="163">
        <v>2245</v>
      </c>
      <c r="G156" s="163">
        <v>2884</v>
      </c>
      <c r="H156" s="164">
        <f t="shared" si="72"/>
        <v>0.2846325167037862</v>
      </c>
      <c r="I156" s="178">
        <f t="shared" si="63"/>
        <v>4.1225577264653639</v>
      </c>
      <c r="J156" s="164">
        <f t="shared" si="73"/>
        <v>3.8006879192419708E-3</v>
      </c>
      <c r="K156" s="163">
        <v>1717</v>
      </c>
      <c r="L156" s="163">
        <v>3754</v>
      </c>
      <c r="M156" s="163">
        <v>4261</v>
      </c>
      <c r="N156" s="163">
        <v>7004</v>
      </c>
      <c r="O156" s="163">
        <v>8840</v>
      </c>
      <c r="P156" s="164">
        <f t="shared" si="74"/>
        <v>0.26213592233009719</v>
      </c>
      <c r="Q156" s="178">
        <f t="shared" si="70"/>
        <v>4.1485148514851486</v>
      </c>
      <c r="R156" s="164">
        <f t="shared" si="75"/>
        <v>2.5107716078311081E-3</v>
      </c>
      <c r="S156" s="163">
        <v>2280</v>
      </c>
      <c r="T156" s="163">
        <v>5124</v>
      </c>
      <c r="U156" s="163">
        <v>6472</v>
      </c>
      <c r="V156" s="163">
        <v>9249</v>
      </c>
      <c r="W156" s="163">
        <v>11724</v>
      </c>
      <c r="X156" s="164">
        <f t="shared" si="76"/>
        <v>0.26759649691858578</v>
      </c>
      <c r="Y156" s="178">
        <f t="shared" si="71"/>
        <v>4.1421052631578945</v>
      </c>
      <c r="Z156" s="164">
        <f t="shared" si="69"/>
        <v>1.7135868746447128E-3</v>
      </c>
    </row>
    <row r="157" spans="1:26" x14ac:dyDescent="0.25">
      <c r="A157" s="161" t="s">
        <v>123</v>
      </c>
      <c r="B157" s="162" t="s">
        <v>123</v>
      </c>
      <c r="C157" s="163">
        <v>250</v>
      </c>
      <c r="D157" s="163">
        <v>317</v>
      </c>
      <c r="E157" s="163">
        <v>761</v>
      </c>
      <c r="F157" s="163">
        <v>634</v>
      </c>
      <c r="G157" s="163">
        <v>898</v>
      </c>
      <c r="H157" s="164">
        <f t="shared" si="72"/>
        <v>0.41640378548895907</v>
      </c>
      <c r="I157" s="178">
        <f t="shared" si="63"/>
        <v>2.5920000000000001</v>
      </c>
      <c r="J157" s="164">
        <f t="shared" si="73"/>
        <v>1.1834319526627219E-3</v>
      </c>
      <c r="K157" s="163">
        <v>328</v>
      </c>
      <c r="L157" s="163">
        <v>589</v>
      </c>
      <c r="M157" s="163">
        <v>856</v>
      </c>
      <c r="N157" s="163">
        <v>868</v>
      </c>
      <c r="O157" s="163">
        <v>969</v>
      </c>
      <c r="P157" s="164">
        <f t="shared" si="74"/>
        <v>0.11635944700460832</v>
      </c>
      <c r="Q157" s="178">
        <f t="shared" si="70"/>
        <v>1.9542682926829267</v>
      </c>
      <c r="R157" s="164">
        <f t="shared" si="75"/>
        <v>2.7521919547379454E-4</v>
      </c>
      <c r="S157" s="163">
        <v>578</v>
      </c>
      <c r="T157" s="163">
        <v>906</v>
      </c>
      <c r="U157" s="163">
        <v>1617</v>
      </c>
      <c r="V157" s="163">
        <v>1502</v>
      </c>
      <c r="W157" s="163">
        <v>1867</v>
      </c>
      <c r="X157" s="164">
        <f t="shared" si="76"/>
        <v>0.24300932090545935</v>
      </c>
      <c r="Y157" s="178">
        <f t="shared" si="71"/>
        <v>2.2301038062283736</v>
      </c>
      <c r="Z157" s="164">
        <f t="shared" si="69"/>
        <v>4.2813194936657916E-4</v>
      </c>
    </row>
    <row r="158" spans="1:26" x14ac:dyDescent="0.25">
      <c r="A158" s="161" t="s">
        <v>119</v>
      </c>
      <c r="B158" s="162" t="s">
        <v>119</v>
      </c>
      <c r="C158" s="163">
        <v>236</v>
      </c>
      <c r="D158" s="163">
        <v>351</v>
      </c>
      <c r="E158" s="163">
        <v>597</v>
      </c>
      <c r="F158" s="163">
        <v>569</v>
      </c>
      <c r="G158" s="163">
        <v>772</v>
      </c>
      <c r="H158" s="164">
        <f t="shared" si="72"/>
        <v>0.35676625659050965</v>
      </c>
      <c r="I158" s="178">
        <f t="shared" si="63"/>
        <v>2.2711864406779663</v>
      </c>
      <c r="J158" s="164">
        <f t="shared" si="73"/>
        <v>1.0173824804628299E-3</v>
      </c>
      <c r="K158" s="163">
        <v>1262</v>
      </c>
      <c r="L158" s="163">
        <v>1393</v>
      </c>
      <c r="M158" s="163">
        <v>2346</v>
      </c>
      <c r="N158" s="163">
        <v>2305</v>
      </c>
      <c r="O158" s="163">
        <v>2540</v>
      </c>
      <c r="P158" s="164">
        <f t="shared" si="74"/>
        <v>0.10195227765726678</v>
      </c>
      <c r="Q158" s="178">
        <f t="shared" si="70"/>
        <v>1.0126782884310619</v>
      </c>
      <c r="R158" s="164">
        <f t="shared" si="75"/>
        <v>7.2142080134513734E-4</v>
      </c>
      <c r="S158" s="163">
        <v>1498</v>
      </c>
      <c r="T158" s="163">
        <v>1744</v>
      </c>
      <c r="U158" s="163">
        <v>2943</v>
      </c>
      <c r="V158" s="163">
        <v>2874</v>
      </c>
      <c r="W158" s="163">
        <v>3312</v>
      </c>
      <c r="X158" s="164">
        <f t="shared" si="76"/>
        <v>0.15240083507306879</v>
      </c>
      <c r="Y158" s="178">
        <f t="shared" si="71"/>
        <v>1.2109479305740987</v>
      </c>
      <c r="Z158" s="164">
        <f t="shared" si="69"/>
        <v>7.7921603400485004E-4</v>
      </c>
    </row>
    <row r="159" spans="1:26" x14ac:dyDescent="0.25">
      <c r="A159" s="161" t="s">
        <v>128</v>
      </c>
      <c r="B159" s="162" t="s">
        <v>128</v>
      </c>
      <c r="C159" s="163">
        <v>58</v>
      </c>
      <c r="D159" s="163">
        <v>71</v>
      </c>
      <c r="E159" s="163">
        <v>195</v>
      </c>
      <c r="F159" s="163">
        <v>156</v>
      </c>
      <c r="G159" s="163">
        <v>110</v>
      </c>
      <c r="H159" s="164">
        <f t="shared" si="72"/>
        <v>-0.29487179487179482</v>
      </c>
      <c r="I159" s="178">
        <f t="shared" si="63"/>
        <v>0.89655172413793105</v>
      </c>
      <c r="J159" s="164">
        <f t="shared" si="73"/>
        <v>1.449638249364136E-4</v>
      </c>
      <c r="K159" s="163">
        <v>174</v>
      </c>
      <c r="L159" s="163">
        <v>211</v>
      </c>
      <c r="M159" s="163">
        <v>277</v>
      </c>
      <c r="N159" s="163">
        <v>276</v>
      </c>
      <c r="O159" s="163">
        <v>264</v>
      </c>
      <c r="P159" s="164">
        <f t="shared" si="74"/>
        <v>-4.3478260869565188E-2</v>
      </c>
      <c r="Q159" s="178">
        <f t="shared" si="70"/>
        <v>0.51724137931034475</v>
      </c>
      <c r="R159" s="164">
        <f t="shared" si="75"/>
        <v>7.4982319509888295E-5</v>
      </c>
      <c r="S159" s="163">
        <v>232</v>
      </c>
      <c r="T159" s="163">
        <v>282</v>
      </c>
      <c r="U159" s="163">
        <v>472</v>
      </c>
      <c r="V159" s="163">
        <v>432</v>
      </c>
      <c r="W159" s="163">
        <v>374</v>
      </c>
      <c r="X159" s="164">
        <f t="shared" si="76"/>
        <v>-0.1342592592592593</v>
      </c>
      <c r="Y159" s="178">
        <f t="shared" si="71"/>
        <v>0.61206896551724133</v>
      </c>
      <c r="Z159" s="164">
        <f t="shared" si="69"/>
        <v>1.2497110705072688E-4</v>
      </c>
    </row>
    <row r="160" spans="1:26" x14ac:dyDescent="0.25">
      <c r="A160" s="161" t="s">
        <v>131</v>
      </c>
      <c r="B160" s="162" t="s">
        <v>131</v>
      </c>
      <c r="C160" s="163">
        <v>70</v>
      </c>
      <c r="D160" s="163">
        <v>84</v>
      </c>
      <c r="E160" s="163">
        <v>99</v>
      </c>
      <c r="F160" s="163">
        <v>155</v>
      </c>
      <c r="G160" s="163">
        <v>126</v>
      </c>
      <c r="H160" s="164">
        <f t="shared" si="72"/>
        <v>-0.18709677419354842</v>
      </c>
      <c r="I160" s="178">
        <f t="shared" si="63"/>
        <v>0.8</v>
      </c>
      <c r="J160" s="164">
        <f t="shared" si="73"/>
        <v>1.6604947219989194E-4</v>
      </c>
      <c r="K160" s="163">
        <v>228</v>
      </c>
      <c r="L160" s="163">
        <v>362</v>
      </c>
      <c r="M160" s="163">
        <v>555</v>
      </c>
      <c r="N160" s="163">
        <v>677</v>
      </c>
      <c r="O160" s="163">
        <v>456</v>
      </c>
      <c r="P160" s="164">
        <f t="shared" si="74"/>
        <v>-0.3264401772525849</v>
      </c>
      <c r="Q160" s="178">
        <f t="shared" si="70"/>
        <v>1</v>
      </c>
      <c r="R160" s="164">
        <f t="shared" si="75"/>
        <v>1.2951491551707977E-4</v>
      </c>
      <c r="S160" s="163">
        <v>298</v>
      </c>
      <c r="T160" s="163">
        <v>446</v>
      </c>
      <c r="U160" s="163">
        <v>654</v>
      </c>
      <c r="V160" s="163">
        <v>832</v>
      </c>
      <c r="W160" s="163">
        <v>582</v>
      </c>
      <c r="X160" s="164">
        <f t="shared" si="76"/>
        <v>-0.30048076923076927</v>
      </c>
      <c r="Y160" s="178">
        <f t="shared" si="71"/>
        <v>0.95302013422818788</v>
      </c>
      <c r="Z160" s="164">
        <f t="shared" si="69"/>
        <v>1.7315911866774445E-4</v>
      </c>
    </row>
    <row r="161" spans="1:26" x14ac:dyDescent="0.25">
      <c r="A161" s="166" t="s">
        <v>145</v>
      </c>
      <c r="B161" s="167" t="s">
        <v>145</v>
      </c>
      <c r="C161" s="168">
        <f>C153-SUM(C154:C160)</f>
        <v>1386</v>
      </c>
      <c r="D161" s="168">
        <f>D153-SUM(D154:D160)</f>
        <v>3056</v>
      </c>
      <c r="E161" s="168">
        <f>E153-SUM(E154:E160)</f>
        <v>5087</v>
      </c>
      <c r="F161" s="168">
        <f>F153-SUM(F154:F160)</f>
        <v>5702</v>
      </c>
      <c r="G161" s="168">
        <f>G153-SUM(G154:G160)</f>
        <v>8104</v>
      </c>
      <c r="H161" s="169">
        <f t="shared" si="72"/>
        <v>0.42125569975447208</v>
      </c>
      <c r="I161" s="179">
        <f t="shared" si="63"/>
        <v>4.8470418470418473</v>
      </c>
      <c r="J161" s="169">
        <f t="shared" si="73"/>
        <v>1.0679880338951779E-2</v>
      </c>
      <c r="K161" s="168">
        <f>K153-SUM(K154:K160)</f>
        <v>3542</v>
      </c>
      <c r="L161" s="168">
        <f>L153-SUM(L154:L160)</f>
        <v>5458</v>
      </c>
      <c r="M161" s="168">
        <f>M153-SUM(M154:M160)</f>
        <v>5084</v>
      </c>
      <c r="N161" s="168">
        <f>N153-SUM(N154:N160)</f>
        <v>7400</v>
      </c>
      <c r="O161" s="168">
        <f>O153-SUM(O154:O160)</f>
        <v>8341</v>
      </c>
      <c r="P161" s="169">
        <f t="shared" si="74"/>
        <v>0.12716216216216214</v>
      </c>
      <c r="Q161" s="179">
        <f t="shared" si="70"/>
        <v>1.3548842461885942</v>
      </c>
      <c r="R161" s="169">
        <f t="shared" si="75"/>
        <v>2.3690436629999175E-3</v>
      </c>
      <c r="S161" s="168">
        <f>S153-SUM(S154:S160)</f>
        <v>4928</v>
      </c>
      <c r="T161" s="168">
        <f>T153-SUM(T154:T160)</f>
        <v>8514</v>
      </c>
      <c r="U161" s="168">
        <f>U153-SUM(U154:U160)</f>
        <v>10171</v>
      </c>
      <c r="V161" s="168">
        <f>V153-SUM(V154:V160)</f>
        <v>13102</v>
      </c>
      <c r="W161" s="168">
        <f>W153-SUM(W154:W160)</f>
        <v>16445</v>
      </c>
      <c r="X161" s="169">
        <f t="shared" si="76"/>
        <v>0.25515188520836518</v>
      </c>
      <c r="Y161" s="179">
        <f t="shared" si="71"/>
        <v>2.3370535714285716</v>
      </c>
      <c r="Z161" s="169">
        <f t="shared" si="69"/>
        <v>2.692968495366405E-3</v>
      </c>
    </row>
    <row r="162" spans="1:26" ht="6" customHeight="1" x14ac:dyDescent="0.25">
      <c r="C162" s="79"/>
      <c r="D162" s="79"/>
      <c r="E162" s="79"/>
      <c r="F162" s="79"/>
      <c r="G162" s="79"/>
      <c r="H162" s="79"/>
      <c r="K162" s="79"/>
      <c r="L162" s="79"/>
      <c r="M162" s="79"/>
      <c r="N162" s="79"/>
      <c r="O162" s="79"/>
      <c r="P162" s="79"/>
      <c r="S162" s="79"/>
      <c r="T162" s="79"/>
      <c r="U162" s="79"/>
      <c r="V162" s="79"/>
      <c r="W162" s="79"/>
      <c r="X162" s="79"/>
    </row>
    <row r="163" spans="1:26" ht="6" customHeight="1" x14ac:dyDescent="0.25">
      <c r="B163" s="170"/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</row>
    <row r="164" spans="1:26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  <c r="J164" s="105"/>
      <c r="K164" s="105"/>
      <c r="L164" s="105"/>
      <c r="M164" s="105"/>
      <c r="N164" s="105"/>
      <c r="O164" s="105"/>
      <c r="P164" s="105"/>
      <c r="Q164" s="105"/>
      <c r="R164" s="105"/>
      <c r="S164" s="105"/>
      <c r="T164" s="105"/>
      <c r="U164" s="105"/>
      <c r="V164" s="105"/>
      <c r="W164" s="105"/>
      <c r="X164" s="105"/>
      <c r="Y164" s="105"/>
      <c r="Z164" s="105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0E72ED-6D71-418C-8980-0385BDA2A3A8}">
  <sheetPr>
    <tabColor theme="8" tint="0.59999389629810485"/>
  </sheetPr>
  <dimension ref="A4:L76"/>
  <sheetViews>
    <sheetView showGridLines="0" zoomScaleNormal="100" workbookViewId="0"/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2" max="12" width="12" customWidth="1"/>
  </cols>
  <sheetData>
    <row r="4" spans="2:12" ht="21.75" thickBot="1" x14ac:dyDescent="0.3">
      <c r="B4" s="268" t="s">
        <v>223</v>
      </c>
      <c r="C4" s="268"/>
      <c r="D4" s="268"/>
      <c r="E4" s="268"/>
      <c r="F4" s="268"/>
      <c r="G4" s="268"/>
      <c r="H4" s="268"/>
      <c r="I4" s="268"/>
      <c r="J4" s="268"/>
      <c r="K4" s="268"/>
      <c r="L4" s="12"/>
    </row>
    <row r="5" spans="2:12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2" ht="30" x14ac:dyDescent="0.25">
      <c r="B6" s="4"/>
      <c r="C6" s="4"/>
      <c r="D6" s="4"/>
      <c r="E6" s="13" t="s">
        <v>224</v>
      </c>
      <c r="F6" s="13" t="s">
        <v>225</v>
      </c>
      <c r="G6" s="13" t="s">
        <v>226</v>
      </c>
      <c r="H6" s="13" t="s">
        <v>227</v>
      </c>
      <c r="I6" s="13" t="s">
        <v>228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febrero 2025</v>
      </c>
    </row>
    <row r="7" spans="2:12" x14ac:dyDescent="0.25">
      <c r="B7" s="269" t="s">
        <v>44</v>
      </c>
      <c r="C7" s="272" t="s">
        <v>8</v>
      </c>
      <c r="D7" s="15" t="s">
        <v>30</v>
      </c>
      <c r="E7" s="16">
        <v>19347</v>
      </c>
      <c r="F7" s="16">
        <v>130897</v>
      </c>
      <c r="G7" s="16">
        <v>147030</v>
      </c>
      <c r="H7" s="16">
        <v>154587</v>
      </c>
      <c r="I7" s="16">
        <v>147890</v>
      </c>
      <c r="J7" s="17">
        <f>I7/H7-1</f>
        <v>-4.3321883470149536E-2</v>
      </c>
      <c r="K7" s="16">
        <f>I7-H7</f>
        <v>-6697</v>
      </c>
      <c r="L7" s="18">
        <f>I7/$I$7</f>
        <v>1</v>
      </c>
    </row>
    <row r="8" spans="2:12" x14ac:dyDescent="0.25">
      <c r="B8" s="270"/>
      <c r="C8" s="273"/>
      <c r="D8" s="19" t="s">
        <v>31</v>
      </c>
      <c r="E8" s="20">
        <v>15540</v>
      </c>
      <c r="F8" s="20">
        <v>113659</v>
      </c>
      <c r="G8" s="20">
        <v>120680</v>
      </c>
      <c r="H8" s="20">
        <v>124180</v>
      </c>
      <c r="I8" s="20">
        <v>116006</v>
      </c>
      <c r="J8" s="21">
        <f t="shared" ref="J8:J20" si="0">I8/H8-1</f>
        <v>-6.5823804155258459E-2</v>
      </c>
      <c r="K8" s="20">
        <f t="shared" ref="K8:K17" si="1">I8-H8</f>
        <v>-8174</v>
      </c>
      <c r="L8" s="22">
        <f>I8/$I$7</f>
        <v>0.7844073297721279</v>
      </c>
    </row>
    <row r="9" spans="2:12" x14ac:dyDescent="0.25">
      <c r="B9" s="270"/>
      <c r="C9" s="274"/>
      <c r="D9" s="23" t="s">
        <v>32</v>
      </c>
      <c r="E9" s="24">
        <v>3807</v>
      </c>
      <c r="F9" s="24">
        <v>17238</v>
      </c>
      <c r="G9" s="24">
        <v>26350</v>
      </c>
      <c r="H9" s="24">
        <v>30407</v>
      </c>
      <c r="I9" s="24">
        <v>31884</v>
      </c>
      <c r="J9" s="25">
        <f>IFERROR(I9/H9-1,"-")</f>
        <v>4.8574341434538093E-2</v>
      </c>
      <c r="K9" s="24">
        <f>IFERROR(I9-H9,"-")</f>
        <v>1477</v>
      </c>
      <c r="L9" s="25">
        <f>IFERROR(I9/$I$7,"-")</f>
        <v>0.21559267022787207</v>
      </c>
    </row>
    <row r="10" spans="2:12" x14ac:dyDescent="0.25">
      <c r="B10" s="270"/>
      <c r="C10" s="275" t="s">
        <v>33</v>
      </c>
      <c r="D10" s="26" t="s">
        <v>30</v>
      </c>
      <c r="E10" s="27">
        <v>21931</v>
      </c>
      <c r="F10" s="27">
        <v>153015</v>
      </c>
      <c r="G10" s="27">
        <v>177657</v>
      </c>
      <c r="H10" s="27">
        <v>186781</v>
      </c>
      <c r="I10" s="27">
        <v>178289</v>
      </c>
      <c r="J10" s="28">
        <f t="shared" si="0"/>
        <v>-4.5465009824339764E-2</v>
      </c>
      <c r="K10" s="27">
        <f t="shared" si="1"/>
        <v>-8492</v>
      </c>
      <c r="L10" s="18">
        <f>I10/$I$10</f>
        <v>1</v>
      </c>
    </row>
    <row r="11" spans="2:12" x14ac:dyDescent="0.25">
      <c r="B11" s="270"/>
      <c r="C11" s="276"/>
      <c r="D11" s="4" t="s">
        <v>31</v>
      </c>
      <c r="E11" s="29">
        <v>17531</v>
      </c>
      <c r="F11" s="29">
        <v>131607</v>
      </c>
      <c r="G11" s="29">
        <v>144867</v>
      </c>
      <c r="H11" s="29">
        <v>149336</v>
      </c>
      <c r="I11" s="29">
        <v>139726</v>
      </c>
      <c r="J11" s="30">
        <f t="shared" si="0"/>
        <v>-6.4351529436974308E-2</v>
      </c>
      <c r="K11" s="29">
        <f t="shared" si="1"/>
        <v>-9610</v>
      </c>
      <c r="L11" s="31">
        <f>I11/$I$10</f>
        <v>0.78370510799881088</v>
      </c>
    </row>
    <row r="12" spans="2:12" x14ac:dyDescent="0.25">
      <c r="B12" s="270"/>
      <c r="C12" s="277"/>
      <c r="D12" s="32" t="s">
        <v>32</v>
      </c>
      <c r="E12" s="33">
        <v>4400</v>
      </c>
      <c r="F12" s="33">
        <v>21408</v>
      </c>
      <c r="G12" s="33">
        <v>32790</v>
      </c>
      <c r="H12" s="33">
        <v>37445</v>
      </c>
      <c r="I12" s="33">
        <v>38563</v>
      </c>
      <c r="J12" s="34">
        <f>IFERROR(I12/H12-1,"-")</f>
        <v>2.9857123781546369E-2</v>
      </c>
      <c r="K12" s="33">
        <f>IFERROR(I12-H12,"-")</f>
        <v>1118</v>
      </c>
      <c r="L12" s="34">
        <f>IFERROR(I12/$I$10,"-")</f>
        <v>0.21629489200118909</v>
      </c>
    </row>
    <row r="13" spans="2:12" x14ac:dyDescent="0.25">
      <c r="B13" s="270"/>
      <c r="C13" s="272" t="s">
        <v>21</v>
      </c>
      <c r="D13" s="15" t="s">
        <v>30</v>
      </c>
      <c r="E13" s="16">
        <v>103727</v>
      </c>
      <c r="F13" s="16">
        <v>912484</v>
      </c>
      <c r="G13" s="16">
        <v>1077344</v>
      </c>
      <c r="H13" s="16">
        <v>1114324</v>
      </c>
      <c r="I13" s="16">
        <v>1060335</v>
      </c>
      <c r="J13" s="17">
        <f t="shared" si="0"/>
        <v>-4.8450001974291168E-2</v>
      </c>
      <c r="K13" s="16">
        <f t="shared" si="1"/>
        <v>-53989</v>
      </c>
      <c r="L13" s="18">
        <f>I13/$I$13</f>
        <v>1</v>
      </c>
    </row>
    <row r="14" spans="2:12" x14ac:dyDescent="0.25">
      <c r="B14" s="270"/>
      <c r="C14" s="273"/>
      <c r="D14" s="19" t="s">
        <v>31</v>
      </c>
      <c r="E14" s="20">
        <v>83867</v>
      </c>
      <c r="F14" s="20">
        <v>765644</v>
      </c>
      <c r="G14" s="20">
        <v>857530</v>
      </c>
      <c r="H14" s="20">
        <v>874198</v>
      </c>
      <c r="I14" s="20">
        <v>816717</v>
      </c>
      <c r="J14" s="21">
        <f t="shared" si="0"/>
        <v>-6.5752838601781272E-2</v>
      </c>
      <c r="K14" s="20">
        <f t="shared" si="1"/>
        <v>-57481</v>
      </c>
      <c r="L14" s="22">
        <f>I14/$I$13</f>
        <v>0.77024430958140588</v>
      </c>
    </row>
    <row r="15" spans="2:12" x14ac:dyDescent="0.25">
      <c r="B15" s="270"/>
      <c r="C15" s="274"/>
      <c r="D15" s="23" t="s">
        <v>32</v>
      </c>
      <c r="E15" s="24">
        <v>19860</v>
      </c>
      <c r="F15" s="24">
        <v>146840</v>
      </c>
      <c r="G15" s="24">
        <v>219814</v>
      </c>
      <c r="H15" s="24">
        <v>240126</v>
      </c>
      <c r="I15" s="24">
        <v>243618</v>
      </c>
      <c r="J15" s="25">
        <f>IFERROR(I15/H15-1,"-")</f>
        <v>1.4542365258239487E-2</v>
      </c>
      <c r="K15" s="24">
        <f>IFERROR(I15-H15,"-")</f>
        <v>3492</v>
      </c>
      <c r="L15" s="25">
        <f>IFERROR(I15/$I$13,"-")</f>
        <v>0.22975569041859412</v>
      </c>
    </row>
    <row r="16" spans="2:12" x14ac:dyDescent="0.25">
      <c r="B16" s="270"/>
      <c r="C16" s="275" t="s">
        <v>22</v>
      </c>
      <c r="D16" s="26" t="s">
        <v>30</v>
      </c>
      <c r="E16" s="35">
        <v>5.3613997002119191</v>
      </c>
      <c r="F16" s="35">
        <v>6.9710077389092184</v>
      </c>
      <c r="G16" s="35">
        <v>7.327375365571652</v>
      </c>
      <c r="H16" s="35">
        <v>7.2083939787951126</v>
      </c>
      <c r="I16" s="35">
        <v>7.1697545472986679</v>
      </c>
      <c r="J16" s="36">
        <f t="shared" si="0"/>
        <v>-5.360338462369052E-3</v>
      </c>
      <c r="K16" s="37">
        <f t="shared" si="1"/>
        <v>-3.8639431496444665E-2</v>
      </c>
      <c r="L16" s="38"/>
    </row>
    <row r="17" spans="2:12" x14ac:dyDescent="0.25">
      <c r="B17" s="270"/>
      <c r="C17" s="276"/>
      <c r="D17" s="4" t="s">
        <v>31</v>
      </c>
      <c r="E17" s="39">
        <f>E14/E8</f>
        <v>5.3968468468468469</v>
      </c>
      <c r="F17" s="39">
        <f t="shared" ref="F17:I17" si="2">F14/F8</f>
        <v>6.7363253239954597</v>
      </c>
      <c r="G17" s="39">
        <f t="shared" si="2"/>
        <v>7.1058170367915148</v>
      </c>
      <c r="H17" s="39">
        <f t="shared" si="2"/>
        <v>7.03976485746497</v>
      </c>
      <c r="I17" s="39">
        <f t="shared" si="2"/>
        <v>7.04029963967381</v>
      </c>
      <c r="J17" s="40">
        <f t="shared" si="0"/>
        <v>7.5965919269727067E-5</v>
      </c>
      <c r="K17" s="41">
        <f t="shared" si="1"/>
        <v>5.3478220883995675E-4</v>
      </c>
      <c r="L17" s="42"/>
    </row>
    <row r="18" spans="2:12" x14ac:dyDescent="0.25">
      <c r="B18" s="270"/>
      <c r="C18" s="277"/>
      <c r="D18" s="32" t="s">
        <v>32</v>
      </c>
      <c r="E18" s="43">
        <f>IFERROR(E15/E9,"-")</f>
        <v>5.2167060677698975</v>
      </c>
      <c r="F18" s="43">
        <f t="shared" ref="F18:I18" si="3">IFERROR(F15/F9,"-")</f>
        <v>8.5183896043624543</v>
      </c>
      <c r="G18" s="43">
        <f t="shared" si="3"/>
        <v>8.342087286527514</v>
      </c>
      <c r="H18" s="43">
        <f t="shared" si="3"/>
        <v>7.8970631762423125</v>
      </c>
      <c r="I18" s="43">
        <f t="shared" si="3"/>
        <v>7.6407602559277379</v>
      </c>
      <c r="J18" s="34">
        <f>IFERROR(I18/H18-1,"-")</f>
        <v>-3.2455472951722353E-2</v>
      </c>
      <c r="K18" s="33">
        <f>IFERROR(I18-H18,"-")</f>
        <v>-0.25630292031457458</v>
      </c>
      <c r="L18" s="34"/>
    </row>
    <row r="19" spans="2:12" x14ac:dyDescent="0.25">
      <c r="B19" s="270"/>
      <c r="C19" s="278" t="s">
        <v>34</v>
      </c>
      <c r="D19" s="15" t="s">
        <v>30</v>
      </c>
      <c r="E19" s="18">
        <v>0.2394</v>
      </c>
      <c r="F19" s="18">
        <v>0.75780000000000003</v>
      </c>
      <c r="G19" s="18">
        <v>0.83819999999999995</v>
      </c>
      <c r="H19" s="18">
        <v>0.82450000000000001</v>
      </c>
      <c r="I19" s="18">
        <v>0.84650000000000003</v>
      </c>
      <c r="J19" s="17">
        <f t="shared" si="0"/>
        <v>2.668283808368721E-2</v>
      </c>
      <c r="K19" s="44">
        <f>(I19-H19)*100</f>
        <v>2.200000000000002</v>
      </c>
      <c r="L19" s="18"/>
    </row>
    <row r="20" spans="2:12" x14ac:dyDescent="0.25">
      <c r="B20" s="270"/>
      <c r="C20" s="279"/>
      <c r="D20" s="19" t="s">
        <v>31</v>
      </c>
      <c r="E20" s="22">
        <v>0.2646</v>
      </c>
      <c r="F20" s="22">
        <v>0.78110000000000002</v>
      </c>
      <c r="G20" s="22">
        <v>0.87939999999999996</v>
      </c>
      <c r="H20" s="22">
        <v>0.87919999999999998</v>
      </c>
      <c r="I20" s="22">
        <v>0.88129999999999997</v>
      </c>
      <c r="J20" s="21">
        <f t="shared" si="0"/>
        <v>2.3885350318471055E-3</v>
      </c>
      <c r="K20" s="45">
        <f>(I20-H20)*100</f>
        <v>0.20999999999999908</v>
      </c>
      <c r="L20" s="22"/>
    </row>
    <row r="21" spans="2:12" x14ac:dyDescent="0.25">
      <c r="B21" s="270"/>
      <c r="C21" s="280"/>
      <c r="D21" s="23" t="s">
        <v>32</v>
      </c>
      <c r="E21" s="25">
        <v>0.17069999999999999</v>
      </c>
      <c r="F21" s="25">
        <v>0.65590000000000004</v>
      </c>
      <c r="G21" s="25">
        <v>0.7087</v>
      </c>
      <c r="H21" s="25">
        <v>0.77319999999999989</v>
      </c>
      <c r="I21" s="25">
        <v>0.74769999999999992</v>
      </c>
      <c r="J21" s="25">
        <f>IFERROR(I21/H21-1,"-")</f>
        <v>-3.2979824107604694E-2</v>
      </c>
      <c r="K21" s="24">
        <f>IFERROR(I21-H21,"-")</f>
        <v>-2.5499999999999967E-2</v>
      </c>
      <c r="L21" s="46"/>
    </row>
    <row r="22" spans="2:12" x14ac:dyDescent="0.25">
      <c r="B22" s="270"/>
      <c r="C22" s="281" t="s">
        <v>35</v>
      </c>
      <c r="D22" s="26" t="s">
        <v>30</v>
      </c>
      <c r="E22" s="27">
        <v>15475</v>
      </c>
      <c r="F22" s="27">
        <v>43004</v>
      </c>
      <c r="G22" s="27">
        <v>45905</v>
      </c>
      <c r="H22" s="27">
        <v>46603</v>
      </c>
      <c r="I22" s="27">
        <v>44735</v>
      </c>
      <c r="J22" s="36">
        <f>I22/H22-1</f>
        <v>-4.0083256442718262E-2</v>
      </c>
      <c r="K22" s="27">
        <f>I22-H22</f>
        <v>-1868</v>
      </c>
      <c r="L22" s="38">
        <f>I22/$I$22</f>
        <v>1</v>
      </c>
    </row>
    <row r="23" spans="2:12" x14ac:dyDescent="0.25">
      <c r="B23" s="270"/>
      <c r="C23" s="282"/>
      <c r="D23" s="4" t="s">
        <v>31</v>
      </c>
      <c r="E23" s="29">
        <v>11320</v>
      </c>
      <c r="F23" s="29">
        <v>35009</v>
      </c>
      <c r="G23" s="29">
        <v>34827</v>
      </c>
      <c r="H23" s="29">
        <v>35512</v>
      </c>
      <c r="I23" s="29">
        <v>33098</v>
      </c>
      <c r="J23" s="40">
        <f>I23/H23-1</f>
        <v>-6.797702185176846E-2</v>
      </c>
      <c r="K23" s="29">
        <f>I23-H23</f>
        <v>-2414</v>
      </c>
      <c r="L23" s="42">
        <f>I23/$I$22</f>
        <v>0.73986811221638538</v>
      </c>
    </row>
    <row r="24" spans="2:12" x14ac:dyDescent="0.25">
      <c r="B24" s="271"/>
      <c r="C24" s="283"/>
      <c r="D24" s="32" t="s">
        <v>32</v>
      </c>
      <c r="E24" s="33">
        <v>4155</v>
      </c>
      <c r="F24" s="33">
        <v>7995</v>
      </c>
      <c r="G24" s="33">
        <v>11078</v>
      </c>
      <c r="H24" s="33">
        <v>11091</v>
      </c>
      <c r="I24" s="33">
        <v>11637</v>
      </c>
      <c r="J24" s="34">
        <f>IFERROR(I24/H24-1,"-")</f>
        <v>4.9229104679469948E-2</v>
      </c>
      <c r="K24" s="33">
        <f>IFERROR(I24-H24,"-")</f>
        <v>546</v>
      </c>
      <c r="L24" s="34">
        <f>IFERROR(I24/$I$22,"-")</f>
        <v>0.26013188778361462</v>
      </c>
    </row>
    <row r="25" spans="2:12" ht="7.5" customHeight="1" x14ac:dyDescent="0.25">
      <c r="B25" s="284"/>
      <c r="C25" s="284"/>
      <c r="D25" s="284"/>
      <c r="E25" s="284"/>
      <c r="F25" s="284"/>
      <c r="G25" s="284"/>
      <c r="H25" s="284"/>
      <c r="I25" s="284"/>
      <c r="J25" s="284"/>
      <c r="K25" s="284"/>
      <c r="L25" s="47"/>
    </row>
    <row r="26" spans="2:12" ht="24.75" customHeight="1" x14ac:dyDescent="0.25">
      <c r="B26" s="285" t="s">
        <v>36</v>
      </c>
      <c r="C26" s="286"/>
      <c r="D26" s="286"/>
      <c r="E26" s="286"/>
      <c r="F26" s="286"/>
      <c r="G26" s="286"/>
      <c r="H26" s="286"/>
      <c r="I26" s="286"/>
      <c r="J26" s="286"/>
      <c r="K26" s="286"/>
    </row>
    <row r="29" spans="2:12" ht="21.75" customHeight="1" thickBot="1" x14ac:dyDescent="0.3">
      <c r="B29" s="268" t="s">
        <v>223</v>
      </c>
      <c r="C29" s="268"/>
      <c r="D29" s="268"/>
      <c r="E29" s="268"/>
      <c r="F29" s="268"/>
      <c r="G29" s="268"/>
      <c r="H29" s="268"/>
      <c r="I29" s="268"/>
      <c r="J29" s="268"/>
      <c r="K29" s="268"/>
      <c r="L29" s="12"/>
    </row>
    <row r="30" spans="2:12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</row>
    <row r="31" spans="2:12" ht="60" x14ac:dyDescent="0.25">
      <c r="B31" s="4"/>
      <c r="C31" s="4"/>
      <c r="D31" s="4"/>
      <c r="E31" s="13" t="s">
        <v>229</v>
      </c>
      <c r="F31" s="13" t="s">
        <v>230</v>
      </c>
      <c r="G31" s="13" t="s">
        <v>231</v>
      </c>
      <c r="H31" s="13" t="s">
        <v>232</v>
      </c>
      <c r="I31" s="13" t="s">
        <v>233</v>
      </c>
      <c r="J31" s="14" t="str">
        <f>CONCATENATE("var. ",RIGHT(I31,2),"/",RIGHT(H31,2))</f>
        <v>var. 25/24</v>
      </c>
      <c r="K31" s="14" t="str">
        <f>CONCATENATE("dif. ",RIGHT(I31,2),"/",RIGHT(H31,2))</f>
        <v>dif. 25/24</v>
      </c>
      <c r="L31" s="14" t="str">
        <f>CONCATENATE("cuota ",I31)</f>
        <v>cuota acumulado a febrero 2025</v>
      </c>
    </row>
    <row r="32" spans="2:12" ht="15" customHeight="1" x14ac:dyDescent="0.25">
      <c r="B32" s="269" t="s">
        <v>44</v>
      </c>
      <c r="C32" s="272" t="s">
        <v>8</v>
      </c>
      <c r="D32" s="15" t="s">
        <v>30</v>
      </c>
      <c r="E32" s="49">
        <v>34529</v>
      </c>
      <c r="F32" s="49">
        <v>230846</v>
      </c>
      <c r="G32" s="49">
        <v>286632</v>
      </c>
      <c r="H32" s="49">
        <v>305512</v>
      </c>
      <c r="I32" s="49">
        <v>293941</v>
      </c>
      <c r="J32" s="17">
        <f>I32/H32-1</f>
        <v>-3.7874126057241608E-2</v>
      </c>
      <c r="K32" s="16">
        <f>I32-H32</f>
        <v>-11571</v>
      </c>
      <c r="L32" s="18">
        <f>I32/$I$32</f>
        <v>1</v>
      </c>
    </row>
    <row r="33" spans="1:12" x14ac:dyDescent="0.25">
      <c r="B33" s="270"/>
      <c r="C33" s="273"/>
      <c r="D33" s="19" t="s">
        <v>31</v>
      </c>
      <c r="E33" s="50">
        <v>27642</v>
      </c>
      <c r="F33" s="50">
        <v>199864</v>
      </c>
      <c r="G33" s="50">
        <v>236640</v>
      </c>
      <c r="H33" s="50">
        <v>247094</v>
      </c>
      <c r="I33" s="50">
        <v>236852</v>
      </c>
      <c r="J33" s="21">
        <f t="shared" ref="J33:J45" si="4">I33/H33-1</f>
        <v>-4.1449812621917159E-2</v>
      </c>
      <c r="K33" s="20">
        <f t="shared" ref="K33:K42" si="5">I33-H33</f>
        <v>-10242</v>
      </c>
      <c r="L33" s="22">
        <f>I33/$I$32</f>
        <v>0.80578075191960297</v>
      </c>
    </row>
    <row r="34" spans="1:12" x14ac:dyDescent="0.25">
      <c r="B34" s="270"/>
      <c r="C34" s="274"/>
      <c r="D34" s="23" t="s">
        <v>32</v>
      </c>
      <c r="E34" s="24">
        <v>6887</v>
      </c>
      <c r="F34" s="24">
        <v>30982</v>
      </c>
      <c r="G34" s="24">
        <v>49992</v>
      </c>
      <c r="H34" s="24">
        <v>58418</v>
      </c>
      <c r="I34" s="24">
        <v>57089</v>
      </c>
      <c r="J34" s="25">
        <f>IFERROR(I34/H34-1,"-")</f>
        <v>-2.2749837378890025E-2</v>
      </c>
      <c r="K34" s="24">
        <f>IFERROR(I34-H34,"-")</f>
        <v>-1329</v>
      </c>
      <c r="L34" s="25">
        <f>IFERROR(I34/I32,"-")</f>
        <v>0.19421924808039709</v>
      </c>
    </row>
    <row r="35" spans="1:12" x14ac:dyDescent="0.25">
      <c r="B35" s="270"/>
      <c r="C35" s="275" t="s">
        <v>33</v>
      </c>
      <c r="D35" s="26" t="s">
        <v>30</v>
      </c>
      <c r="E35" s="51">
        <v>42100</v>
      </c>
      <c r="F35" s="51">
        <v>281286</v>
      </c>
      <c r="G35" s="51">
        <v>353943</v>
      </c>
      <c r="H35" s="51">
        <v>376573</v>
      </c>
      <c r="I35" s="51">
        <v>361031</v>
      </c>
      <c r="J35" s="28">
        <f t="shared" si="4"/>
        <v>-4.127221016907745E-2</v>
      </c>
      <c r="K35" s="27">
        <f t="shared" si="5"/>
        <v>-15542</v>
      </c>
      <c r="L35" s="18">
        <f>I35/$I$35</f>
        <v>1</v>
      </c>
    </row>
    <row r="36" spans="1:12" x14ac:dyDescent="0.25">
      <c r="B36" s="270"/>
      <c r="C36" s="276"/>
      <c r="D36" s="4" t="s">
        <v>31</v>
      </c>
      <c r="E36" s="52">
        <v>33728</v>
      </c>
      <c r="F36" s="52">
        <v>241497</v>
      </c>
      <c r="G36" s="52">
        <v>290578</v>
      </c>
      <c r="H36" s="52">
        <v>303050</v>
      </c>
      <c r="I36" s="52">
        <v>289902</v>
      </c>
      <c r="J36" s="30">
        <f t="shared" si="4"/>
        <v>-4.3385579937304075E-2</v>
      </c>
      <c r="K36" s="29">
        <f t="shared" si="5"/>
        <v>-13148</v>
      </c>
      <c r="L36" s="31">
        <f>I36/$I$35</f>
        <v>0.80298367730194919</v>
      </c>
    </row>
    <row r="37" spans="1:12" x14ac:dyDescent="0.25">
      <c r="B37" s="270"/>
      <c r="C37" s="277"/>
      <c r="D37" s="32" t="s">
        <v>32</v>
      </c>
      <c r="E37" s="33">
        <v>8372</v>
      </c>
      <c r="F37" s="33">
        <v>39789</v>
      </c>
      <c r="G37" s="33">
        <v>63365</v>
      </c>
      <c r="H37" s="33">
        <v>73523</v>
      </c>
      <c r="I37" s="33">
        <v>71129</v>
      </c>
      <c r="J37" s="34">
        <f>IFERROR(I37/H37-1,"-")</f>
        <v>-3.2561239340070491E-2</v>
      </c>
      <c r="K37" s="33">
        <f>IFERROR(I37-H37,"-")</f>
        <v>-2394</v>
      </c>
      <c r="L37" s="34">
        <f>IFERROR(I37/I35,"-")</f>
        <v>0.19701632269805086</v>
      </c>
    </row>
    <row r="38" spans="1:12" x14ac:dyDescent="0.25">
      <c r="B38" s="270"/>
      <c r="C38" s="272" t="s">
        <v>21</v>
      </c>
      <c r="D38" s="15" t="s">
        <v>30</v>
      </c>
      <c r="E38" s="49">
        <v>202139</v>
      </c>
      <c r="F38" s="49">
        <v>1698842</v>
      </c>
      <c r="G38" s="49">
        <v>2182901</v>
      </c>
      <c r="H38" s="49">
        <v>2279505</v>
      </c>
      <c r="I38" s="49">
        <v>2180082</v>
      </c>
      <c r="J38" s="17">
        <f t="shared" si="4"/>
        <v>-4.3616048220995296E-2</v>
      </c>
      <c r="K38" s="16">
        <f t="shared" si="5"/>
        <v>-99423</v>
      </c>
      <c r="L38" s="18">
        <f>I38/$I$38</f>
        <v>1</v>
      </c>
    </row>
    <row r="39" spans="1:12" x14ac:dyDescent="0.25">
      <c r="B39" s="270"/>
      <c r="C39" s="273"/>
      <c r="D39" s="19" t="s">
        <v>31</v>
      </c>
      <c r="E39" s="50">
        <v>159928</v>
      </c>
      <c r="F39" s="50">
        <v>1413756</v>
      </c>
      <c r="G39" s="50">
        <v>1746302</v>
      </c>
      <c r="H39" s="50">
        <v>1803189</v>
      </c>
      <c r="I39" s="50">
        <v>1715267</v>
      </c>
      <c r="J39" s="21">
        <f t="shared" si="4"/>
        <v>-4.8759170558382969E-2</v>
      </c>
      <c r="K39" s="20">
        <f t="shared" si="5"/>
        <v>-87922</v>
      </c>
      <c r="L39" s="22">
        <f>I39/$I$38</f>
        <v>0.7867901299125446</v>
      </c>
    </row>
    <row r="40" spans="1:12" x14ac:dyDescent="0.25">
      <c r="B40" s="270"/>
      <c r="C40" s="274"/>
      <c r="D40" s="23" t="s">
        <v>32</v>
      </c>
      <c r="E40" s="24">
        <v>42211</v>
      </c>
      <c r="F40" s="24">
        <v>285086</v>
      </c>
      <c r="G40" s="24">
        <v>436599</v>
      </c>
      <c r="H40" s="24">
        <v>476316</v>
      </c>
      <c r="I40" s="24">
        <v>464815</v>
      </c>
      <c r="J40" s="25">
        <f>IFERROR(I40/H40-1,"-")</f>
        <v>-2.4145735184205486E-2</v>
      </c>
      <c r="K40" s="24">
        <f>IFERROR(I40-H40,"-")</f>
        <v>-11501</v>
      </c>
      <c r="L40" s="25">
        <f>IFERROR(I40/I38,"-")</f>
        <v>0.21320987008745543</v>
      </c>
    </row>
    <row r="41" spans="1:12" x14ac:dyDescent="0.25">
      <c r="B41" s="270"/>
      <c r="C41" s="275" t="s">
        <v>22</v>
      </c>
      <c r="D41" s="26" t="s">
        <v>30</v>
      </c>
      <c r="E41" s="53">
        <v>5.8541805438906422</v>
      </c>
      <c r="F41" s="53">
        <v>7.3592005059650161</v>
      </c>
      <c r="G41" s="53">
        <v>7.6156918976248287</v>
      </c>
      <c r="H41" s="53">
        <v>7.4612617507659271</v>
      </c>
      <c r="I41" s="53">
        <v>7.4167332900139824</v>
      </c>
      <c r="J41" s="36">
        <f t="shared" si="4"/>
        <v>-5.9679531745918668E-3</v>
      </c>
      <c r="K41" s="37">
        <f t="shared" si="5"/>
        <v>-4.4528460751944721E-2</v>
      </c>
      <c r="L41" s="38"/>
    </row>
    <row r="42" spans="1:12" x14ac:dyDescent="0.25">
      <c r="B42" s="270"/>
      <c r="C42" s="276"/>
      <c r="D42" s="4" t="s">
        <v>31</v>
      </c>
      <c r="E42" s="54">
        <f t="shared" ref="E42:I42" si="6">E39/E33</f>
        <v>5.785688445119745</v>
      </c>
      <c r="F42" s="54">
        <f t="shared" si="6"/>
        <v>7.0735900412280355</v>
      </c>
      <c r="G42" s="54">
        <f t="shared" si="6"/>
        <v>7.3795723461798515</v>
      </c>
      <c r="H42" s="54">
        <f t="shared" si="6"/>
        <v>7.2975831060244278</v>
      </c>
      <c r="I42" s="54">
        <f t="shared" si="6"/>
        <v>7.2419358924560484</v>
      </c>
      <c r="J42" s="40">
        <f t="shared" si="4"/>
        <v>-7.6254306062565336E-3</v>
      </c>
      <c r="K42" s="41">
        <f t="shared" si="5"/>
        <v>-5.5647213568379428E-2</v>
      </c>
      <c r="L42" s="42"/>
    </row>
    <row r="43" spans="1:12" x14ac:dyDescent="0.25">
      <c r="B43" s="270"/>
      <c r="C43" s="277"/>
      <c r="D43" s="32" t="s">
        <v>32</v>
      </c>
      <c r="E43" s="43">
        <f>IFERROR(E40/E34,"-")</f>
        <v>6.1290837810367362</v>
      </c>
      <c r="F43" s="43">
        <f t="shared" ref="F43:I43" si="7">IFERROR(F40/F34,"-")</f>
        <v>9.2016654831837847</v>
      </c>
      <c r="G43" s="43">
        <f t="shared" si="7"/>
        <v>8.7333773403744601</v>
      </c>
      <c r="H43" s="43">
        <f t="shared" si="7"/>
        <v>8.1535827998219723</v>
      </c>
      <c r="I43" s="43">
        <f t="shared" si="7"/>
        <v>8.1419362749391304</v>
      </c>
      <c r="J43" s="34">
        <f>IFERROR(I43/H43-1,"-")</f>
        <v>-1.4283935257388691E-3</v>
      </c>
      <c r="K43" s="33">
        <f>IFERROR(I43-H43,"-")</f>
        <v>-1.1646524882841902E-2</v>
      </c>
      <c r="L43" s="55"/>
    </row>
    <row r="44" spans="1:12" x14ac:dyDescent="0.25">
      <c r="A44" s="56"/>
      <c r="B44" s="270"/>
      <c r="C44" s="278" t="s">
        <v>34</v>
      </c>
      <c r="D44" s="15" t="s">
        <v>30</v>
      </c>
      <c r="E44" s="57">
        <v>0.1946078700374218</v>
      </c>
      <c r="F44" s="57">
        <v>0.67185428067137887</v>
      </c>
      <c r="G44" s="57">
        <v>0.80413505513713834</v>
      </c>
      <c r="H44" s="57">
        <v>0.81397578538938986</v>
      </c>
      <c r="I44" s="57">
        <v>0.81371574544196357</v>
      </c>
      <c r="J44" s="57">
        <f t="shared" si="4"/>
        <v>-3.1946889833078806E-4</v>
      </c>
      <c r="K44" s="44">
        <f>(I44-H44)*100</f>
        <v>-2.6003994742629377E-2</v>
      </c>
      <c r="L44" s="18"/>
    </row>
    <row r="45" spans="1:12" x14ac:dyDescent="0.25">
      <c r="B45" s="270"/>
      <c r="C45" s="279"/>
      <c r="D45" s="19" t="s">
        <v>31</v>
      </c>
      <c r="E45" s="58">
        <v>0.21229869005835533</v>
      </c>
      <c r="F45" s="58">
        <v>0.6873296572190335</v>
      </c>
      <c r="G45" s="58">
        <v>0.84690334798749745</v>
      </c>
      <c r="H45" s="58">
        <v>0.84458580289068186</v>
      </c>
      <c r="I45" s="58">
        <v>0.86074422964594044</v>
      </c>
      <c r="J45" s="58">
        <f t="shared" si="4"/>
        <v>1.9131776428108038E-2</v>
      </c>
      <c r="K45" s="45">
        <f>(I45-H45)*100</f>
        <v>1.6158426755258581</v>
      </c>
      <c r="L45" s="22"/>
    </row>
    <row r="46" spans="1:12" x14ac:dyDescent="0.25">
      <c r="B46" s="270"/>
      <c r="C46" s="280"/>
      <c r="D46" s="23" t="s">
        <v>32</v>
      </c>
      <c r="E46" s="59">
        <v>0.14791000164690959</v>
      </c>
      <c r="F46" s="59">
        <v>0.60437349614695624</v>
      </c>
      <c r="G46" s="59">
        <v>0.669004459018403</v>
      </c>
      <c r="H46" s="59">
        <v>0.71576954287259942</v>
      </c>
      <c r="I46" s="59">
        <v>0.67718099001015453</v>
      </c>
      <c r="J46" s="25">
        <f>IFERROR(I46/H46-1,"-")</f>
        <v>-5.3911979416695122E-2</v>
      </c>
      <c r="K46" s="24">
        <f>IFERROR(I46-H46,"-")</f>
        <v>-3.8588552862444891E-2</v>
      </c>
      <c r="L46" s="46"/>
    </row>
    <row r="47" spans="1:12" x14ac:dyDescent="0.25">
      <c r="B47" s="270"/>
      <c r="C47" s="281" t="s">
        <v>37</v>
      </c>
      <c r="D47" s="26" t="s">
        <v>30</v>
      </c>
      <c r="E47" s="51">
        <v>17502</v>
      </c>
      <c r="F47" s="51">
        <v>42864.5</v>
      </c>
      <c r="G47" s="51">
        <v>46005</v>
      </c>
      <c r="H47" s="51">
        <v>46672</v>
      </c>
      <c r="I47" s="51">
        <v>45377</v>
      </c>
      <c r="J47" s="36">
        <f>I47/H47-1</f>
        <v>-2.7746828933836176E-2</v>
      </c>
      <c r="K47" s="27">
        <f>I47-H47</f>
        <v>-1295</v>
      </c>
      <c r="L47" s="38">
        <f>I47/$I$22</f>
        <v>1.014351179166201</v>
      </c>
    </row>
    <row r="48" spans="1:12" x14ac:dyDescent="0.25">
      <c r="B48" s="270"/>
      <c r="C48" s="276"/>
      <c r="D48" s="4" t="s">
        <v>31</v>
      </c>
      <c r="E48" s="52">
        <v>12698</v>
      </c>
      <c r="F48" s="52">
        <v>34869.5</v>
      </c>
      <c r="G48" s="52">
        <v>34943</v>
      </c>
      <c r="H48" s="52">
        <v>35581</v>
      </c>
      <c r="I48" s="52">
        <v>33743</v>
      </c>
      <c r="J48" s="40">
        <f>I48/H48-1</f>
        <v>-5.165678311458366E-2</v>
      </c>
      <c r="K48" s="29">
        <f>I48-H48</f>
        <v>-1838</v>
      </c>
      <c r="L48" s="42">
        <f>I48/$I$22</f>
        <v>0.75428635296747515</v>
      </c>
    </row>
    <row r="49" spans="2:12" x14ac:dyDescent="0.25">
      <c r="B49" s="271"/>
      <c r="C49" s="277"/>
      <c r="D49" s="32" t="s">
        <v>32</v>
      </c>
      <c r="E49" s="33">
        <v>4804</v>
      </c>
      <c r="F49" s="33">
        <v>7995</v>
      </c>
      <c r="G49" s="33">
        <v>11062</v>
      </c>
      <c r="H49" s="33">
        <v>11091</v>
      </c>
      <c r="I49" s="33">
        <v>11634</v>
      </c>
      <c r="J49" s="34">
        <f>IFERROR(I49/H49-1,"-")</f>
        <v>4.8958615093319002E-2</v>
      </c>
      <c r="K49" s="33">
        <f>IFERROR(I49-H49,"-")</f>
        <v>543</v>
      </c>
      <c r="L49" s="34">
        <f>IFERROR(I49/I47,"-")</f>
        <v>0.25638539348127909</v>
      </c>
    </row>
    <row r="50" spans="2:12" ht="6" customHeight="1" x14ac:dyDescent="0.25">
      <c r="B50" s="284"/>
      <c r="C50" s="284"/>
      <c r="D50" s="284"/>
      <c r="E50" s="284"/>
      <c r="F50" s="284"/>
      <c r="G50" s="284"/>
      <c r="H50" s="284"/>
      <c r="I50" s="284"/>
      <c r="J50" s="284"/>
      <c r="K50" s="284"/>
      <c r="L50" s="47"/>
    </row>
    <row r="51" spans="2:12" ht="28.5" customHeight="1" x14ac:dyDescent="0.25">
      <c r="B51" s="285" t="s">
        <v>38</v>
      </c>
      <c r="C51" s="286"/>
      <c r="D51" s="286"/>
      <c r="E51" s="286"/>
      <c r="F51" s="286"/>
      <c r="G51" s="286"/>
      <c r="H51" s="286"/>
      <c r="I51" s="286"/>
      <c r="J51" s="286"/>
      <c r="K51" s="286"/>
    </row>
    <row r="52" spans="2:12" x14ac:dyDescent="0.25">
      <c r="B52" s="60"/>
    </row>
    <row r="54" spans="2:12" ht="21.75" thickBot="1" x14ac:dyDescent="0.3">
      <c r="B54" s="268" t="s">
        <v>223</v>
      </c>
      <c r="C54" s="268"/>
      <c r="D54" s="268"/>
      <c r="E54" s="268"/>
      <c r="F54" s="268"/>
      <c r="G54" s="268"/>
      <c r="H54" s="268"/>
      <c r="I54" s="268"/>
      <c r="J54" s="268"/>
      <c r="K54" s="268"/>
      <c r="L54" s="12"/>
    </row>
    <row r="55" spans="2:12" ht="15.75" thickBot="1" x14ac:dyDescent="0.3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</row>
    <row r="56" spans="2:12" x14ac:dyDescent="0.25">
      <c r="B56" s="4"/>
      <c r="C56" s="4"/>
      <c r="D56" s="4"/>
      <c r="E56" s="14">
        <v>2020</v>
      </c>
      <c r="F56" s="14">
        <v>2021</v>
      </c>
      <c r="G56" s="14">
        <v>2022</v>
      </c>
      <c r="H56" s="14">
        <v>2023</v>
      </c>
      <c r="I56" s="14">
        <v>2024</v>
      </c>
      <c r="J56" s="14" t="str">
        <f>CONCATENATE("var. ",RIGHT(I56,2),"/",RIGHT(H56,2))</f>
        <v>var. 24/23</v>
      </c>
      <c r="K56" s="14" t="str">
        <f>CONCATENATE("dif. ",RIGHT(I56,2),"/",RIGHT(H56,2))</f>
        <v>dif. 24/23</v>
      </c>
      <c r="L56" s="14" t="str">
        <f>CONCATENATE("cuota ",I56)</f>
        <v>cuota 2024</v>
      </c>
    </row>
    <row r="57" spans="2:12" x14ac:dyDescent="0.25">
      <c r="B57" s="269" t="s">
        <v>44</v>
      </c>
      <c r="C57" s="272" t="s">
        <v>8</v>
      </c>
      <c r="D57" s="15" t="s">
        <v>30</v>
      </c>
      <c r="E57" s="49">
        <v>550867</v>
      </c>
      <c r="F57" s="49">
        <v>881045</v>
      </c>
      <c r="G57" s="49">
        <v>1757049</v>
      </c>
      <c r="H57" s="49">
        <v>1888332</v>
      </c>
      <c r="I57" s="49">
        <v>1938898</v>
      </c>
      <c r="J57" s="17">
        <f t="shared" ref="J57:J73" si="8">I57/H57-1</f>
        <v>2.677813011694985E-2</v>
      </c>
      <c r="K57" s="16">
        <f t="shared" ref="K57:K73" si="9">I57-H57</f>
        <v>50566</v>
      </c>
      <c r="L57" s="17">
        <f>I57/$I$57</f>
        <v>1</v>
      </c>
    </row>
    <row r="58" spans="2:12" x14ac:dyDescent="0.25">
      <c r="B58" s="270"/>
      <c r="C58" s="273"/>
      <c r="D58" s="19" t="s">
        <v>31</v>
      </c>
      <c r="E58" s="50">
        <v>441622</v>
      </c>
      <c r="F58" s="50">
        <v>752768</v>
      </c>
      <c r="G58" s="50">
        <v>1490629</v>
      </c>
      <c r="H58" s="50">
        <v>1543103</v>
      </c>
      <c r="I58" s="50">
        <v>1573889</v>
      </c>
      <c r="J58" s="21">
        <f t="shared" si="8"/>
        <v>1.9950709706351377E-2</v>
      </c>
      <c r="K58" s="20">
        <f t="shared" si="9"/>
        <v>30786</v>
      </c>
      <c r="L58" s="21">
        <f t="shared" ref="L58" si="10">I58/$I$57</f>
        <v>0.81174409380998902</v>
      </c>
    </row>
    <row r="59" spans="2:12" x14ac:dyDescent="0.25">
      <c r="B59" s="270"/>
      <c r="C59" s="274"/>
      <c r="D59" s="23" t="s">
        <v>32</v>
      </c>
      <c r="E59" s="24">
        <v>109245</v>
      </c>
      <c r="F59" s="24">
        <v>128277</v>
      </c>
      <c r="G59" s="24">
        <v>266420</v>
      </c>
      <c r="H59" s="24">
        <v>345229</v>
      </c>
      <c r="I59" s="24">
        <v>365009</v>
      </c>
      <c r="J59" s="25">
        <f>IFERROR(I59/H59-1,"-")</f>
        <v>5.7295302538315163E-2</v>
      </c>
      <c r="K59" s="24">
        <f>IFERROR(I59-H59,"-")</f>
        <v>19780</v>
      </c>
      <c r="L59" s="25">
        <f>IFERROR(I59/I57,"-")</f>
        <v>0.18825590619001104</v>
      </c>
    </row>
    <row r="60" spans="2:12" x14ac:dyDescent="0.25">
      <c r="B60" s="270"/>
      <c r="C60" s="275" t="s">
        <v>33</v>
      </c>
      <c r="D60" s="26" t="s">
        <v>30</v>
      </c>
      <c r="E60" s="51">
        <v>550867</v>
      </c>
      <c r="F60" s="51">
        <v>881045</v>
      </c>
      <c r="G60" s="51">
        <v>1757049</v>
      </c>
      <c r="H60" s="51">
        <v>1888332</v>
      </c>
      <c r="I60" s="51">
        <v>1938898</v>
      </c>
      <c r="J60" s="36">
        <f t="shared" si="8"/>
        <v>2.677813011694985E-2</v>
      </c>
      <c r="K60" s="51">
        <f t="shared" si="9"/>
        <v>50566</v>
      </c>
      <c r="L60" s="36">
        <f>I60/$I$60</f>
        <v>1</v>
      </c>
    </row>
    <row r="61" spans="2:12" x14ac:dyDescent="0.25">
      <c r="B61" s="270"/>
      <c r="C61" s="276"/>
      <c r="D61" s="4" t="s">
        <v>31</v>
      </c>
      <c r="E61" s="52">
        <v>441622</v>
      </c>
      <c r="F61" s="52">
        <v>752768</v>
      </c>
      <c r="G61" s="52">
        <v>1490629</v>
      </c>
      <c r="H61" s="52">
        <v>1543103</v>
      </c>
      <c r="I61" s="52">
        <v>1573889</v>
      </c>
      <c r="J61" s="40">
        <f t="shared" si="8"/>
        <v>1.9950709706351377E-2</v>
      </c>
      <c r="K61" s="52">
        <f t="shared" si="9"/>
        <v>30786</v>
      </c>
      <c r="L61" s="40">
        <f t="shared" ref="L61" si="11">I61/$I$60</f>
        <v>0.81174409380998902</v>
      </c>
    </row>
    <row r="62" spans="2:12" x14ac:dyDescent="0.25">
      <c r="B62" s="270"/>
      <c r="C62" s="277"/>
      <c r="D62" s="32" t="s">
        <v>32</v>
      </c>
      <c r="E62" s="33">
        <v>109245</v>
      </c>
      <c r="F62" s="33">
        <v>128277</v>
      </c>
      <c r="G62" s="33">
        <v>266420</v>
      </c>
      <c r="H62" s="33">
        <v>345229</v>
      </c>
      <c r="I62" s="33">
        <v>365009</v>
      </c>
      <c r="J62" s="34">
        <f>IFERROR(I62/H62-1,"-")</f>
        <v>5.7295302538315163E-2</v>
      </c>
      <c r="K62" s="33">
        <f>IFERROR(I62-H62,"-")</f>
        <v>19780</v>
      </c>
      <c r="L62" s="61">
        <f>IFERROR(I62/I60,"-")</f>
        <v>0.18825590619001104</v>
      </c>
    </row>
    <row r="63" spans="2:12" x14ac:dyDescent="0.25">
      <c r="B63" s="270"/>
      <c r="C63" s="272" t="s">
        <v>21</v>
      </c>
      <c r="D63" s="15" t="s">
        <v>30</v>
      </c>
      <c r="E63" s="49">
        <v>3913809</v>
      </c>
      <c r="F63" s="49">
        <v>5763674</v>
      </c>
      <c r="G63" s="49">
        <v>12632387</v>
      </c>
      <c r="H63" s="49">
        <v>13590517</v>
      </c>
      <c r="I63" s="49">
        <v>13839613</v>
      </c>
      <c r="J63" s="17">
        <f t="shared" si="8"/>
        <v>1.8328662551983843E-2</v>
      </c>
      <c r="K63" s="16">
        <f t="shared" si="9"/>
        <v>249096</v>
      </c>
      <c r="L63" s="17">
        <f>I63/$I$63</f>
        <v>1</v>
      </c>
    </row>
    <row r="64" spans="2:12" x14ac:dyDescent="0.25">
      <c r="B64" s="270"/>
      <c r="C64" s="273"/>
      <c r="D64" s="19" t="s">
        <v>31</v>
      </c>
      <c r="E64" s="50">
        <v>3047683</v>
      </c>
      <c r="F64" s="50">
        <v>4898283</v>
      </c>
      <c r="G64" s="50">
        <v>10516355</v>
      </c>
      <c r="H64" s="50">
        <v>10980785</v>
      </c>
      <c r="I64" s="50">
        <v>11090961</v>
      </c>
      <c r="J64" s="21">
        <f t="shared" si="8"/>
        <v>1.0033526746949351E-2</v>
      </c>
      <c r="K64" s="20">
        <f t="shared" si="9"/>
        <v>110176</v>
      </c>
      <c r="L64" s="21">
        <f t="shared" ref="L64" si="12">I64/$I$63</f>
        <v>0.80139242332860028</v>
      </c>
    </row>
    <row r="65" spans="2:12" x14ac:dyDescent="0.25">
      <c r="B65" s="270"/>
      <c r="C65" s="274"/>
      <c r="D65" s="23" t="s">
        <v>32</v>
      </c>
      <c r="E65" s="24">
        <v>866126</v>
      </c>
      <c r="F65" s="24">
        <v>865391</v>
      </c>
      <c r="G65" s="24">
        <v>2116032</v>
      </c>
      <c r="H65" s="24">
        <v>2609732</v>
      </c>
      <c r="I65" s="24">
        <v>2748652</v>
      </c>
      <c r="J65" s="25">
        <f>IFERROR(I65/H65-1,"-")</f>
        <v>5.3231519558330165E-2</v>
      </c>
      <c r="K65" s="24">
        <f>IFERROR(I65-H65,"-")</f>
        <v>138920</v>
      </c>
      <c r="L65" s="25">
        <f>IFERROR(I65/I63,"-")</f>
        <v>0.19860757667139969</v>
      </c>
    </row>
    <row r="66" spans="2:12" x14ac:dyDescent="0.25">
      <c r="B66" s="270"/>
      <c r="C66" s="275" t="s">
        <v>22</v>
      </c>
      <c r="D66" s="26" t="s">
        <v>30</v>
      </c>
      <c r="E66" s="53">
        <v>7.1048165891222386</v>
      </c>
      <c r="F66" s="53">
        <v>6.5418610854156141</v>
      </c>
      <c r="G66" s="53">
        <v>7.1895473603752658</v>
      </c>
      <c r="H66" s="53">
        <v>7.1971014630901768</v>
      </c>
      <c r="I66" s="53">
        <v>7.1378757417873455</v>
      </c>
      <c r="J66" s="36">
        <f t="shared" si="8"/>
        <v>-8.2291074547949927E-3</v>
      </c>
      <c r="K66" s="37">
        <f t="shared" si="9"/>
        <v>-5.9225721302831325E-2</v>
      </c>
      <c r="L66" s="36"/>
    </row>
    <row r="67" spans="2:12" x14ac:dyDescent="0.25">
      <c r="B67" s="270"/>
      <c r="C67" s="276"/>
      <c r="D67" s="4" t="s">
        <v>31</v>
      </c>
      <c r="E67" s="54">
        <f t="shared" ref="E67:I67" si="13">E64/E58</f>
        <v>6.9011122634289048</v>
      </c>
      <c r="F67" s="54">
        <f t="shared" si="13"/>
        <v>6.5070287259819759</v>
      </c>
      <c r="G67" s="54">
        <f t="shared" si="13"/>
        <v>7.0549781333920114</v>
      </c>
      <c r="H67" s="54">
        <f t="shared" si="13"/>
        <v>7.1160415085707172</v>
      </c>
      <c r="I67" s="54">
        <f t="shared" si="13"/>
        <v>7.0468508262018474</v>
      </c>
      <c r="J67" s="40">
        <f t="shared" si="8"/>
        <v>-9.7231982536266637E-3</v>
      </c>
      <c r="K67" s="41">
        <f t="shared" si="9"/>
        <v>-6.9190682368869716E-2</v>
      </c>
      <c r="L67" s="40"/>
    </row>
    <row r="68" spans="2:12" x14ac:dyDescent="0.25">
      <c r="B68" s="270"/>
      <c r="C68" s="277"/>
      <c r="D68" s="32" t="s">
        <v>32</v>
      </c>
      <c r="E68" s="43">
        <f>IFERROR(E65/E59,"-")</f>
        <v>7.9282896242390954</v>
      </c>
      <c r="F68" s="43">
        <f t="shared" ref="F68:I68" si="14">IFERROR(F65/F59,"-")</f>
        <v>6.7462678422476356</v>
      </c>
      <c r="G68" s="43">
        <f t="shared" si="14"/>
        <v>7.94246678177314</v>
      </c>
      <c r="H68" s="43">
        <f t="shared" si="14"/>
        <v>7.5594228758302462</v>
      </c>
      <c r="I68" s="43">
        <f t="shared" si="14"/>
        <v>7.5303677443569885</v>
      </c>
      <c r="J68" s="34">
        <f>IFERROR(I68/H68-1,"-")</f>
        <v>-3.8435647734638145E-3</v>
      </c>
      <c r="K68" s="33">
        <f>IFERROR(I68-H68,"-")</f>
        <v>-2.9055131473257667E-2</v>
      </c>
      <c r="L68" s="61">
        <f>IFERROR(I68/I66,"-")</f>
        <v>1.054987228241012</v>
      </c>
    </row>
    <row r="69" spans="2:12" x14ac:dyDescent="0.25">
      <c r="B69" s="270"/>
      <c r="C69" s="278" t="s">
        <v>34</v>
      </c>
      <c r="D69" s="15" t="s">
        <v>30</v>
      </c>
      <c r="E69" s="57">
        <v>0.49563348888170433</v>
      </c>
      <c r="F69" s="57">
        <v>0.53007392392769836</v>
      </c>
      <c r="G69" s="57">
        <v>0.78235212112064911</v>
      </c>
      <c r="H69" s="57">
        <v>0.81120905005064936</v>
      </c>
      <c r="I69" s="57">
        <v>0.81280076010742186</v>
      </c>
      <c r="J69" s="57">
        <f t="shared" si="8"/>
        <v>1.9621453393217081E-3</v>
      </c>
      <c r="K69" s="44">
        <f t="shared" si="9"/>
        <v>1.5917100567724995E-3</v>
      </c>
      <c r="L69" s="17"/>
    </row>
    <row r="70" spans="2:12" x14ac:dyDescent="0.25">
      <c r="B70" s="270"/>
      <c r="C70" s="279"/>
      <c r="D70" s="19" t="s">
        <v>31</v>
      </c>
      <c r="E70" s="58">
        <v>0.51616511753038752</v>
      </c>
      <c r="F70" s="58">
        <v>0.57306823809480911</v>
      </c>
      <c r="G70" s="58">
        <v>0.82736563433026633</v>
      </c>
      <c r="H70" s="58">
        <v>0.86092257017663798</v>
      </c>
      <c r="I70" s="58">
        <v>0.8610960469022988</v>
      </c>
      <c r="J70" s="58">
        <f t="shared" si="8"/>
        <v>2.0150096149196273E-4</v>
      </c>
      <c r="K70" s="45">
        <f t="shared" si="9"/>
        <v>1.7347672566081496E-4</v>
      </c>
      <c r="L70" s="21"/>
    </row>
    <row r="71" spans="2:12" x14ac:dyDescent="0.25">
      <c r="B71" s="270"/>
      <c r="C71" s="280"/>
      <c r="D71" s="23" t="s">
        <v>32</v>
      </c>
      <c r="E71" s="59">
        <v>0.4347790730011355</v>
      </c>
      <c r="F71" s="59">
        <v>0.37207179589925665</v>
      </c>
      <c r="G71" s="59">
        <v>0.61583683713777571</v>
      </c>
      <c r="H71" s="59">
        <v>0.65263907078660088</v>
      </c>
      <c r="I71" s="59">
        <v>0.66280236198751097</v>
      </c>
      <c r="J71" s="25">
        <f>IFERROR(I71/H71-1,"-")</f>
        <v>1.5572606139961254E-2</v>
      </c>
      <c r="K71" s="24">
        <f>IFERROR(I71-H71,"-")</f>
        <v>1.0163291200910085E-2</v>
      </c>
      <c r="L71" s="25">
        <f>IFERROR(I71/I69,"-")</f>
        <v>0.81545489930387527</v>
      </c>
    </row>
    <row r="72" spans="2:12" x14ac:dyDescent="0.25">
      <c r="B72" s="270"/>
      <c r="C72" s="281" t="s">
        <v>39</v>
      </c>
      <c r="D72" s="26" t="s">
        <v>30</v>
      </c>
      <c r="E72" s="51">
        <v>23742</v>
      </c>
      <c r="F72" s="51">
        <v>29697</v>
      </c>
      <c r="G72" s="51">
        <v>44233</v>
      </c>
      <c r="H72" s="51">
        <v>45902</v>
      </c>
      <c r="I72" s="51">
        <v>46521</v>
      </c>
      <c r="J72" s="36">
        <f t="shared" si="8"/>
        <v>1.3485251187312031E-2</v>
      </c>
      <c r="K72" s="27">
        <f t="shared" si="9"/>
        <v>619</v>
      </c>
      <c r="L72" s="36">
        <f>I72/$I$72</f>
        <v>1</v>
      </c>
    </row>
    <row r="73" spans="2:12" x14ac:dyDescent="0.25">
      <c r="B73" s="270"/>
      <c r="C73" s="276"/>
      <c r="D73" s="4" t="s">
        <v>31</v>
      </c>
      <c r="E73" s="52">
        <v>17566</v>
      </c>
      <c r="F73" s="52">
        <v>23340</v>
      </c>
      <c r="G73" s="52">
        <v>34827</v>
      </c>
      <c r="H73" s="52">
        <v>34946</v>
      </c>
      <c r="I73" s="52">
        <v>35191</v>
      </c>
      <c r="J73" s="40">
        <f t="shared" si="8"/>
        <v>7.0108166886053702E-3</v>
      </c>
      <c r="K73" s="29">
        <f t="shared" si="9"/>
        <v>245</v>
      </c>
      <c r="L73" s="40">
        <f t="shared" ref="L73" si="15">I73/$I$72</f>
        <v>0.75645407450398749</v>
      </c>
    </row>
    <row r="74" spans="2:12" x14ac:dyDescent="0.25">
      <c r="B74" s="271"/>
      <c r="C74" s="277"/>
      <c r="D74" s="32" t="s">
        <v>32</v>
      </c>
      <c r="E74" s="33">
        <v>6176</v>
      </c>
      <c r="F74" s="33">
        <v>6357</v>
      </c>
      <c r="G74" s="33">
        <v>9406</v>
      </c>
      <c r="H74" s="33">
        <v>10956</v>
      </c>
      <c r="I74" s="33">
        <v>11330</v>
      </c>
      <c r="J74" s="34">
        <f>IFERROR(I74/H74-1,"-")</f>
        <v>3.4136546184738936E-2</v>
      </c>
      <c r="K74" s="33">
        <f>IFERROR(I74-H74,"-")</f>
        <v>374</v>
      </c>
      <c r="L74" s="61">
        <f>IFERROR(I74/I72,"-")</f>
        <v>0.24354592549601256</v>
      </c>
    </row>
    <row r="75" spans="2:12" x14ac:dyDescent="0.25">
      <c r="B75" s="284"/>
      <c r="C75" s="284"/>
      <c r="D75" s="284"/>
      <c r="E75" s="284"/>
      <c r="F75" s="284"/>
      <c r="G75" s="284"/>
      <c r="H75" s="284"/>
      <c r="I75" s="284"/>
      <c r="J75" s="284"/>
      <c r="K75" s="284"/>
      <c r="L75" s="47"/>
    </row>
    <row r="76" spans="2:12" ht="27" customHeight="1" x14ac:dyDescent="0.25">
      <c r="B76" s="285" t="s">
        <v>36</v>
      </c>
      <c r="C76" s="286"/>
      <c r="D76" s="286"/>
      <c r="E76" s="286"/>
      <c r="F76" s="286"/>
      <c r="G76" s="286"/>
      <c r="H76" s="286"/>
      <c r="I76" s="286"/>
      <c r="J76" s="286"/>
      <c r="K76" s="286"/>
    </row>
  </sheetData>
  <mergeCells count="30">
    <mergeCell ref="B75:K75"/>
    <mergeCell ref="B76:K76"/>
    <mergeCell ref="B50:K50"/>
    <mergeCell ref="B51:K51"/>
    <mergeCell ref="B54:K54"/>
    <mergeCell ref="B57:B74"/>
    <mergeCell ref="C57:C59"/>
    <mergeCell ref="C60:C62"/>
    <mergeCell ref="C63:C65"/>
    <mergeCell ref="C66:C68"/>
    <mergeCell ref="C69:C71"/>
    <mergeCell ref="C72:C74"/>
    <mergeCell ref="B25:K25"/>
    <mergeCell ref="B26:K26"/>
    <mergeCell ref="B29:K29"/>
    <mergeCell ref="B32:B49"/>
    <mergeCell ref="C32:C34"/>
    <mergeCell ref="C35:C37"/>
    <mergeCell ref="C38:C40"/>
    <mergeCell ref="C41:C43"/>
    <mergeCell ref="C44:C46"/>
    <mergeCell ref="C47:C49"/>
    <mergeCell ref="B4:K4"/>
    <mergeCell ref="B7:B24"/>
    <mergeCell ref="C7:C9"/>
    <mergeCell ref="C10:C12"/>
    <mergeCell ref="C13:C15"/>
    <mergeCell ref="C16:C18"/>
    <mergeCell ref="C19:C21"/>
    <mergeCell ref="C22:C2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F7C6DE-8BD6-466E-82CA-B917A2D4A31A}">
  <sheetPr>
    <tabColor rgb="FFFFC00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FBE48E-6C60-4552-8226-DC236DAD1C57}">
  <sheetPr>
    <tabColor rgb="FFFFC000"/>
  </sheetPr>
  <dimension ref="A1:V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9" width="13.7109375" customWidth="1"/>
    <col min="11" max="18" width="11.42578125" hidden="1" customWidth="1"/>
  </cols>
  <sheetData>
    <row r="1" spans="1:18" ht="42.75" customHeight="1" x14ac:dyDescent="0.25"/>
    <row r="5" spans="1:18" ht="42" customHeight="1" thickBot="1" x14ac:dyDescent="0.3">
      <c r="B5" s="268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68"/>
      <c r="D5" s="268"/>
      <c r="E5" s="268"/>
      <c r="F5" s="268"/>
      <c r="G5" s="268"/>
      <c r="H5" s="268"/>
      <c r="I5" s="268"/>
      <c r="K5" s="268" t="s">
        <v>269</v>
      </c>
      <c r="L5" s="268"/>
      <c r="M5" s="268"/>
      <c r="N5" s="268"/>
      <c r="O5" s="268"/>
      <c r="P5" s="268"/>
      <c r="Q5" s="268"/>
      <c r="R5" s="268"/>
    </row>
    <row r="6" spans="1:18" ht="6" customHeight="1" x14ac:dyDescent="0.25"/>
    <row r="7" spans="1:18" ht="15.75" x14ac:dyDescent="0.25">
      <c r="B7" s="144"/>
      <c r="C7" s="301" t="s">
        <v>43</v>
      </c>
      <c r="D7" s="302"/>
      <c r="E7" s="302"/>
      <c r="F7" s="302"/>
      <c r="G7" s="302"/>
      <c r="H7" s="302"/>
      <c r="I7" s="302"/>
    </row>
    <row r="8" spans="1:18" s="145" customFormat="1" ht="72" customHeight="1" x14ac:dyDescent="0.25">
      <c r="A8"/>
      <c r="B8" s="185"/>
      <c r="C8" s="171" t="s">
        <v>224</v>
      </c>
      <c r="D8" s="171" t="s">
        <v>225</v>
      </c>
      <c r="E8" s="171" t="s">
        <v>226</v>
      </c>
      <c r="F8" s="171" t="s">
        <v>227</v>
      </c>
      <c r="G8" s="171" t="s">
        <v>228</v>
      </c>
      <c r="H8" s="172" t="str">
        <f>CONCATENATE("var. ",RIGHT(G8,2),"/",RIGHT(F8,2))</f>
        <v>var. 25/24</v>
      </c>
      <c r="I8" s="172" t="str">
        <f>CONCATENATE("Cuota s/ total lugares de residencia ",RIGHT(G8,4))</f>
        <v>Cuota s/ total lugares de residencia 2025</v>
      </c>
      <c r="K8" s="185"/>
      <c r="L8" s="171" t="s">
        <v>224</v>
      </c>
      <c r="M8" s="171" t="s">
        <v>225</v>
      </c>
      <c r="N8" s="171" t="s">
        <v>226</v>
      </c>
      <c r="O8" s="171" t="s">
        <v>227</v>
      </c>
      <c r="P8" s="171" t="s">
        <v>228</v>
      </c>
      <c r="Q8" s="172" t="str">
        <f>CONCATENATE("var. ",RIGHT(P8,2),"/",RIGHT(O8,2))</f>
        <v>var. 25/24</v>
      </c>
      <c r="R8" s="172" t="str">
        <f>CONCATENATE("Cuota s/ total lugares de residencia ",RIGHT(P8,4))</f>
        <v>Cuota s/ total lugares de residencia 2025</v>
      </c>
    </row>
    <row r="9" spans="1:18" x14ac:dyDescent="0.25">
      <c r="B9" s="151" t="s">
        <v>43</v>
      </c>
      <c r="C9" s="152"/>
      <c r="D9" s="152"/>
      <c r="E9" s="152"/>
      <c r="F9" s="152"/>
      <c r="G9" s="152"/>
      <c r="H9" s="153"/>
      <c r="I9" s="153"/>
      <c r="K9" s="154" t="s">
        <v>44</v>
      </c>
      <c r="L9" s="173"/>
      <c r="M9" s="173"/>
      <c r="N9" s="173"/>
      <c r="O9" s="173"/>
      <c r="P9" s="173"/>
      <c r="Q9" s="174"/>
      <c r="R9" s="174"/>
    </row>
    <row r="10" spans="1:18" x14ac:dyDescent="0.25">
      <c r="B10" s="155" t="s">
        <v>68</v>
      </c>
      <c r="C10" s="175">
        <v>62524</v>
      </c>
      <c r="D10" s="175">
        <v>401172</v>
      </c>
      <c r="E10" s="175">
        <v>491339</v>
      </c>
      <c r="F10" s="175">
        <v>527075</v>
      </c>
      <c r="G10" s="175">
        <v>515316</v>
      </c>
      <c r="H10" s="176">
        <f t="shared" ref="H10:H22" si="0">IFERROR(G10/F10-1,"-")</f>
        <v>-2.2309917943366675E-2</v>
      </c>
      <c r="I10" s="176">
        <f t="shared" ref="I10:I22" si="1">G10/G$10</f>
        <v>1</v>
      </c>
      <c r="K10" s="155" t="s">
        <v>68</v>
      </c>
      <c r="L10" s="175">
        <v>21931</v>
      </c>
      <c r="M10" s="175">
        <v>153015</v>
      </c>
      <c r="N10" s="175">
        <v>177657</v>
      </c>
      <c r="O10" s="175">
        <v>186781</v>
      </c>
      <c r="P10" s="175">
        <v>178289</v>
      </c>
      <c r="Q10" s="176">
        <f t="shared" ref="Q10:Q22" si="2">IFERROR(P10/O10-1,"-")</f>
        <v>-4.5465009824339764E-2</v>
      </c>
      <c r="R10" s="176">
        <f t="shared" ref="R10:R22" si="3">P10/P$10</f>
        <v>1</v>
      </c>
    </row>
    <row r="11" spans="1:18" x14ac:dyDescent="0.25">
      <c r="B11" s="158" t="s">
        <v>97</v>
      </c>
      <c r="C11" s="159">
        <v>28045</v>
      </c>
      <c r="D11" s="159">
        <v>60612</v>
      </c>
      <c r="E11" s="159">
        <v>60671</v>
      </c>
      <c r="F11" s="159">
        <v>62028</v>
      </c>
      <c r="G11" s="159">
        <v>59950</v>
      </c>
      <c r="H11" s="160">
        <f t="shared" si="0"/>
        <v>-3.3500999548590982E-2</v>
      </c>
      <c r="I11" s="160">
        <f t="shared" si="1"/>
        <v>0.11633638388872071</v>
      </c>
      <c r="J11" s="79"/>
      <c r="K11" s="158" t="s">
        <v>97</v>
      </c>
      <c r="L11" s="159">
        <v>8935</v>
      </c>
      <c r="M11" s="159">
        <v>10386</v>
      </c>
      <c r="N11" s="159">
        <v>7225</v>
      </c>
      <c r="O11" s="159">
        <v>8736</v>
      </c>
      <c r="P11" s="159">
        <v>6280</v>
      </c>
      <c r="Q11" s="160">
        <f t="shared" si="2"/>
        <v>-0.28113553113553114</v>
      </c>
      <c r="R11" s="160">
        <f t="shared" si="3"/>
        <v>3.5223709819450444E-2</v>
      </c>
    </row>
    <row r="12" spans="1:18" x14ac:dyDescent="0.25">
      <c r="B12" s="162" t="s">
        <v>103</v>
      </c>
      <c r="C12" s="163">
        <v>20651</v>
      </c>
      <c r="D12" s="163">
        <v>25231</v>
      </c>
      <c r="E12" s="163">
        <v>22038</v>
      </c>
      <c r="F12" s="163">
        <v>22297</v>
      </c>
      <c r="G12" s="163">
        <v>19505</v>
      </c>
      <c r="H12" s="164">
        <f t="shared" si="0"/>
        <v>-0.1252186392788267</v>
      </c>
      <c r="I12" s="164">
        <f t="shared" si="1"/>
        <v>3.785056159715592E-2</v>
      </c>
      <c r="J12" s="79"/>
      <c r="K12" s="162" t="s">
        <v>103</v>
      </c>
      <c r="L12" s="163">
        <v>6493</v>
      </c>
      <c r="M12" s="163">
        <v>4569</v>
      </c>
      <c r="N12" s="163">
        <v>2646</v>
      </c>
      <c r="O12" s="163">
        <v>3348</v>
      </c>
      <c r="P12" s="163">
        <v>2159</v>
      </c>
      <c r="Q12" s="164">
        <f t="shared" si="2"/>
        <v>-0.35513739545997614</v>
      </c>
      <c r="R12" s="164">
        <f t="shared" si="3"/>
        <v>1.2109552468183678E-2</v>
      </c>
    </row>
    <row r="13" spans="1:18" x14ac:dyDescent="0.25">
      <c r="B13" s="162" t="s">
        <v>100</v>
      </c>
      <c r="C13" s="163">
        <v>7394</v>
      </c>
      <c r="D13" s="163">
        <v>35381</v>
      </c>
      <c r="E13" s="163">
        <v>38633</v>
      </c>
      <c r="F13" s="163">
        <v>39731</v>
      </c>
      <c r="G13" s="163">
        <v>40445</v>
      </c>
      <c r="H13" s="164">
        <f t="shared" si="0"/>
        <v>1.7970853993103608E-2</v>
      </c>
      <c r="I13" s="164">
        <f t="shared" si="1"/>
        <v>7.8485822291564783E-2</v>
      </c>
      <c r="J13" s="79"/>
      <c r="K13" s="162" t="s">
        <v>100</v>
      </c>
      <c r="L13" s="163">
        <v>2442</v>
      </c>
      <c r="M13" s="163">
        <v>5817</v>
      </c>
      <c r="N13" s="163">
        <v>4579</v>
      </c>
      <c r="O13" s="163">
        <v>5388</v>
      </c>
      <c r="P13" s="163">
        <v>4121</v>
      </c>
      <c r="Q13" s="164">
        <f t="shared" si="2"/>
        <v>-0.2351521900519673</v>
      </c>
      <c r="R13" s="164">
        <f>P13/P$10</f>
        <v>2.3114157351266762E-2</v>
      </c>
    </row>
    <row r="14" spans="1:18" x14ac:dyDescent="0.25">
      <c r="B14" s="158" t="s">
        <v>107</v>
      </c>
      <c r="C14" s="159">
        <v>34479</v>
      </c>
      <c r="D14" s="159">
        <v>340560</v>
      </c>
      <c r="E14" s="159">
        <v>430668</v>
      </c>
      <c r="F14" s="159">
        <v>465047</v>
      </c>
      <c r="G14" s="159">
        <v>455366</v>
      </c>
      <c r="H14" s="160">
        <f t="shared" si="0"/>
        <v>-2.081725072949614E-2</v>
      </c>
      <c r="I14" s="160">
        <f t="shared" si="1"/>
        <v>0.8836636161112793</v>
      </c>
      <c r="J14" s="79"/>
      <c r="K14" s="158" t="s">
        <v>107</v>
      </c>
      <c r="L14" s="159">
        <v>12996</v>
      </c>
      <c r="M14" s="159">
        <v>142629</v>
      </c>
      <c r="N14" s="159">
        <v>170432</v>
      </c>
      <c r="O14" s="159">
        <v>178045</v>
      </c>
      <c r="P14" s="159">
        <v>172009</v>
      </c>
      <c r="Q14" s="160">
        <f t="shared" si="2"/>
        <v>-3.3901541745064434E-2</v>
      </c>
      <c r="R14" s="160">
        <f t="shared" si="3"/>
        <v>0.96477629018054956</v>
      </c>
    </row>
    <row r="15" spans="1:18" x14ac:dyDescent="0.25">
      <c r="B15" s="162" t="s">
        <v>110</v>
      </c>
      <c r="C15" s="163">
        <v>1527</v>
      </c>
      <c r="D15" s="163">
        <v>133640</v>
      </c>
      <c r="E15" s="163">
        <v>168526</v>
      </c>
      <c r="F15" s="163">
        <v>181322</v>
      </c>
      <c r="G15" s="163">
        <v>182398</v>
      </c>
      <c r="H15" s="164">
        <f t="shared" si="0"/>
        <v>5.9341944165627325E-3</v>
      </c>
      <c r="I15" s="164">
        <f t="shared" si="1"/>
        <v>0.35395369055104053</v>
      </c>
      <c r="J15" s="79"/>
      <c r="K15" s="162" t="s">
        <v>110</v>
      </c>
      <c r="L15" s="163">
        <v>594</v>
      </c>
      <c r="M15" s="163">
        <v>64598</v>
      </c>
      <c r="N15" s="163">
        <v>76477</v>
      </c>
      <c r="O15" s="163">
        <v>80160</v>
      </c>
      <c r="P15" s="163">
        <v>80153</v>
      </c>
      <c r="Q15" s="164">
        <f t="shared" si="2"/>
        <v>-8.7325349301448085E-5</v>
      </c>
      <c r="R15" s="164">
        <f t="shared" si="3"/>
        <v>0.44956783649019288</v>
      </c>
    </row>
    <row r="16" spans="1:18" x14ac:dyDescent="0.25">
      <c r="B16" s="162" t="s">
        <v>113</v>
      </c>
      <c r="C16" s="163">
        <v>5039</v>
      </c>
      <c r="D16" s="163">
        <v>35627</v>
      </c>
      <c r="E16" s="163">
        <v>49170</v>
      </c>
      <c r="F16" s="163">
        <v>54099</v>
      </c>
      <c r="G16" s="163">
        <v>49506</v>
      </c>
      <c r="H16" s="164">
        <f t="shared" si="0"/>
        <v>-8.4899905728386793E-2</v>
      </c>
      <c r="I16" s="164">
        <f t="shared" si="1"/>
        <v>9.6069208019933405E-2</v>
      </c>
      <c r="J16" s="79"/>
      <c r="K16" s="162" t="s">
        <v>113</v>
      </c>
      <c r="L16" s="163">
        <v>1912</v>
      </c>
      <c r="M16" s="163">
        <v>13926</v>
      </c>
      <c r="N16" s="163">
        <v>18213</v>
      </c>
      <c r="O16" s="163">
        <v>18866</v>
      </c>
      <c r="P16" s="163">
        <v>16993</v>
      </c>
      <c r="Q16" s="164">
        <f t="shared" si="2"/>
        <v>-9.9279126470899981E-2</v>
      </c>
      <c r="R16" s="164">
        <f t="shared" si="3"/>
        <v>9.5311544739159454E-2</v>
      </c>
    </row>
    <row r="17" spans="2:22" x14ac:dyDescent="0.25">
      <c r="B17" s="162" t="s">
        <v>116</v>
      </c>
      <c r="C17" s="163">
        <v>8324</v>
      </c>
      <c r="D17" s="163">
        <v>20225</v>
      </c>
      <c r="E17" s="163">
        <v>25546</v>
      </c>
      <c r="F17" s="163">
        <v>26942</v>
      </c>
      <c r="G17" s="163">
        <v>24872</v>
      </c>
      <c r="H17" s="164">
        <f t="shared" si="0"/>
        <v>-7.6831712567738131E-2</v>
      </c>
      <c r="I17" s="164">
        <f t="shared" si="1"/>
        <v>4.8265530276568165E-2</v>
      </c>
      <c r="J17" s="79"/>
      <c r="K17" s="162" t="s">
        <v>116</v>
      </c>
      <c r="L17" s="163">
        <v>3688</v>
      </c>
      <c r="M17" s="163">
        <v>7162</v>
      </c>
      <c r="N17" s="163">
        <v>8107</v>
      </c>
      <c r="O17" s="163">
        <v>8148</v>
      </c>
      <c r="P17" s="163">
        <v>6377</v>
      </c>
      <c r="Q17" s="164">
        <f t="shared" si="2"/>
        <v>-0.21735395189003437</v>
      </c>
      <c r="R17" s="164">
        <f t="shared" si="3"/>
        <v>3.5767770305515201E-2</v>
      </c>
    </row>
    <row r="18" spans="2:22" x14ac:dyDescent="0.25">
      <c r="B18" s="162" t="s">
        <v>123</v>
      </c>
      <c r="C18" s="163">
        <v>646</v>
      </c>
      <c r="D18" s="163">
        <v>16794</v>
      </c>
      <c r="E18" s="163">
        <v>15703</v>
      </c>
      <c r="F18" s="163">
        <v>18859</v>
      </c>
      <c r="G18" s="163">
        <v>18189</v>
      </c>
      <c r="H18" s="164">
        <f t="shared" si="0"/>
        <v>-3.5526804178376392E-2</v>
      </c>
      <c r="I18" s="164">
        <f t="shared" si="1"/>
        <v>3.5296788766504439E-2</v>
      </c>
      <c r="J18" s="79"/>
      <c r="K18" s="162" t="s">
        <v>123</v>
      </c>
      <c r="L18" s="163">
        <v>203</v>
      </c>
      <c r="M18" s="163">
        <v>7968</v>
      </c>
      <c r="N18" s="163">
        <v>6555</v>
      </c>
      <c r="O18" s="163">
        <v>7447</v>
      </c>
      <c r="P18" s="163">
        <v>7101</v>
      </c>
      <c r="Q18" s="164">
        <f t="shared" si="2"/>
        <v>-4.6461662414395088E-2</v>
      </c>
      <c r="R18" s="164">
        <f t="shared" si="3"/>
        <v>3.9828592902534647E-2</v>
      </c>
    </row>
    <row r="19" spans="2:22" x14ac:dyDescent="0.25">
      <c r="B19" s="162" t="s">
        <v>119</v>
      </c>
      <c r="C19" s="163">
        <v>677</v>
      </c>
      <c r="D19" s="163">
        <v>16122</v>
      </c>
      <c r="E19" s="163">
        <v>16177</v>
      </c>
      <c r="F19" s="163">
        <v>17001</v>
      </c>
      <c r="G19" s="163">
        <v>15355</v>
      </c>
      <c r="H19" s="164">
        <f t="shared" si="0"/>
        <v>-9.6817834245044421E-2</v>
      </c>
      <c r="I19" s="164">
        <f t="shared" si="1"/>
        <v>2.9797250619037638E-2</v>
      </c>
      <c r="J19" s="79"/>
      <c r="K19" s="162" t="s">
        <v>119</v>
      </c>
      <c r="L19" s="163">
        <v>393</v>
      </c>
      <c r="M19" s="163">
        <v>9731</v>
      </c>
      <c r="N19" s="163">
        <v>9109</v>
      </c>
      <c r="O19" s="163">
        <v>8588</v>
      </c>
      <c r="P19" s="163">
        <v>8273</v>
      </c>
      <c r="Q19" s="164">
        <f t="shared" si="2"/>
        <v>-3.6679087098276719E-2</v>
      </c>
      <c r="R19" s="164">
        <f t="shared" si="3"/>
        <v>4.6402189703234634E-2</v>
      </c>
    </row>
    <row r="20" spans="2:22" x14ac:dyDescent="0.25">
      <c r="B20" s="162" t="s">
        <v>128</v>
      </c>
      <c r="C20" s="163">
        <v>117</v>
      </c>
      <c r="D20" s="163">
        <v>10516</v>
      </c>
      <c r="E20" s="163">
        <v>15767</v>
      </c>
      <c r="F20" s="163">
        <v>13877</v>
      </c>
      <c r="G20" s="163">
        <v>12487</v>
      </c>
      <c r="H20" s="164">
        <f t="shared" si="0"/>
        <v>-0.10016574187504501</v>
      </c>
      <c r="I20" s="164">
        <f t="shared" si="1"/>
        <v>2.4231733538256139E-2</v>
      </c>
      <c r="J20" s="79"/>
      <c r="K20" s="162" t="s">
        <v>128</v>
      </c>
      <c r="L20" s="163">
        <v>42</v>
      </c>
      <c r="M20" s="163">
        <v>3919</v>
      </c>
      <c r="N20" s="163">
        <v>5444</v>
      </c>
      <c r="O20" s="163">
        <v>4603</v>
      </c>
      <c r="P20" s="163">
        <v>4422</v>
      </c>
      <c r="Q20" s="164">
        <f t="shared" si="2"/>
        <v>-3.9322181186182914E-2</v>
      </c>
      <c r="R20" s="164">
        <f t="shared" si="3"/>
        <v>2.4802427519364626E-2</v>
      </c>
    </row>
    <row r="21" spans="2:22" x14ac:dyDescent="0.25">
      <c r="B21" s="162" t="s">
        <v>131</v>
      </c>
      <c r="C21" s="163">
        <v>680</v>
      </c>
      <c r="D21" s="163">
        <v>6902</v>
      </c>
      <c r="E21" s="163">
        <v>12428</v>
      </c>
      <c r="F21" s="163">
        <v>14263</v>
      </c>
      <c r="G21" s="163">
        <v>11218</v>
      </c>
      <c r="H21" s="164">
        <f t="shared" si="0"/>
        <v>-0.21348944822267402</v>
      </c>
      <c r="I21" s="164">
        <f t="shared" si="1"/>
        <v>2.1769166880127921E-2</v>
      </c>
      <c r="J21" s="79"/>
      <c r="K21" s="162" t="s">
        <v>131</v>
      </c>
      <c r="L21" s="163">
        <v>101</v>
      </c>
      <c r="M21" s="163">
        <v>2037</v>
      </c>
      <c r="N21" s="163">
        <v>4234</v>
      </c>
      <c r="O21" s="163">
        <v>4561</v>
      </c>
      <c r="P21" s="163">
        <v>3830</v>
      </c>
      <c r="Q21" s="164">
        <f t="shared" si="2"/>
        <v>-0.16027187020390266</v>
      </c>
      <c r="R21" s="164">
        <f t="shared" si="3"/>
        <v>2.1481975893072484E-2</v>
      </c>
    </row>
    <row r="22" spans="2:22" x14ac:dyDescent="0.25">
      <c r="B22" s="167" t="s">
        <v>145</v>
      </c>
      <c r="C22" s="168">
        <f>C14-SUM(C15:C21)</f>
        <v>17469</v>
      </c>
      <c r="D22" s="168">
        <f>D14-SUM(D15:D21)</f>
        <v>100734</v>
      </c>
      <c r="E22" s="168">
        <f>E14-SUM(E15:E21)</f>
        <v>127351</v>
      </c>
      <c r="F22" s="168">
        <f>F14-SUM(F15:F21)</f>
        <v>138684</v>
      </c>
      <c r="G22" s="168">
        <f>G14-SUM(G15:G21)</f>
        <v>141341</v>
      </c>
      <c r="H22" s="169">
        <f t="shared" si="0"/>
        <v>1.9158662859450226E-2</v>
      </c>
      <c r="I22" s="169">
        <f t="shared" si="1"/>
        <v>0.27428024745981106</v>
      </c>
      <c r="J22" s="79"/>
      <c r="K22" s="167" t="s">
        <v>145</v>
      </c>
      <c r="L22" s="168">
        <f>L14-SUM(L15:L21)</f>
        <v>6063</v>
      </c>
      <c r="M22" s="168">
        <f>M14-SUM(M15:M21)</f>
        <v>33288</v>
      </c>
      <c r="N22" s="168">
        <f>N14-SUM(N15:N21)</f>
        <v>42293</v>
      </c>
      <c r="O22" s="168">
        <f>O14-SUM(O15:O21)</f>
        <v>45672</v>
      </c>
      <c r="P22" s="168">
        <f>P14-SUM(P15:P21)</f>
        <v>44860</v>
      </c>
      <c r="Q22" s="169">
        <f t="shared" si="2"/>
        <v>-1.7778945524610235E-2</v>
      </c>
      <c r="R22" s="169">
        <f t="shared" si="3"/>
        <v>0.2516139526274756</v>
      </c>
    </row>
    <row r="23" spans="2:22" x14ac:dyDescent="0.25">
      <c r="B23" s="154" t="s">
        <v>44</v>
      </c>
      <c r="C23" s="173"/>
      <c r="D23" s="173"/>
      <c r="E23" s="173"/>
      <c r="F23" s="173"/>
      <c r="G23" s="173"/>
      <c r="H23" s="174"/>
      <c r="I23" s="174"/>
      <c r="J23" s="79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</row>
    <row r="24" spans="2:22" x14ac:dyDescent="0.25">
      <c r="B24" s="155" t="s">
        <v>68</v>
      </c>
      <c r="C24" s="175">
        <v>21931</v>
      </c>
      <c r="D24" s="175">
        <v>153015</v>
      </c>
      <c r="E24" s="175">
        <v>177657</v>
      </c>
      <c r="F24" s="175">
        <v>186781</v>
      </c>
      <c r="G24" s="175">
        <v>178289</v>
      </c>
      <c r="H24" s="176">
        <f t="shared" ref="H24:H36" si="4">IFERROR(G24/F24-1,"-")</f>
        <v>-4.5465009824339764E-2</v>
      </c>
      <c r="I24" s="176">
        <f t="shared" ref="I24:I36" si="5">G24/G$10</f>
        <v>0.34597994240427232</v>
      </c>
      <c r="J24" s="79"/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</row>
    <row r="25" spans="2:22" x14ac:dyDescent="0.25">
      <c r="B25" s="158" t="s">
        <v>97</v>
      </c>
      <c r="C25" s="159">
        <v>8935</v>
      </c>
      <c r="D25" s="159">
        <v>10386</v>
      </c>
      <c r="E25" s="159">
        <v>7225</v>
      </c>
      <c r="F25" s="159">
        <v>8736</v>
      </c>
      <c r="G25" s="159">
        <v>6280</v>
      </c>
      <c r="H25" s="160">
        <f t="shared" si="4"/>
        <v>-0.28113553113553114</v>
      </c>
      <c r="I25" s="160">
        <f t="shared" si="5"/>
        <v>1.2186697094598267E-2</v>
      </c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</row>
    <row r="26" spans="2:22" x14ac:dyDescent="0.25">
      <c r="B26" s="162" t="s">
        <v>103</v>
      </c>
      <c r="C26" s="163">
        <v>6493</v>
      </c>
      <c r="D26" s="163">
        <v>4569</v>
      </c>
      <c r="E26" s="163">
        <v>2646</v>
      </c>
      <c r="F26" s="163">
        <v>3348</v>
      </c>
      <c r="G26" s="163">
        <v>2159</v>
      </c>
      <c r="H26" s="164">
        <f t="shared" si="4"/>
        <v>-0.35513739545997614</v>
      </c>
      <c r="I26" s="164">
        <f t="shared" si="5"/>
        <v>4.189662265483703E-3</v>
      </c>
    </row>
    <row r="27" spans="2:22" x14ac:dyDescent="0.25">
      <c r="B27" s="162" t="s">
        <v>100</v>
      </c>
      <c r="C27" s="163">
        <v>2442</v>
      </c>
      <c r="D27" s="163">
        <v>5817</v>
      </c>
      <c r="E27" s="163">
        <v>4579</v>
      </c>
      <c r="F27" s="163">
        <v>5388</v>
      </c>
      <c r="G27" s="163">
        <v>4121</v>
      </c>
      <c r="H27" s="164">
        <f t="shared" si="4"/>
        <v>-0.2351521900519673</v>
      </c>
      <c r="I27" s="164">
        <f t="shared" si="5"/>
        <v>7.9970348291145636E-3</v>
      </c>
    </row>
    <row r="28" spans="2:22" x14ac:dyDescent="0.25">
      <c r="B28" s="158" t="s">
        <v>107</v>
      </c>
      <c r="C28" s="159">
        <v>12996</v>
      </c>
      <c r="D28" s="159">
        <v>142629</v>
      </c>
      <c r="E28" s="159">
        <v>170432</v>
      </c>
      <c r="F28" s="159">
        <v>178045</v>
      </c>
      <c r="G28" s="159">
        <v>172009</v>
      </c>
      <c r="H28" s="160">
        <f t="shared" si="4"/>
        <v>-3.3901541745064434E-2</v>
      </c>
      <c r="I28" s="160">
        <f t="shared" si="5"/>
        <v>0.33379324530967408</v>
      </c>
    </row>
    <row r="29" spans="2:22" x14ac:dyDescent="0.25">
      <c r="B29" s="162" t="s">
        <v>110</v>
      </c>
      <c r="C29" s="163">
        <v>594</v>
      </c>
      <c r="D29" s="163">
        <v>64598</v>
      </c>
      <c r="E29" s="163">
        <v>76477</v>
      </c>
      <c r="F29" s="163">
        <v>80160</v>
      </c>
      <c r="G29" s="163">
        <v>80153</v>
      </c>
      <c r="H29" s="164">
        <f t="shared" si="4"/>
        <v>-8.7325349301448085E-5</v>
      </c>
      <c r="I29" s="164">
        <f t="shared" si="5"/>
        <v>0.15554145417569026</v>
      </c>
    </row>
    <row r="30" spans="2:22" x14ac:dyDescent="0.25">
      <c r="B30" s="162" t="s">
        <v>113</v>
      </c>
      <c r="C30" s="163">
        <v>1912</v>
      </c>
      <c r="D30" s="163">
        <v>13926</v>
      </c>
      <c r="E30" s="163">
        <v>18213</v>
      </c>
      <c r="F30" s="163">
        <v>18866</v>
      </c>
      <c r="G30" s="163">
        <v>16993</v>
      </c>
      <c r="H30" s="164">
        <f t="shared" si="4"/>
        <v>-9.9279126470899981E-2</v>
      </c>
      <c r="I30" s="164">
        <f t="shared" si="5"/>
        <v>3.2975882759316615E-2</v>
      </c>
    </row>
    <row r="31" spans="2:22" x14ac:dyDescent="0.25">
      <c r="B31" s="162" t="s">
        <v>116</v>
      </c>
      <c r="C31" s="163">
        <v>3688</v>
      </c>
      <c r="D31" s="163">
        <v>7162</v>
      </c>
      <c r="E31" s="163">
        <v>8107</v>
      </c>
      <c r="F31" s="163">
        <v>8148</v>
      </c>
      <c r="G31" s="163">
        <v>6377</v>
      </c>
      <c r="H31" s="164">
        <f t="shared" si="4"/>
        <v>-0.21735395189003437</v>
      </c>
      <c r="I31" s="164">
        <f t="shared" si="5"/>
        <v>1.2374931110231392E-2</v>
      </c>
    </row>
    <row r="32" spans="2:22" x14ac:dyDescent="0.25">
      <c r="B32" s="162" t="s">
        <v>123</v>
      </c>
      <c r="C32" s="163">
        <v>203</v>
      </c>
      <c r="D32" s="163">
        <v>7968</v>
      </c>
      <c r="E32" s="163">
        <v>6555</v>
      </c>
      <c r="F32" s="163">
        <v>7447</v>
      </c>
      <c r="G32" s="163">
        <v>7101</v>
      </c>
      <c r="H32" s="164">
        <f t="shared" si="4"/>
        <v>-4.6461662414395088E-2</v>
      </c>
      <c r="I32" s="164">
        <f t="shared" si="5"/>
        <v>1.3779894278462148E-2</v>
      </c>
    </row>
    <row r="33" spans="2:9" x14ac:dyDescent="0.25">
      <c r="B33" s="162" t="s">
        <v>119</v>
      </c>
      <c r="C33" s="163">
        <v>393</v>
      </c>
      <c r="D33" s="163">
        <v>9731</v>
      </c>
      <c r="E33" s="163">
        <v>9109</v>
      </c>
      <c r="F33" s="163">
        <v>8588</v>
      </c>
      <c r="G33" s="163">
        <v>8273</v>
      </c>
      <c r="H33" s="164">
        <f t="shared" si="4"/>
        <v>-3.6679087098276719E-2</v>
      </c>
      <c r="I33" s="164">
        <f t="shared" si="5"/>
        <v>1.6054226920957239E-2</v>
      </c>
    </row>
    <row r="34" spans="2:9" x14ac:dyDescent="0.25">
      <c r="B34" s="162" t="s">
        <v>128</v>
      </c>
      <c r="C34" s="163">
        <v>42</v>
      </c>
      <c r="D34" s="163">
        <v>3919</v>
      </c>
      <c r="E34" s="163">
        <v>5444</v>
      </c>
      <c r="F34" s="163">
        <v>4603</v>
      </c>
      <c r="G34" s="163">
        <v>4422</v>
      </c>
      <c r="H34" s="164">
        <f t="shared" si="4"/>
        <v>-3.9322181186182914E-2</v>
      </c>
      <c r="I34" s="164">
        <f t="shared" si="5"/>
        <v>8.5811424446359131E-3</v>
      </c>
    </row>
    <row r="35" spans="2:9" x14ac:dyDescent="0.25">
      <c r="B35" s="162" t="s">
        <v>131</v>
      </c>
      <c r="C35" s="163">
        <v>101</v>
      </c>
      <c r="D35" s="163">
        <v>2037</v>
      </c>
      <c r="E35" s="163">
        <v>4234</v>
      </c>
      <c r="F35" s="163">
        <v>4561</v>
      </c>
      <c r="G35" s="163">
        <v>3830</v>
      </c>
      <c r="H35" s="164">
        <f t="shared" si="4"/>
        <v>-0.16027187020390266</v>
      </c>
      <c r="I35" s="164">
        <f t="shared" si="5"/>
        <v>7.4323327822151848E-3</v>
      </c>
    </row>
    <row r="36" spans="2:9" x14ac:dyDescent="0.25">
      <c r="B36" s="167" t="s">
        <v>145</v>
      </c>
      <c r="C36" s="168">
        <f>C28-SUM(C29:C35)</f>
        <v>6063</v>
      </c>
      <c r="D36" s="168">
        <f>D28-SUM(D29:D35)</f>
        <v>33288</v>
      </c>
      <c r="E36" s="168">
        <f>E28-SUM(E29:E35)</f>
        <v>42293</v>
      </c>
      <c r="F36" s="168">
        <f>F28-SUM(F29:F35)</f>
        <v>45672</v>
      </c>
      <c r="G36" s="168">
        <f>G28-SUM(G29:G35)</f>
        <v>44860</v>
      </c>
      <c r="H36" s="169">
        <f t="shared" si="4"/>
        <v>-1.7778945524610235E-2</v>
      </c>
      <c r="I36" s="169">
        <f t="shared" si="5"/>
        <v>8.7053380838165315E-2</v>
      </c>
    </row>
    <row r="37" spans="2:9" x14ac:dyDescent="0.25">
      <c r="B37" s="154" t="s">
        <v>45</v>
      </c>
      <c r="C37" s="173"/>
      <c r="D37" s="173"/>
      <c r="E37" s="173"/>
      <c r="F37" s="173"/>
      <c r="G37" s="173"/>
      <c r="H37" s="174"/>
      <c r="I37" s="174"/>
    </row>
    <row r="38" spans="2:9" x14ac:dyDescent="0.25">
      <c r="B38" s="155" t="s">
        <v>68</v>
      </c>
      <c r="C38" s="175">
        <v>11333</v>
      </c>
      <c r="D38" s="175">
        <v>102912</v>
      </c>
      <c r="E38" s="175">
        <v>125630</v>
      </c>
      <c r="F38" s="175">
        <v>135469</v>
      </c>
      <c r="G38" s="175">
        <v>138529</v>
      </c>
      <c r="H38" s="176">
        <f t="shared" ref="H38:H50" si="6">IFERROR(G38/F38-1,"-")</f>
        <v>2.2588193608869878E-2</v>
      </c>
      <c r="I38" s="176">
        <f t="shared" ref="I38:I50" si="7">G38/G$10</f>
        <v>0.26882340156331258</v>
      </c>
    </row>
    <row r="39" spans="2:9" x14ac:dyDescent="0.25">
      <c r="B39" s="158" t="s">
        <v>97</v>
      </c>
      <c r="C39" s="159">
        <v>3197</v>
      </c>
      <c r="D39" s="159">
        <v>6316</v>
      </c>
      <c r="E39" s="159">
        <v>4714</v>
      </c>
      <c r="F39" s="159">
        <v>5537</v>
      </c>
      <c r="G39" s="159">
        <v>6574</v>
      </c>
      <c r="H39" s="160">
        <f t="shared" si="6"/>
        <v>0.18728553368249945</v>
      </c>
      <c r="I39" s="160">
        <f t="shared" si="7"/>
        <v>1.2757220812084236E-2</v>
      </c>
    </row>
    <row r="40" spans="2:9" x14ac:dyDescent="0.25">
      <c r="B40" s="162" t="s">
        <v>103</v>
      </c>
      <c r="C40" s="163">
        <v>2429</v>
      </c>
      <c r="D40" s="163">
        <v>2586</v>
      </c>
      <c r="E40" s="163">
        <v>1495</v>
      </c>
      <c r="F40" s="163">
        <v>1960</v>
      </c>
      <c r="G40" s="163">
        <v>2386</v>
      </c>
      <c r="H40" s="164">
        <f t="shared" si="6"/>
        <v>0.21734693877551026</v>
      </c>
      <c r="I40" s="164">
        <f t="shared" si="7"/>
        <v>4.6301686732024621E-3</v>
      </c>
    </row>
    <row r="41" spans="2:9" x14ac:dyDescent="0.25">
      <c r="B41" s="162" t="s">
        <v>100</v>
      </c>
      <c r="C41" s="163">
        <v>768</v>
      </c>
      <c r="D41" s="163">
        <v>3730</v>
      </c>
      <c r="E41" s="163">
        <v>3219</v>
      </c>
      <c r="F41" s="163">
        <v>3577</v>
      </c>
      <c r="G41" s="163">
        <v>4188</v>
      </c>
      <c r="H41" s="164">
        <f t="shared" si="6"/>
        <v>0.17081353089180884</v>
      </c>
      <c r="I41" s="164">
        <f t="shared" si="7"/>
        <v>8.1270521388817733E-3</v>
      </c>
    </row>
    <row r="42" spans="2:9" x14ac:dyDescent="0.25">
      <c r="B42" s="158" t="s">
        <v>107</v>
      </c>
      <c r="C42" s="159">
        <v>8136</v>
      </c>
      <c r="D42" s="159">
        <v>96596</v>
      </c>
      <c r="E42" s="159">
        <v>120916</v>
      </c>
      <c r="F42" s="159">
        <v>129932</v>
      </c>
      <c r="G42" s="159">
        <v>131955</v>
      </c>
      <c r="H42" s="160">
        <f t="shared" si="6"/>
        <v>1.5569682603207902E-2</v>
      </c>
      <c r="I42" s="160">
        <f t="shared" si="7"/>
        <v>0.25606618075122839</v>
      </c>
    </row>
    <row r="43" spans="2:9" x14ac:dyDescent="0.25">
      <c r="B43" s="162" t="s">
        <v>110</v>
      </c>
      <c r="C43" s="163">
        <v>338</v>
      </c>
      <c r="D43" s="163">
        <v>39247</v>
      </c>
      <c r="E43" s="163">
        <v>49531</v>
      </c>
      <c r="F43" s="163">
        <v>54933</v>
      </c>
      <c r="G43" s="163">
        <v>56207</v>
      </c>
      <c r="H43" s="164">
        <f t="shared" si="6"/>
        <v>2.3191888300293062E-2</v>
      </c>
      <c r="I43" s="164">
        <f t="shared" si="7"/>
        <v>0.10907287955351667</v>
      </c>
    </row>
    <row r="44" spans="2:9" x14ac:dyDescent="0.25">
      <c r="B44" s="162" t="s">
        <v>113</v>
      </c>
      <c r="C44" s="163">
        <v>719</v>
      </c>
      <c r="D44" s="163">
        <v>3775</v>
      </c>
      <c r="E44" s="163">
        <v>5933</v>
      </c>
      <c r="F44" s="163">
        <v>5850</v>
      </c>
      <c r="G44" s="163">
        <v>5416</v>
      </c>
      <c r="H44" s="164">
        <f t="shared" si="6"/>
        <v>-7.4188034188034213E-2</v>
      </c>
      <c r="I44" s="164">
        <f t="shared" si="7"/>
        <v>1.0510055965659905E-2</v>
      </c>
    </row>
    <row r="45" spans="2:9" x14ac:dyDescent="0.25">
      <c r="B45" s="162" t="s">
        <v>116</v>
      </c>
      <c r="C45" s="163">
        <v>1531</v>
      </c>
      <c r="D45" s="163">
        <v>2966</v>
      </c>
      <c r="E45" s="163">
        <v>3332</v>
      </c>
      <c r="F45" s="163">
        <v>3469</v>
      </c>
      <c r="G45" s="163">
        <v>3829</v>
      </c>
      <c r="H45" s="164">
        <f t="shared" si="6"/>
        <v>0.1037763044104929</v>
      </c>
      <c r="I45" s="164">
        <f t="shared" si="7"/>
        <v>7.4303922253529872E-3</v>
      </c>
    </row>
    <row r="46" spans="2:9" x14ac:dyDescent="0.25">
      <c r="B46" s="162" t="s">
        <v>123</v>
      </c>
      <c r="C46" s="163">
        <v>166</v>
      </c>
      <c r="D46" s="163">
        <v>5224</v>
      </c>
      <c r="E46" s="163">
        <v>5687</v>
      </c>
      <c r="F46" s="163">
        <v>6060</v>
      </c>
      <c r="G46" s="163">
        <v>5899</v>
      </c>
      <c r="H46" s="164">
        <f t="shared" si="6"/>
        <v>-2.6567656765676517E-2</v>
      </c>
      <c r="I46" s="164">
        <f t="shared" si="7"/>
        <v>1.1447344930101142E-2</v>
      </c>
    </row>
    <row r="47" spans="2:9" x14ac:dyDescent="0.25">
      <c r="B47" s="162" t="s">
        <v>119</v>
      </c>
      <c r="C47" s="163">
        <v>83</v>
      </c>
      <c r="D47" s="163">
        <v>3834</v>
      </c>
      <c r="E47" s="163">
        <v>4177</v>
      </c>
      <c r="F47" s="163">
        <v>4879</v>
      </c>
      <c r="G47" s="163">
        <v>3967</v>
      </c>
      <c r="H47" s="164">
        <f t="shared" si="6"/>
        <v>-0.18692354990776794</v>
      </c>
      <c r="I47" s="164">
        <f t="shared" si="7"/>
        <v>7.6981890723361972E-3</v>
      </c>
    </row>
    <row r="48" spans="2:9" x14ac:dyDescent="0.25">
      <c r="B48" s="162" t="s">
        <v>128</v>
      </c>
      <c r="C48" s="163">
        <v>37</v>
      </c>
      <c r="D48" s="163">
        <v>4252</v>
      </c>
      <c r="E48" s="163">
        <v>5396</v>
      </c>
      <c r="F48" s="163">
        <v>4760</v>
      </c>
      <c r="G48" s="163">
        <v>4547</v>
      </c>
      <c r="H48" s="164">
        <f t="shared" si="6"/>
        <v>-4.4747899159663818E-2</v>
      </c>
      <c r="I48" s="164">
        <f t="shared" si="7"/>
        <v>8.8237120524105594E-3</v>
      </c>
    </row>
    <row r="49" spans="2:9" x14ac:dyDescent="0.25">
      <c r="B49" s="162" t="s">
        <v>131</v>
      </c>
      <c r="C49" s="163">
        <v>437</v>
      </c>
      <c r="D49" s="163">
        <v>3074</v>
      </c>
      <c r="E49" s="163">
        <v>4976</v>
      </c>
      <c r="F49" s="163">
        <v>5436</v>
      </c>
      <c r="G49" s="163">
        <v>4418</v>
      </c>
      <c r="H49" s="164">
        <f t="shared" si="6"/>
        <v>-0.1872700515084621</v>
      </c>
      <c r="I49" s="164">
        <f t="shared" si="7"/>
        <v>8.5733802171871244E-3</v>
      </c>
    </row>
    <row r="50" spans="2:9" x14ac:dyDescent="0.25">
      <c r="B50" s="167" t="s">
        <v>145</v>
      </c>
      <c r="C50" s="168">
        <f>C42-SUM(C43:C49)</f>
        <v>4825</v>
      </c>
      <c r="D50" s="168">
        <f>D42-SUM(D43:D49)</f>
        <v>34224</v>
      </c>
      <c r="E50" s="168">
        <f>E42-SUM(E43:E49)</f>
        <v>41884</v>
      </c>
      <c r="F50" s="168">
        <f>F42-SUM(F43:F49)</f>
        <v>44545</v>
      </c>
      <c r="G50" s="168">
        <f>G42-SUM(G43:G49)</f>
        <v>47672</v>
      </c>
      <c r="H50" s="169">
        <f t="shared" si="6"/>
        <v>7.0198675496688789E-2</v>
      </c>
      <c r="I50" s="169">
        <f t="shared" si="7"/>
        <v>9.2510226734663775E-2</v>
      </c>
    </row>
    <row r="51" spans="2:9" x14ac:dyDescent="0.25">
      <c r="B51" s="154" t="s">
        <v>46</v>
      </c>
      <c r="C51" s="173"/>
      <c r="D51" s="173"/>
      <c r="E51" s="173"/>
      <c r="F51" s="173"/>
      <c r="G51" s="173"/>
      <c r="H51" s="174"/>
      <c r="I51" s="174"/>
    </row>
    <row r="52" spans="2:9" x14ac:dyDescent="0.25">
      <c r="B52" s="155" t="s">
        <v>68</v>
      </c>
      <c r="C52" s="175">
        <v>390</v>
      </c>
      <c r="D52" s="175">
        <v>3092</v>
      </c>
      <c r="E52" s="175">
        <v>4933</v>
      </c>
      <c r="F52" s="175">
        <v>5269</v>
      </c>
      <c r="G52" s="175">
        <v>4496</v>
      </c>
      <c r="H52" s="176">
        <f t="shared" ref="H52:H64" si="8">IFERROR(G52/F52-1,"-")</f>
        <v>-0.14670715505788579</v>
      </c>
      <c r="I52" s="176">
        <f t="shared" ref="I52:I64" si="9">G52/G$10</f>
        <v>8.7247436524385043E-3</v>
      </c>
    </row>
    <row r="53" spans="2:9" x14ac:dyDescent="0.25">
      <c r="B53" s="158" t="s">
        <v>97</v>
      </c>
      <c r="C53" s="159">
        <v>51</v>
      </c>
      <c r="D53" s="159">
        <v>142</v>
      </c>
      <c r="E53" s="159">
        <v>1670</v>
      </c>
      <c r="F53" s="159">
        <v>972</v>
      </c>
      <c r="G53" s="159">
        <v>653</v>
      </c>
      <c r="H53" s="160">
        <f t="shared" si="8"/>
        <v>-0.32818930041152261</v>
      </c>
      <c r="I53" s="160">
        <f t="shared" si="9"/>
        <v>1.2671836310147559E-3</v>
      </c>
    </row>
    <row r="54" spans="2:9" x14ac:dyDescent="0.25">
      <c r="B54" s="162" t="s">
        <v>103</v>
      </c>
      <c r="C54" s="163">
        <v>39</v>
      </c>
      <c r="D54" s="163">
        <v>28</v>
      </c>
      <c r="E54" s="163">
        <v>1178</v>
      </c>
      <c r="F54" s="163">
        <v>379</v>
      </c>
      <c r="G54" s="163">
        <v>397</v>
      </c>
      <c r="H54" s="164">
        <f t="shared" si="8"/>
        <v>4.7493403693931402E-2</v>
      </c>
      <c r="I54" s="164">
        <f t="shared" si="9"/>
        <v>7.7040107429227891E-4</v>
      </c>
    </row>
    <row r="55" spans="2:9" x14ac:dyDescent="0.25">
      <c r="B55" s="162" t="s">
        <v>100</v>
      </c>
      <c r="C55" s="163">
        <v>12</v>
      </c>
      <c r="D55" s="163">
        <v>114</v>
      </c>
      <c r="E55" s="163">
        <v>492</v>
      </c>
      <c r="F55" s="163">
        <v>593</v>
      </c>
      <c r="G55" s="163">
        <v>256</v>
      </c>
      <c r="H55" s="164">
        <f t="shared" si="8"/>
        <v>-0.56829679595278249</v>
      </c>
      <c r="I55" s="164">
        <f t="shared" si="9"/>
        <v>4.9678255672247712E-4</v>
      </c>
    </row>
    <row r="56" spans="2:9" x14ac:dyDescent="0.25">
      <c r="B56" s="158" t="s">
        <v>107</v>
      </c>
      <c r="C56" s="159">
        <v>339</v>
      </c>
      <c r="D56" s="159">
        <v>2950</v>
      </c>
      <c r="E56" s="159">
        <v>3263</v>
      </c>
      <c r="F56" s="159">
        <v>4297</v>
      </c>
      <c r="G56" s="159">
        <v>3843</v>
      </c>
      <c r="H56" s="160">
        <f t="shared" si="8"/>
        <v>-0.10565510821503377</v>
      </c>
      <c r="I56" s="160">
        <f t="shared" si="9"/>
        <v>7.4575600214237476E-3</v>
      </c>
    </row>
    <row r="57" spans="2:9" x14ac:dyDescent="0.25">
      <c r="B57" s="162" t="s">
        <v>110</v>
      </c>
      <c r="C57" s="163">
        <v>6</v>
      </c>
      <c r="D57" s="163">
        <v>1084</v>
      </c>
      <c r="E57" s="163">
        <v>977</v>
      </c>
      <c r="F57" s="163">
        <v>1192</v>
      </c>
      <c r="G57" s="163">
        <v>1206</v>
      </c>
      <c r="H57" s="164">
        <f t="shared" si="8"/>
        <v>1.1744966442952975E-2</v>
      </c>
      <c r="I57" s="164">
        <f t="shared" si="9"/>
        <v>2.3403115758097942E-3</v>
      </c>
    </row>
    <row r="58" spans="2:9" x14ac:dyDescent="0.25">
      <c r="B58" s="162" t="s">
        <v>113</v>
      </c>
      <c r="C58" s="163">
        <v>207</v>
      </c>
      <c r="D58" s="163">
        <v>660</v>
      </c>
      <c r="E58" s="163">
        <v>642</v>
      </c>
      <c r="F58" s="163">
        <v>898</v>
      </c>
      <c r="G58" s="163">
        <v>865</v>
      </c>
      <c r="H58" s="164">
        <f t="shared" si="8"/>
        <v>-3.674832962138086E-2</v>
      </c>
      <c r="I58" s="164">
        <f t="shared" si="9"/>
        <v>1.6785816858005574E-3</v>
      </c>
    </row>
    <row r="59" spans="2:9" x14ac:dyDescent="0.25">
      <c r="B59" s="162" t="s">
        <v>116</v>
      </c>
      <c r="C59" s="163">
        <v>29</v>
      </c>
      <c r="D59" s="163">
        <v>140</v>
      </c>
      <c r="E59" s="163">
        <v>308</v>
      </c>
      <c r="F59" s="163">
        <v>306</v>
      </c>
      <c r="G59" s="163">
        <v>209</v>
      </c>
      <c r="H59" s="164">
        <f t="shared" si="8"/>
        <v>-0.31699346405228757</v>
      </c>
      <c r="I59" s="164">
        <f t="shared" si="9"/>
        <v>4.0557638419920982E-4</v>
      </c>
    </row>
    <row r="60" spans="2:9" x14ac:dyDescent="0.25">
      <c r="B60" s="162" t="s">
        <v>123</v>
      </c>
      <c r="C60" s="163">
        <v>6</v>
      </c>
      <c r="D60" s="163">
        <v>121</v>
      </c>
      <c r="E60" s="163">
        <v>79</v>
      </c>
      <c r="F60" s="163">
        <v>174</v>
      </c>
      <c r="G60" s="163">
        <v>105</v>
      </c>
      <c r="H60" s="164">
        <f t="shared" si="8"/>
        <v>-0.39655172413793105</v>
      </c>
      <c r="I60" s="164">
        <f t="shared" si="9"/>
        <v>2.0375847053070349E-4</v>
      </c>
    </row>
    <row r="61" spans="2:9" x14ac:dyDescent="0.25">
      <c r="B61" s="162" t="s">
        <v>119</v>
      </c>
      <c r="C61" s="163">
        <v>3</v>
      </c>
      <c r="D61" s="163">
        <v>120</v>
      </c>
      <c r="E61" s="163">
        <v>75</v>
      </c>
      <c r="F61" s="163">
        <v>101</v>
      </c>
      <c r="G61" s="163">
        <v>139</v>
      </c>
      <c r="H61" s="164">
        <f t="shared" si="8"/>
        <v>0.37623762376237613</v>
      </c>
      <c r="I61" s="164">
        <f t="shared" si="9"/>
        <v>2.6973740384540746E-4</v>
      </c>
    </row>
    <row r="62" spans="2:9" x14ac:dyDescent="0.25">
      <c r="B62" s="162" t="s">
        <v>128</v>
      </c>
      <c r="C62" s="163">
        <v>0</v>
      </c>
      <c r="D62" s="163">
        <v>13</v>
      </c>
      <c r="E62" s="163">
        <v>52</v>
      </c>
      <c r="F62" s="163">
        <v>27</v>
      </c>
      <c r="G62" s="163">
        <v>77</v>
      </c>
      <c r="H62" s="164">
        <f t="shared" si="8"/>
        <v>1.8518518518518516</v>
      </c>
      <c r="I62" s="164">
        <f t="shared" si="9"/>
        <v>1.4942287838918256E-4</v>
      </c>
    </row>
    <row r="63" spans="2:9" x14ac:dyDescent="0.25">
      <c r="B63" s="162" t="s">
        <v>131</v>
      </c>
      <c r="C63" s="163">
        <v>0</v>
      </c>
      <c r="D63" s="163">
        <v>39</v>
      </c>
      <c r="E63" s="163">
        <v>57</v>
      </c>
      <c r="F63" s="163">
        <v>46</v>
      </c>
      <c r="G63" s="163">
        <v>27</v>
      </c>
      <c r="H63" s="164">
        <f t="shared" si="8"/>
        <v>-0.41304347826086951</v>
      </c>
      <c r="I63" s="164">
        <f t="shared" si="9"/>
        <v>5.2395035279323756E-5</v>
      </c>
    </row>
    <row r="64" spans="2:9" x14ac:dyDescent="0.25">
      <c r="B64" s="167" t="s">
        <v>145</v>
      </c>
      <c r="C64" s="168">
        <f>C56-SUM(C57:C63)</f>
        <v>88</v>
      </c>
      <c r="D64" s="168">
        <f>D56-SUM(D57:D63)</f>
        <v>773</v>
      </c>
      <c r="E64" s="168">
        <f>E56-SUM(E57:E63)</f>
        <v>1073</v>
      </c>
      <c r="F64" s="168">
        <f>F56-SUM(F57:F63)</f>
        <v>1553</v>
      </c>
      <c r="G64" s="168">
        <f>G56-SUM(G57:G63)</f>
        <v>1215</v>
      </c>
      <c r="H64" s="169">
        <f t="shared" si="8"/>
        <v>-0.21764327108821635</v>
      </c>
      <c r="I64" s="169">
        <f t="shared" si="9"/>
        <v>2.3577765875695687E-3</v>
      </c>
    </row>
    <row r="65" spans="2:9" x14ac:dyDescent="0.25">
      <c r="B65" s="154" t="s">
        <v>47</v>
      </c>
      <c r="C65" s="173"/>
      <c r="D65" s="173"/>
      <c r="E65" s="173"/>
      <c r="F65" s="173"/>
      <c r="G65" s="173"/>
      <c r="H65" s="174"/>
      <c r="I65" s="174"/>
    </row>
    <row r="66" spans="2:9" x14ac:dyDescent="0.25">
      <c r="B66" s="155" t="s">
        <v>68</v>
      </c>
      <c r="C66" s="175">
        <v>1889</v>
      </c>
      <c r="D66" s="175">
        <v>11385</v>
      </c>
      <c r="E66" s="175">
        <v>21667</v>
      </c>
      <c r="F66" s="175">
        <v>27867</v>
      </c>
      <c r="G66" s="175">
        <v>18081</v>
      </c>
      <c r="H66" s="176">
        <f t="shared" ref="H66:H78" si="10">IFERROR(G66/F66-1,"-")</f>
        <v>-0.3511680482290882</v>
      </c>
      <c r="I66" s="176">
        <f t="shared" ref="I66:I78" si="11">G66/G$10</f>
        <v>3.508720862538714E-2</v>
      </c>
    </row>
    <row r="67" spans="2:9" x14ac:dyDescent="0.25">
      <c r="B67" s="158" t="s">
        <v>97</v>
      </c>
      <c r="C67" s="159">
        <v>843</v>
      </c>
      <c r="D67" s="159">
        <v>2571</v>
      </c>
      <c r="E67" s="159">
        <v>2445</v>
      </c>
      <c r="F67" s="159">
        <v>3850</v>
      </c>
      <c r="G67" s="159">
        <v>2230</v>
      </c>
      <c r="H67" s="160">
        <f t="shared" si="10"/>
        <v>-0.42077922077922081</v>
      </c>
      <c r="I67" s="160">
        <f t="shared" si="11"/>
        <v>4.3274418026997023E-3</v>
      </c>
    </row>
    <row r="68" spans="2:9" x14ac:dyDescent="0.25">
      <c r="B68" s="162" t="s">
        <v>103</v>
      </c>
      <c r="C68" s="163">
        <v>824</v>
      </c>
      <c r="D68" s="163">
        <v>1614</v>
      </c>
      <c r="E68" s="163">
        <v>2101</v>
      </c>
      <c r="F68" s="163">
        <v>2238</v>
      </c>
      <c r="G68" s="163">
        <v>792</v>
      </c>
      <c r="H68" s="164">
        <f t="shared" si="10"/>
        <v>-0.64611260053619302</v>
      </c>
      <c r="I68" s="164">
        <f t="shared" si="11"/>
        <v>1.5369210348601635E-3</v>
      </c>
    </row>
    <row r="69" spans="2:9" x14ac:dyDescent="0.25">
      <c r="B69" s="162" t="s">
        <v>100</v>
      </c>
      <c r="C69" s="163">
        <v>19</v>
      </c>
      <c r="D69" s="163">
        <v>957</v>
      </c>
      <c r="E69" s="163">
        <v>344</v>
      </c>
      <c r="F69" s="163">
        <v>1612</v>
      </c>
      <c r="G69" s="163">
        <v>1438</v>
      </c>
      <c r="H69" s="164">
        <f t="shared" si="10"/>
        <v>-0.10794044665012403</v>
      </c>
      <c r="I69" s="164">
        <f t="shared" si="11"/>
        <v>2.7905207678395392E-3</v>
      </c>
    </row>
    <row r="70" spans="2:9" x14ac:dyDescent="0.25">
      <c r="B70" s="158" t="s">
        <v>107</v>
      </c>
      <c r="C70" s="159">
        <v>1046</v>
      </c>
      <c r="D70" s="159">
        <v>8814</v>
      </c>
      <c r="E70" s="159">
        <v>19222</v>
      </c>
      <c r="F70" s="159">
        <v>24017</v>
      </c>
      <c r="G70" s="159">
        <v>15851</v>
      </c>
      <c r="H70" s="160">
        <f t="shared" si="10"/>
        <v>-0.34000916017820715</v>
      </c>
      <c r="I70" s="160">
        <f t="shared" si="11"/>
        <v>3.075976682268744E-2</v>
      </c>
    </row>
    <row r="71" spans="2:9" x14ac:dyDescent="0.25">
      <c r="B71" s="162" t="s">
        <v>110</v>
      </c>
      <c r="C71" s="163">
        <v>5</v>
      </c>
      <c r="D71" s="163">
        <v>3192</v>
      </c>
      <c r="E71" s="163">
        <v>6111</v>
      </c>
      <c r="F71" s="163">
        <v>7341</v>
      </c>
      <c r="G71" s="163">
        <v>7296</v>
      </c>
      <c r="H71" s="164">
        <f t="shared" si="10"/>
        <v>-6.129955046996316E-3</v>
      </c>
      <c r="I71" s="164">
        <f t="shared" si="11"/>
        <v>1.4158302866590597E-2</v>
      </c>
    </row>
    <row r="72" spans="2:9" x14ac:dyDescent="0.25">
      <c r="B72" s="162" t="s">
        <v>113</v>
      </c>
      <c r="C72" s="163">
        <v>313</v>
      </c>
      <c r="D72" s="163">
        <v>1320</v>
      </c>
      <c r="E72" s="163">
        <v>1171</v>
      </c>
      <c r="F72" s="163">
        <v>1585</v>
      </c>
      <c r="G72" s="163">
        <v>1198</v>
      </c>
      <c r="H72" s="164">
        <f t="shared" si="10"/>
        <v>-0.2441640378548896</v>
      </c>
      <c r="I72" s="164">
        <f t="shared" si="11"/>
        <v>2.3247871209122169E-3</v>
      </c>
    </row>
    <row r="73" spans="2:9" x14ac:dyDescent="0.25">
      <c r="B73" s="162" t="s">
        <v>116</v>
      </c>
      <c r="C73" s="163">
        <v>177</v>
      </c>
      <c r="D73" s="163">
        <v>775</v>
      </c>
      <c r="E73" s="163">
        <v>3031</v>
      </c>
      <c r="F73" s="163">
        <v>3212</v>
      </c>
      <c r="G73" s="163">
        <v>1026</v>
      </c>
      <c r="H73" s="164">
        <f t="shared" si="10"/>
        <v>-0.68057285180572857</v>
      </c>
      <c r="I73" s="164">
        <f t="shared" si="11"/>
        <v>1.9910113406143028E-3</v>
      </c>
    </row>
    <row r="74" spans="2:9" x14ac:dyDescent="0.25">
      <c r="B74" s="162" t="s">
        <v>123</v>
      </c>
      <c r="C74" s="163">
        <v>23</v>
      </c>
      <c r="D74" s="163">
        <v>226</v>
      </c>
      <c r="E74" s="163">
        <v>390</v>
      </c>
      <c r="F74" s="163">
        <v>1033</v>
      </c>
      <c r="G74" s="163">
        <v>627</v>
      </c>
      <c r="H74" s="164">
        <f t="shared" si="10"/>
        <v>-0.39303000968054214</v>
      </c>
      <c r="I74" s="164">
        <f t="shared" si="11"/>
        <v>1.2167291525976294E-3</v>
      </c>
    </row>
    <row r="75" spans="2:9" x14ac:dyDescent="0.25">
      <c r="B75" s="162" t="s">
        <v>119</v>
      </c>
      <c r="C75" s="163">
        <v>1</v>
      </c>
      <c r="D75" s="163">
        <v>234</v>
      </c>
      <c r="E75" s="163">
        <v>369</v>
      </c>
      <c r="F75" s="163">
        <v>703</v>
      </c>
      <c r="G75" s="163">
        <v>358</v>
      </c>
      <c r="H75" s="164">
        <f t="shared" si="10"/>
        <v>-0.49075391180654337</v>
      </c>
      <c r="I75" s="164">
        <f t="shared" si="11"/>
        <v>6.9471935666658906E-4</v>
      </c>
    </row>
    <row r="76" spans="2:9" x14ac:dyDescent="0.25">
      <c r="B76" s="162" t="s">
        <v>128</v>
      </c>
      <c r="C76" s="163">
        <v>0</v>
      </c>
      <c r="D76" s="163">
        <v>265</v>
      </c>
      <c r="E76" s="163">
        <v>1385</v>
      </c>
      <c r="F76" s="163">
        <v>1055</v>
      </c>
      <c r="G76" s="163">
        <v>485</v>
      </c>
      <c r="H76" s="164">
        <f t="shared" si="10"/>
        <v>-0.54028436018957349</v>
      </c>
      <c r="I76" s="164">
        <f t="shared" si="11"/>
        <v>9.411700781656304E-4</v>
      </c>
    </row>
    <row r="77" spans="2:9" x14ac:dyDescent="0.25">
      <c r="B77" s="162" t="s">
        <v>131</v>
      </c>
      <c r="C77" s="163">
        <v>0</v>
      </c>
      <c r="D77" s="163">
        <v>154</v>
      </c>
      <c r="E77" s="163">
        <v>247</v>
      </c>
      <c r="F77" s="163">
        <v>513</v>
      </c>
      <c r="G77" s="163">
        <v>608</v>
      </c>
      <c r="H77" s="164">
        <f t="shared" si="10"/>
        <v>0.18518518518518512</v>
      </c>
      <c r="I77" s="164">
        <f t="shared" si="11"/>
        <v>1.1798585722158832E-3</v>
      </c>
    </row>
    <row r="78" spans="2:9" x14ac:dyDescent="0.25">
      <c r="B78" s="167" t="s">
        <v>145</v>
      </c>
      <c r="C78" s="168">
        <f>C70-SUM(C71:C77)</f>
        <v>527</v>
      </c>
      <c r="D78" s="168">
        <f>D70-SUM(D71:D77)</f>
        <v>2648</v>
      </c>
      <c r="E78" s="168">
        <f>E70-SUM(E71:E77)</f>
        <v>6518</v>
      </c>
      <c r="F78" s="168">
        <f>F70-SUM(F71:F77)</f>
        <v>8575</v>
      </c>
      <c r="G78" s="168">
        <f>G70-SUM(G71:G77)</f>
        <v>4253</v>
      </c>
      <c r="H78" s="169">
        <f t="shared" si="10"/>
        <v>-0.50402332361516033</v>
      </c>
      <c r="I78" s="169">
        <f t="shared" si="11"/>
        <v>8.2531883349245896E-3</v>
      </c>
    </row>
    <row r="79" spans="2:9" x14ac:dyDescent="0.25">
      <c r="B79" s="154" t="s">
        <v>48</v>
      </c>
      <c r="C79" s="173"/>
      <c r="D79" s="173"/>
      <c r="E79" s="173"/>
      <c r="F79" s="173"/>
      <c r="G79" s="173"/>
      <c r="H79" s="174"/>
      <c r="I79" s="174"/>
    </row>
    <row r="80" spans="2:9" x14ac:dyDescent="0.25">
      <c r="B80" s="155" t="s">
        <v>68</v>
      </c>
      <c r="C80" s="175">
        <v>6799</v>
      </c>
      <c r="D80" s="175">
        <v>56972</v>
      </c>
      <c r="E80" s="175">
        <v>69900</v>
      </c>
      <c r="F80" s="175">
        <v>80389</v>
      </c>
      <c r="G80" s="175">
        <v>82767</v>
      </c>
      <c r="H80" s="176">
        <f t="shared" ref="H80:H92" si="12">IFERROR(G80/F80-1,"-")</f>
        <v>2.9581161601711647E-2</v>
      </c>
      <c r="I80" s="176">
        <f t="shared" ref="I80:I92" si="13">G80/G$10</f>
        <v>0.16061406981347368</v>
      </c>
    </row>
    <row r="81" spans="2:9" x14ac:dyDescent="0.25">
      <c r="B81" s="158" t="s">
        <v>97</v>
      </c>
      <c r="C81" s="159">
        <v>3102</v>
      </c>
      <c r="D81" s="159">
        <v>21264</v>
      </c>
      <c r="E81" s="159">
        <v>20449</v>
      </c>
      <c r="F81" s="159">
        <v>20128</v>
      </c>
      <c r="G81" s="159">
        <v>21353</v>
      </c>
      <c r="H81" s="160">
        <f t="shared" si="12"/>
        <v>6.0860492845786984E-2</v>
      </c>
      <c r="I81" s="160">
        <f t="shared" si="13"/>
        <v>4.1436710678496302E-2</v>
      </c>
    </row>
    <row r="82" spans="2:9" x14ac:dyDescent="0.25">
      <c r="B82" s="162" t="s">
        <v>103</v>
      </c>
      <c r="C82" s="163">
        <v>1900</v>
      </c>
      <c r="D82" s="163">
        <v>6002</v>
      </c>
      <c r="E82" s="163">
        <v>3214</v>
      </c>
      <c r="F82" s="163">
        <v>3643</v>
      </c>
      <c r="G82" s="163">
        <v>3654</v>
      </c>
      <c r="H82" s="164">
        <f t="shared" si="12"/>
        <v>3.0194894317869814E-3</v>
      </c>
      <c r="I82" s="164">
        <f t="shared" si="13"/>
        <v>7.0907947744684816E-3</v>
      </c>
    </row>
    <row r="83" spans="2:9" x14ac:dyDescent="0.25">
      <c r="B83" s="162" t="s">
        <v>100</v>
      </c>
      <c r="C83" s="163">
        <v>1202</v>
      </c>
      <c r="D83" s="163">
        <v>15262</v>
      </c>
      <c r="E83" s="163">
        <v>17235</v>
      </c>
      <c r="F83" s="163">
        <v>16485</v>
      </c>
      <c r="G83" s="163">
        <v>17699</v>
      </c>
      <c r="H83" s="164">
        <f t="shared" si="12"/>
        <v>7.36427054898392E-2</v>
      </c>
      <c r="I83" s="164">
        <f t="shared" si="13"/>
        <v>3.4345915904027823E-2</v>
      </c>
    </row>
    <row r="84" spans="2:9" x14ac:dyDescent="0.25">
      <c r="B84" s="158" t="s">
        <v>107</v>
      </c>
      <c r="C84" s="159">
        <v>3697</v>
      </c>
      <c r="D84" s="159">
        <v>35708</v>
      </c>
      <c r="E84" s="159">
        <v>49451</v>
      </c>
      <c r="F84" s="159">
        <v>60261</v>
      </c>
      <c r="G84" s="159">
        <v>61414</v>
      </c>
      <c r="H84" s="160">
        <f t="shared" si="12"/>
        <v>1.9133436219113564E-2</v>
      </c>
      <c r="I84" s="160">
        <f t="shared" si="13"/>
        <v>0.11917735913497737</v>
      </c>
    </row>
    <row r="85" spans="2:9" x14ac:dyDescent="0.25">
      <c r="B85" s="162" t="s">
        <v>110</v>
      </c>
      <c r="C85" s="163">
        <v>268</v>
      </c>
      <c r="D85" s="163">
        <v>5687</v>
      </c>
      <c r="E85" s="163">
        <v>8814</v>
      </c>
      <c r="F85" s="163">
        <v>11256</v>
      </c>
      <c r="G85" s="163">
        <v>11573</v>
      </c>
      <c r="H85" s="164">
        <f t="shared" si="12"/>
        <v>2.8162757640369573E-2</v>
      </c>
      <c r="I85" s="164">
        <f t="shared" si="13"/>
        <v>2.2458064566207921E-2</v>
      </c>
    </row>
    <row r="86" spans="2:9" x14ac:dyDescent="0.25">
      <c r="B86" s="162" t="s">
        <v>113</v>
      </c>
      <c r="C86" s="163">
        <v>858</v>
      </c>
      <c r="D86" s="163">
        <v>10988</v>
      </c>
      <c r="E86" s="163">
        <v>15779</v>
      </c>
      <c r="F86" s="163">
        <v>19184</v>
      </c>
      <c r="G86" s="163">
        <v>17678</v>
      </c>
      <c r="H86" s="164">
        <f t="shared" si="12"/>
        <v>-7.8502919099249335E-2</v>
      </c>
      <c r="I86" s="164">
        <f t="shared" si="13"/>
        <v>3.4305164209921676E-2</v>
      </c>
    </row>
    <row r="87" spans="2:9" x14ac:dyDescent="0.25">
      <c r="B87" s="162" t="s">
        <v>116</v>
      </c>
      <c r="C87" s="163">
        <v>742</v>
      </c>
      <c r="D87" s="163">
        <v>3209</v>
      </c>
      <c r="E87" s="163">
        <v>3964</v>
      </c>
      <c r="F87" s="163">
        <v>5679</v>
      </c>
      <c r="G87" s="163">
        <v>5853</v>
      </c>
      <c r="H87" s="164">
        <f t="shared" si="12"/>
        <v>3.0639197041732791E-2</v>
      </c>
      <c r="I87" s="164">
        <f t="shared" si="13"/>
        <v>1.1358079314440071E-2</v>
      </c>
    </row>
    <row r="88" spans="2:9" x14ac:dyDescent="0.25">
      <c r="B88" s="162" t="s">
        <v>123</v>
      </c>
      <c r="C88" s="163">
        <v>61</v>
      </c>
      <c r="D88" s="163">
        <v>1110</v>
      </c>
      <c r="E88" s="163">
        <v>908</v>
      </c>
      <c r="F88" s="163">
        <v>1411</v>
      </c>
      <c r="G88" s="163">
        <v>1992</v>
      </c>
      <c r="H88" s="164">
        <f t="shared" si="12"/>
        <v>0.41176470588235303</v>
      </c>
      <c r="I88" s="164">
        <f t="shared" si="13"/>
        <v>3.8655892694967747E-3</v>
      </c>
    </row>
    <row r="89" spans="2:9" x14ac:dyDescent="0.25">
      <c r="B89" s="162" t="s">
        <v>119</v>
      </c>
      <c r="C89" s="163">
        <v>59</v>
      </c>
      <c r="D89" s="163">
        <v>679</v>
      </c>
      <c r="E89" s="163">
        <v>551</v>
      </c>
      <c r="F89" s="163">
        <v>750</v>
      </c>
      <c r="G89" s="163">
        <v>914</v>
      </c>
      <c r="H89" s="164">
        <f t="shared" si="12"/>
        <v>0.21866666666666656</v>
      </c>
      <c r="I89" s="164">
        <f t="shared" si="13"/>
        <v>1.773668972048219E-3</v>
      </c>
    </row>
    <row r="90" spans="2:9" x14ac:dyDescent="0.25">
      <c r="B90" s="162" t="s">
        <v>128</v>
      </c>
      <c r="C90" s="163">
        <v>22</v>
      </c>
      <c r="D90" s="163">
        <v>1114</v>
      </c>
      <c r="E90" s="163">
        <v>2022</v>
      </c>
      <c r="F90" s="163">
        <v>1805</v>
      </c>
      <c r="G90" s="163">
        <v>1548</v>
      </c>
      <c r="H90" s="164">
        <f t="shared" si="12"/>
        <v>-0.14238227146814408</v>
      </c>
      <c r="I90" s="164">
        <f t="shared" si="13"/>
        <v>3.0039820226812285E-3</v>
      </c>
    </row>
    <row r="91" spans="2:9" x14ac:dyDescent="0.25">
      <c r="B91" s="162" t="s">
        <v>131</v>
      </c>
      <c r="C91" s="163">
        <v>109</v>
      </c>
      <c r="D91" s="163">
        <v>860</v>
      </c>
      <c r="E91" s="163">
        <v>1627</v>
      </c>
      <c r="F91" s="163">
        <v>2114</v>
      </c>
      <c r="G91" s="163">
        <v>1226</v>
      </c>
      <c r="H91" s="164">
        <f t="shared" si="12"/>
        <v>-0.42005676442762541</v>
      </c>
      <c r="I91" s="164">
        <f t="shared" si="13"/>
        <v>2.379122713053738E-3</v>
      </c>
    </row>
    <row r="92" spans="2:9" x14ac:dyDescent="0.25">
      <c r="B92" s="167" t="s">
        <v>145</v>
      </c>
      <c r="C92" s="168">
        <f>C84-SUM(C85:C91)</f>
        <v>1578</v>
      </c>
      <c r="D92" s="168">
        <f>D84-SUM(D85:D91)</f>
        <v>12061</v>
      </c>
      <c r="E92" s="168">
        <f>E84-SUM(E85:E91)</f>
        <v>15786</v>
      </c>
      <c r="F92" s="168">
        <f>F84-SUM(F85:F91)</f>
        <v>18062</v>
      </c>
      <c r="G92" s="168">
        <f>G84-SUM(G85:G91)</f>
        <v>20630</v>
      </c>
      <c r="H92" s="169">
        <f t="shared" si="12"/>
        <v>0.14217694607463183</v>
      </c>
      <c r="I92" s="169">
        <f t="shared" si="13"/>
        <v>4.0033688067127746E-2</v>
      </c>
    </row>
    <row r="93" spans="2:9" x14ac:dyDescent="0.25">
      <c r="B93" s="154" t="s">
        <v>49</v>
      </c>
      <c r="C93" s="173"/>
      <c r="D93" s="173"/>
      <c r="E93" s="173"/>
      <c r="F93" s="173"/>
      <c r="G93" s="173"/>
      <c r="H93" s="174"/>
      <c r="I93" s="174"/>
    </row>
    <row r="94" spans="2:9" x14ac:dyDescent="0.25">
      <c r="B94" s="155" t="s">
        <v>68</v>
      </c>
      <c r="C94" s="175">
        <v>1422</v>
      </c>
      <c r="D94" s="175">
        <v>4415</v>
      </c>
      <c r="E94" s="175">
        <v>5460</v>
      </c>
      <c r="F94" s="175">
        <v>5170</v>
      </c>
      <c r="G94" s="175">
        <v>4445</v>
      </c>
      <c r="H94" s="176">
        <f t="shared" ref="H94:H106" si="14">IFERROR(G94/F94-1,"-")</f>
        <v>-0.14023210831721467</v>
      </c>
      <c r="I94" s="176">
        <f t="shared" ref="I94:I106" si="15">G94/G$10</f>
        <v>8.6257752524664475E-3</v>
      </c>
    </row>
    <row r="95" spans="2:9" x14ac:dyDescent="0.25">
      <c r="B95" s="158" t="s">
        <v>97</v>
      </c>
      <c r="C95" s="159">
        <v>803</v>
      </c>
      <c r="D95" s="159">
        <v>2335</v>
      </c>
      <c r="E95" s="159">
        <v>3132</v>
      </c>
      <c r="F95" s="159">
        <v>2270</v>
      </c>
      <c r="G95" s="159">
        <v>1807</v>
      </c>
      <c r="H95" s="160">
        <f t="shared" si="14"/>
        <v>-0.20396475770925115</v>
      </c>
      <c r="I95" s="160">
        <f t="shared" si="15"/>
        <v>3.506586249990297E-3</v>
      </c>
    </row>
    <row r="96" spans="2:9" x14ac:dyDescent="0.25">
      <c r="B96" s="162" t="s">
        <v>103</v>
      </c>
      <c r="C96" s="163">
        <v>461</v>
      </c>
      <c r="D96" s="163">
        <v>1144</v>
      </c>
      <c r="E96" s="163">
        <v>502</v>
      </c>
      <c r="F96" s="163">
        <v>316</v>
      </c>
      <c r="G96" s="163">
        <v>398</v>
      </c>
      <c r="H96" s="164">
        <f t="shared" si="14"/>
        <v>0.259493670886076</v>
      </c>
      <c r="I96" s="164">
        <f t="shared" si="15"/>
        <v>7.7234163115447608E-4</v>
      </c>
    </row>
    <row r="97" spans="2:9" x14ac:dyDescent="0.25">
      <c r="B97" s="162" t="s">
        <v>100</v>
      </c>
      <c r="C97" s="163">
        <v>342</v>
      </c>
      <c r="D97" s="163">
        <v>1191</v>
      </c>
      <c r="E97" s="163">
        <v>2630</v>
      </c>
      <c r="F97" s="163">
        <v>1954</v>
      </c>
      <c r="G97" s="163">
        <v>1409</v>
      </c>
      <c r="H97" s="164">
        <f t="shared" si="14"/>
        <v>-0.27891504605936546</v>
      </c>
      <c r="I97" s="164">
        <f t="shared" si="15"/>
        <v>2.734244618835821E-3</v>
      </c>
    </row>
    <row r="98" spans="2:9" x14ac:dyDescent="0.25">
      <c r="B98" s="158" t="s">
        <v>107</v>
      </c>
      <c r="C98" s="159">
        <v>619</v>
      </c>
      <c r="D98" s="159">
        <v>2080</v>
      </c>
      <c r="E98" s="159">
        <v>2328</v>
      </c>
      <c r="F98" s="159">
        <v>2900</v>
      </c>
      <c r="G98" s="159">
        <v>2638</v>
      </c>
      <c r="H98" s="160">
        <f t="shared" si="14"/>
        <v>-9.0344827586206877E-2</v>
      </c>
      <c r="I98" s="160">
        <f t="shared" si="15"/>
        <v>5.1191890024761509E-3</v>
      </c>
    </row>
    <row r="99" spans="2:9" x14ac:dyDescent="0.25">
      <c r="B99" s="162" t="s">
        <v>110</v>
      </c>
      <c r="C99" s="163">
        <v>25</v>
      </c>
      <c r="D99" s="163">
        <v>374</v>
      </c>
      <c r="E99" s="163">
        <v>456</v>
      </c>
      <c r="F99" s="163">
        <v>536</v>
      </c>
      <c r="G99" s="163">
        <v>499</v>
      </c>
      <c r="H99" s="164">
        <f t="shared" si="14"/>
        <v>-6.9029850746268662E-2</v>
      </c>
      <c r="I99" s="164">
        <f t="shared" si="15"/>
        <v>9.6833787423639085E-4</v>
      </c>
    </row>
    <row r="100" spans="2:9" x14ac:dyDescent="0.25">
      <c r="B100" s="162" t="s">
        <v>113</v>
      </c>
      <c r="C100" s="163">
        <v>106</v>
      </c>
      <c r="D100" s="163">
        <v>441</v>
      </c>
      <c r="E100" s="163">
        <v>513</v>
      </c>
      <c r="F100" s="163">
        <v>633</v>
      </c>
      <c r="G100" s="163">
        <v>585</v>
      </c>
      <c r="H100" s="164">
        <f t="shared" si="14"/>
        <v>-7.582938388625593E-2</v>
      </c>
      <c r="I100" s="164">
        <f t="shared" si="15"/>
        <v>1.1352257643853481E-3</v>
      </c>
    </row>
    <row r="101" spans="2:9" x14ac:dyDescent="0.25">
      <c r="B101" s="162" t="s">
        <v>116</v>
      </c>
      <c r="C101" s="163">
        <v>276</v>
      </c>
      <c r="D101" s="163">
        <v>403</v>
      </c>
      <c r="E101" s="163">
        <v>405</v>
      </c>
      <c r="F101" s="163">
        <v>462</v>
      </c>
      <c r="G101" s="163">
        <v>432</v>
      </c>
      <c r="H101" s="164">
        <f t="shared" si="14"/>
        <v>-6.4935064935064957E-2</v>
      </c>
      <c r="I101" s="164">
        <f t="shared" si="15"/>
        <v>8.3832056446918009E-4</v>
      </c>
    </row>
    <row r="102" spans="2:9" x14ac:dyDescent="0.25">
      <c r="B102" s="162" t="s">
        <v>123</v>
      </c>
      <c r="C102" s="163">
        <v>11</v>
      </c>
      <c r="D102" s="163">
        <v>128</v>
      </c>
      <c r="E102" s="163">
        <v>102</v>
      </c>
      <c r="F102" s="163">
        <v>152</v>
      </c>
      <c r="G102" s="163">
        <v>140</v>
      </c>
      <c r="H102" s="164">
        <f t="shared" si="14"/>
        <v>-7.8947368421052655E-2</v>
      </c>
      <c r="I102" s="164">
        <f t="shared" si="15"/>
        <v>2.7167796070760468E-4</v>
      </c>
    </row>
    <row r="103" spans="2:9" x14ac:dyDescent="0.25">
      <c r="B103" s="162" t="s">
        <v>119</v>
      </c>
      <c r="C103" s="163">
        <v>15</v>
      </c>
      <c r="D103" s="163">
        <v>85</v>
      </c>
      <c r="E103" s="163">
        <v>33</v>
      </c>
      <c r="F103" s="163">
        <v>112</v>
      </c>
      <c r="G103" s="163">
        <v>99</v>
      </c>
      <c r="H103" s="164">
        <f t="shared" si="14"/>
        <v>-0.1160714285714286</v>
      </c>
      <c r="I103" s="164">
        <f t="shared" si="15"/>
        <v>1.9211512935752044E-4</v>
      </c>
    </row>
    <row r="104" spans="2:9" x14ac:dyDescent="0.25">
      <c r="B104" s="162" t="s">
        <v>128</v>
      </c>
      <c r="C104" s="163">
        <v>5</v>
      </c>
      <c r="D104" s="163">
        <v>65</v>
      </c>
      <c r="E104" s="163">
        <v>17</v>
      </c>
      <c r="F104" s="163">
        <v>34</v>
      </c>
      <c r="G104" s="163">
        <v>78</v>
      </c>
      <c r="H104" s="164">
        <f t="shared" si="14"/>
        <v>1.2941176470588234</v>
      </c>
      <c r="I104" s="164">
        <f t="shared" si="15"/>
        <v>1.5136343525137973E-4</v>
      </c>
    </row>
    <row r="105" spans="2:9" x14ac:dyDescent="0.25">
      <c r="B105" s="162" t="s">
        <v>131</v>
      </c>
      <c r="C105" s="163">
        <v>3</v>
      </c>
      <c r="D105" s="163">
        <v>10</v>
      </c>
      <c r="E105" s="163">
        <v>16</v>
      </c>
      <c r="F105" s="163">
        <v>81</v>
      </c>
      <c r="G105" s="163">
        <v>11</v>
      </c>
      <c r="H105" s="164">
        <f t="shared" si="14"/>
        <v>-0.86419753086419759</v>
      </c>
      <c r="I105" s="164">
        <f t="shared" si="15"/>
        <v>2.1346125484168936E-5</v>
      </c>
    </row>
    <row r="106" spans="2:9" x14ac:dyDescent="0.25">
      <c r="B106" s="167" t="s">
        <v>145</v>
      </c>
      <c r="C106" s="168">
        <f>C98-SUM(C99:C105)</f>
        <v>178</v>
      </c>
      <c r="D106" s="168">
        <f>D98-SUM(D99:D105)</f>
        <v>574</v>
      </c>
      <c r="E106" s="168">
        <f>E98-SUM(E99:E105)</f>
        <v>786</v>
      </c>
      <c r="F106" s="168">
        <f>F98-SUM(F99:F105)</f>
        <v>890</v>
      </c>
      <c r="G106" s="168">
        <f>G98-SUM(G99:G105)</f>
        <v>794</v>
      </c>
      <c r="H106" s="169">
        <f t="shared" si="14"/>
        <v>-0.10786516853932582</v>
      </c>
      <c r="I106" s="169">
        <f t="shared" si="15"/>
        <v>1.5408021485845578E-3</v>
      </c>
    </row>
    <row r="107" spans="2:9" x14ac:dyDescent="0.25">
      <c r="B107" s="154" t="s">
        <v>50</v>
      </c>
      <c r="C107" s="173"/>
      <c r="D107" s="173"/>
      <c r="E107" s="173"/>
      <c r="F107" s="173"/>
      <c r="G107" s="173"/>
      <c r="H107" s="174"/>
      <c r="I107" s="174"/>
    </row>
    <row r="108" spans="2:9" x14ac:dyDescent="0.25">
      <c r="B108" s="155" t="s">
        <v>68</v>
      </c>
      <c r="C108" s="175">
        <v>2044</v>
      </c>
      <c r="D108" s="175">
        <v>16951</v>
      </c>
      <c r="E108" s="175">
        <v>22920</v>
      </c>
      <c r="F108" s="175">
        <v>20863</v>
      </c>
      <c r="G108" s="175">
        <v>22448</v>
      </c>
      <c r="H108" s="176">
        <f t="shared" ref="H108:H120" si="16">IFERROR(G108/F108-1,"-")</f>
        <v>7.5971816133825421E-2</v>
      </c>
      <c r="I108" s="176">
        <f t="shared" ref="I108:I120" si="17">G108/G$10</f>
        <v>4.3561620442602207E-2</v>
      </c>
    </row>
    <row r="109" spans="2:9" x14ac:dyDescent="0.25">
      <c r="B109" s="158" t="s">
        <v>97</v>
      </c>
      <c r="C109" s="159">
        <v>1049</v>
      </c>
      <c r="D109" s="159">
        <v>2395</v>
      </c>
      <c r="E109" s="159">
        <v>2712</v>
      </c>
      <c r="F109" s="159">
        <v>2244</v>
      </c>
      <c r="G109" s="159">
        <v>2831</v>
      </c>
      <c r="H109" s="160">
        <f t="shared" si="16"/>
        <v>0.26158645276292325</v>
      </c>
      <c r="I109" s="160">
        <f t="shared" si="17"/>
        <v>5.4937164768802055E-3</v>
      </c>
    </row>
    <row r="110" spans="2:9" x14ac:dyDescent="0.25">
      <c r="B110" s="162" t="s">
        <v>103</v>
      </c>
      <c r="C110" s="163">
        <v>1049</v>
      </c>
      <c r="D110" s="163">
        <v>1027</v>
      </c>
      <c r="E110" s="163">
        <v>982</v>
      </c>
      <c r="F110" s="163">
        <v>757</v>
      </c>
      <c r="G110" s="163">
        <v>725</v>
      </c>
      <c r="H110" s="164">
        <f t="shared" si="16"/>
        <v>-4.2272126816380484E-2</v>
      </c>
      <c r="I110" s="164">
        <f t="shared" si="17"/>
        <v>1.4069037250929526E-3</v>
      </c>
    </row>
    <row r="111" spans="2:9" x14ac:dyDescent="0.25">
      <c r="B111" s="162" t="s">
        <v>100</v>
      </c>
      <c r="C111" s="163">
        <v>0</v>
      </c>
      <c r="D111" s="163">
        <v>1368</v>
      </c>
      <c r="E111" s="163">
        <v>1730</v>
      </c>
      <c r="F111" s="163">
        <v>1487</v>
      </c>
      <c r="G111" s="163">
        <v>2106</v>
      </c>
      <c r="H111" s="164">
        <f t="shared" si="16"/>
        <v>0.41627437794216537</v>
      </c>
      <c r="I111" s="164">
        <f t="shared" si="17"/>
        <v>4.0868127517872527E-3</v>
      </c>
    </row>
    <row r="112" spans="2:9" x14ac:dyDescent="0.25">
      <c r="B112" s="158" t="s">
        <v>107</v>
      </c>
      <c r="C112" s="159">
        <v>995</v>
      </c>
      <c r="D112" s="159">
        <v>14556</v>
      </c>
      <c r="E112" s="159">
        <v>20208</v>
      </c>
      <c r="F112" s="159">
        <v>18619</v>
      </c>
      <c r="G112" s="159">
        <v>19617</v>
      </c>
      <c r="H112" s="160">
        <f t="shared" si="16"/>
        <v>5.360116010526883E-2</v>
      </c>
      <c r="I112" s="160">
        <f t="shared" si="17"/>
        <v>3.8067903965722003E-2</v>
      </c>
    </row>
    <row r="113" spans="2:9" x14ac:dyDescent="0.25">
      <c r="B113" s="162" t="s">
        <v>110</v>
      </c>
      <c r="C113" s="163">
        <v>93</v>
      </c>
      <c r="D113" s="163">
        <v>8207</v>
      </c>
      <c r="E113" s="163">
        <v>12451</v>
      </c>
      <c r="F113" s="163">
        <v>10538</v>
      </c>
      <c r="G113" s="163">
        <v>10438</v>
      </c>
      <c r="H113" s="164">
        <f t="shared" si="16"/>
        <v>-9.4894666919719262E-3</v>
      </c>
      <c r="I113" s="164">
        <f t="shared" si="17"/>
        <v>2.0255532527614126E-2</v>
      </c>
    </row>
    <row r="114" spans="2:9" x14ac:dyDescent="0.25">
      <c r="B114" s="162" t="s">
        <v>113</v>
      </c>
      <c r="C114" s="163">
        <v>138</v>
      </c>
      <c r="D114" s="163">
        <v>606</v>
      </c>
      <c r="E114" s="163">
        <v>1143</v>
      </c>
      <c r="F114" s="163">
        <v>846</v>
      </c>
      <c r="G114" s="163">
        <v>948</v>
      </c>
      <c r="H114" s="164">
        <f t="shared" si="16"/>
        <v>0.12056737588652489</v>
      </c>
      <c r="I114" s="164">
        <f t="shared" si="17"/>
        <v>1.8396479053629229E-3</v>
      </c>
    </row>
    <row r="115" spans="2:9" x14ac:dyDescent="0.25">
      <c r="B115" s="162" t="s">
        <v>116</v>
      </c>
      <c r="C115" s="163">
        <v>316</v>
      </c>
      <c r="D115" s="163">
        <v>959</v>
      </c>
      <c r="E115" s="163">
        <v>2120</v>
      </c>
      <c r="F115" s="163">
        <v>1330</v>
      </c>
      <c r="G115" s="163">
        <v>1645</v>
      </c>
      <c r="H115" s="164">
        <f t="shared" si="16"/>
        <v>0.23684210526315796</v>
      </c>
      <c r="I115" s="164">
        <f t="shared" si="17"/>
        <v>3.1922160383143546E-3</v>
      </c>
    </row>
    <row r="116" spans="2:9" x14ac:dyDescent="0.25">
      <c r="B116" s="162" t="s">
        <v>123</v>
      </c>
      <c r="C116" s="163">
        <v>36</v>
      </c>
      <c r="D116" s="163">
        <v>687</v>
      </c>
      <c r="E116" s="163">
        <v>562</v>
      </c>
      <c r="F116" s="163">
        <v>972</v>
      </c>
      <c r="G116" s="163">
        <v>904</v>
      </c>
      <c r="H116" s="164">
        <f t="shared" si="16"/>
        <v>-6.9958847736625529E-2</v>
      </c>
      <c r="I116" s="164">
        <f t="shared" si="17"/>
        <v>1.7542634034262471E-3</v>
      </c>
    </row>
    <row r="117" spans="2:9" x14ac:dyDescent="0.25">
      <c r="B117" s="162" t="s">
        <v>119</v>
      </c>
      <c r="C117" s="163">
        <v>25</v>
      </c>
      <c r="D117" s="163">
        <v>533</v>
      </c>
      <c r="E117" s="163">
        <v>736</v>
      </c>
      <c r="F117" s="163">
        <v>787</v>
      </c>
      <c r="G117" s="163">
        <v>574</v>
      </c>
      <c r="H117" s="164">
        <f t="shared" si="16"/>
        <v>-0.27064803049555275</v>
      </c>
      <c r="I117" s="164">
        <f t="shared" si="17"/>
        <v>1.1138796389011791E-3</v>
      </c>
    </row>
    <row r="118" spans="2:9" x14ac:dyDescent="0.25">
      <c r="B118" s="162" t="s">
        <v>128</v>
      </c>
      <c r="C118" s="163">
        <v>0</v>
      </c>
      <c r="D118" s="163">
        <v>166</v>
      </c>
      <c r="E118" s="163">
        <v>288</v>
      </c>
      <c r="F118" s="163">
        <v>449</v>
      </c>
      <c r="G118" s="163">
        <v>325</v>
      </c>
      <c r="H118" s="164">
        <f t="shared" si="16"/>
        <v>-0.27616926503340755</v>
      </c>
      <c r="I118" s="164">
        <f t="shared" si="17"/>
        <v>6.3068098021408221E-4</v>
      </c>
    </row>
    <row r="119" spans="2:9" x14ac:dyDescent="0.25">
      <c r="B119" s="162" t="s">
        <v>131</v>
      </c>
      <c r="C119" s="163">
        <v>0</v>
      </c>
      <c r="D119" s="163">
        <v>165</v>
      </c>
      <c r="E119" s="163">
        <v>184</v>
      </c>
      <c r="F119" s="163">
        <v>485</v>
      </c>
      <c r="G119" s="163">
        <v>252</v>
      </c>
      <c r="H119" s="164">
        <f t="shared" si="16"/>
        <v>-0.48041237113402058</v>
      </c>
      <c r="I119" s="164">
        <f t="shared" si="17"/>
        <v>4.8902032927368834E-4</v>
      </c>
    </row>
    <row r="120" spans="2:9" x14ac:dyDescent="0.25">
      <c r="B120" s="167" t="s">
        <v>145</v>
      </c>
      <c r="C120" s="168">
        <f>C112-SUM(C113:C119)</f>
        <v>387</v>
      </c>
      <c r="D120" s="168">
        <f>D112-SUM(D113:D119)</f>
        <v>3233</v>
      </c>
      <c r="E120" s="168">
        <f>E112-SUM(E113:E119)</f>
        <v>2724</v>
      </c>
      <c r="F120" s="168">
        <f>F112-SUM(F113:F119)</f>
        <v>3212</v>
      </c>
      <c r="G120" s="168">
        <f>G112-SUM(G113:G119)</f>
        <v>4531</v>
      </c>
      <c r="H120" s="169">
        <f t="shared" si="16"/>
        <v>0.41064757160647569</v>
      </c>
      <c r="I120" s="169">
        <f t="shared" si="17"/>
        <v>8.7926631426154048E-3</v>
      </c>
    </row>
    <row r="121" spans="2:9" x14ac:dyDescent="0.25">
      <c r="B121" s="154" t="s">
        <v>51</v>
      </c>
      <c r="C121" s="173"/>
      <c r="D121" s="173"/>
      <c r="E121" s="173"/>
      <c r="F121" s="173"/>
      <c r="G121" s="173"/>
      <c r="H121" s="174"/>
      <c r="I121" s="174"/>
    </row>
    <row r="122" spans="2:9" x14ac:dyDescent="0.25">
      <c r="B122" s="155" t="s">
        <v>68</v>
      </c>
      <c r="C122" s="175">
        <v>8193</v>
      </c>
      <c r="D122" s="175">
        <v>17773</v>
      </c>
      <c r="E122" s="175">
        <v>23696</v>
      </c>
      <c r="F122" s="175">
        <v>23656</v>
      </c>
      <c r="G122" s="175">
        <v>25999</v>
      </c>
      <c r="H122" s="176">
        <f t="shared" ref="H122:H134" si="18">IFERROR(G122/F122-1,"-")</f>
        <v>9.9044639837673421E-2</v>
      </c>
      <c r="I122" s="176">
        <f t="shared" ref="I122:I134" si="19">G122/G$10</f>
        <v>5.0452537860264379E-2</v>
      </c>
    </row>
    <row r="123" spans="2:9" x14ac:dyDescent="0.25">
      <c r="B123" s="158" t="s">
        <v>97</v>
      </c>
      <c r="C123" s="159">
        <v>5151</v>
      </c>
      <c r="D123" s="159">
        <v>9259</v>
      </c>
      <c r="E123" s="159">
        <v>12400</v>
      </c>
      <c r="F123" s="159">
        <v>12256</v>
      </c>
      <c r="G123" s="159">
        <v>13948</v>
      </c>
      <c r="H123" s="160">
        <f t="shared" si="18"/>
        <v>0.13805483028720622</v>
      </c>
      <c r="I123" s="160">
        <f t="shared" si="19"/>
        <v>2.7066887113926213E-2</v>
      </c>
    </row>
    <row r="124" spans="2:9" x14ac:dyDescent="0.25">
      <c r="B124" s="162" t="s">
        <v>103</v>
      </c>
      <c r="C124" s="163">
        <v>2902</v>
      </c>
      <c r="D124" s="163">
        <v>4086</v>
      </c>
      <c r="E124" s="163">
        <v>5751</v>
      </c>
      <c r="F124" s="163">
        <v>5123</v>
      </c>
      <c r="G124" s="163">
        <v>6285</v>
      </c>
      <c r="H124" s="164">
        <f t="shared" si="18"/>
        <v>0.22682022252586376</v>
      </c>
      <c r="I124" s="164">
        <f t="shared" si="19"/>
        <v>1.2196399878909251E-2</v>
      </c>
    </row>
    <row r="125" spans="2:9" x14ac:dyDescent="0.25">
      <c r="B125" s="162" t="s">
        <v>100</v>
      </c>
      <c r="C125" s="163">
        <v>2249</v>
      </c>
      <c r="D125" s="163">
        <v>5173</v>
      </c>
      <c r="E125" s="163">
        <v>6649</v>
      </c>
      <c r="F125" s="163">
        <v>7133</v>
      </c>
      <c r="G125" s="163">
        <v>7663</v>
      </c>
      <c r="H125" s="164">
        <f t="shared" si="18"/>
        <v>7.4302537501752308E-2</v>
      </c>
      <c r="I125" s="164">
        <f t="shared" si="19"/>
        <v>1.4870487235016961E-2</v>
      </c>
    </row>
    <row r="126" spans="2:9" x14ac:dyDescent="0.25">
      <c r="B126" s="158" t="s">
        <v>107</v>
      </c>
      <c r="C126" s="159">
        <v>3042</v>
      </c>
      <c r="D126" s="159">
        <v>8514</v>
      </c>
      <c r="E126" s="159">
        <v>11296</v>
      </c>
      <c r="F126" s="159">
        <v>11400</v>
      </c>
      <c r="G126" s="159">
        <v>12051</v>
      </c>
      <c r="H126" s="160">
        <f t="shared" si="18"/>
        <v>5.710526315789477E-2</v>
      </c>
      <c r="I126" s="160">
        <f t="shared" si="19"/>
        <v>2.3385650746338169E-2</v>
      </c>
    </row>
    <row r="127" spans="2:9" x14ac:dyDescent="0.25">
      <c r="B127" s="162" t="s">
        <v>110</v>
      </c>
      <c r="C127" s="163">
        <v>71</v>
      </c>
      <c r="D127" s="163">
        <v>959</v>
      </c>
      <c r="E127" s="163">
        <v>1329</v>
      </c>
      <c r="F127" s="163">
        <v>1691</v>
      </c>
      <c r="G127" s="163">
        <v>1360</v>
      </c>
      <c r="H127" s="164">
        <f t="shared" si="18"/>
        <v>-0.19574216439976344</v>
      </c>
      <c r="I127" s="164">
        <f t="shared" si="19"/>
        <v>2.6391573325881593E-3</v>
      </c>
    </row>
    <row r="128" spans="2:9" x14ac:dyDescent="0.25">
      <c r="B128" s="162" t="s">
        <v>113</v>
      </c>
      <c r="C128" s="163">
        <v>349</v>
      </c>
      <c r="D128" s="163">
        <v>981</v>
      </c>
      <c r="E128" s="163">
        <v>1715</v>
      </c>
      <c r="F128" s="163">
        <v>1730</v>
      </c>
      <c r="G128" s="163">
        <v>1927</v>
      </c>
      <c r="H128" s="164">
        <f t="shared" si="18"/>
        <v>0.11387283236994228</v>
      </c>
      <c r="I128" s="164">
        <f t="shared" si="19"/>
        <v>3.7394530734539584E-3</v>
      </c>
    </row>
    <row r="129" spans="2:9" x14ac:dyDescent="0.25">
      <c r="B129" s="162" t="s">
        <v>116</v>
      </c>
      <c r="C129" s="163">
        <v>357</v>
      </c>
      <c r="D129" s="163">
        <v>900</v>
      </c>
      <c r="E129" s="163">
        <v>900</v>
      </c>
      <c r="F129" s="163">
        <v>829</v>
      </c>
      <c r="G129" s="163">
        <v>1099</v>
      </c>
      <c r="H129" s="164">
        <f t="shared" si="18"/>
        <v>0.3256936067551266</v>
      </c>
      <c r="I129" s="164">
        <f t="shared" si="19"/>
        <v>2.1326719915546965E-3</v>
      </c>
    </row>
    <row r="130" spans="2:9" x14ac:dyDescent="0.25">
      <c r="B130" s="162" t="s">
        <v>123</v>
      </c>
      <c r="C130" s="163">
        <v>46</v>
      </c>
      <c r="D130" s="163">
        <v>285</v>
      </c>
      <c r="E130" s="163">
        <v>281</v>
      </c>
      <c r="F130" s="163">
        <v>342</v>
      </c>
      <c r="G130" s="163">
        <v>321</v>
      </c>
      <c r="H130" s="164">
        <f t="shared" si="18"/>
        <v>-6.1403508771929793E-2</v>
      </c>
      <c r="I130" s="164">
        <f t="shared" si="19"/>
        <v>6.2291875276529354E-4</v>
      </c>
    </row>
    <row r="131" spans="2:9" x14ac:dyDescent="0.25">
      <c r="B131" s="162" t="s">
        <v>119</v>
      </c>
      <c r="C131" s="163">
        <v>38</v>
      </c>
      <c r="D131" s="163">
        <v>185</v>
      </c>
      <c r="E131" s="163">
        <v>214</v>
      </c>
      <c r="F131" s="163">
        <v>205</v>
      </c>
      <c r="G131" s="163">
        <v>240</v>
      </c>
      <c r="H131" s="164">
        <f t="shared" si="18"/>
        <v>0.1707317073170731</v>
      </c>
      <c r="I131" s="164">
        <f t="shared" si="19"/>
        <v>4.6573364692732228E-4</v>
      </c>
    </row>
    <row r="132" spans="2:9" x14ac:dyDescent="0.25">
      <c r="B132" s="162" t="s">
        <v>128</v>
      </c>
      <c r="C132" s="163">
        <v>2</v>
      </c>
      <c r="D132" s="163">
        <v>112</v>
      </c>
      <c r="E132" s="163">
        <v>163</v>
      </c>
      <c r="F132" s="163">
        <v>252</v>
      </c>
      <c r="G132" s="163">
        <v>219</v>
      </c>
      <c r="H132" s="164">
        <f t="shared" si="18"/>
        <v>-0.13095238095238093</v>
      </c>
      <c r="I132" s="164">
        <f t="shared" si="19"/>
        <v>4.2498195282118155E-4</v>
      </c>
    </row>
    <row r="133" spans="2:9" x14ac:dyDescent="0.25">
      <c r="B133" s="162" t="s">
        <v>131</v>
      </c>
      <c r="C133" s="163">
        <v>10</v>
      </c>
      <c r="D133" s="163">
        <v>251</v>
      </c>
      <c r="E133" s="163">
        <v>320</v>
      </c>
      <c r="F133" s="163">
        <v>358</v>
      </c>
      <c r="G133" s="163">
        <v>374</v>
      </c>
      <c r="H133" s="164">
        <f t="shared" si="18"/>
        <v>4.4692737430167551E-2</v>
      </c>
      <c r="I133" s="164">
        <f t="shared" si="19"/>
        <v>7.2576826646174384E-4</v>
      </c>
    </row>
    <row r="134" spans="2:9" x14ac:dyDescent="0.25">
      <c r="B134" s="167" t="s">
        <v>145</v>
      </c>
      <c r="C134" s="168">
        <f>C126-SUM(C127:C133)</f>
        <v>2169</v>
      </c>
      <c r="D134" s="168">
        <f>D126-SUM(D127:D133)</f>
        <v>4841</v>
      </c>
      <c r="E134" s="168">
        <f>E126-SUM(E127:E133)</f>
        <v>6374</v>
      </c>
      <c r="F134" s="168">
        <f>F126-SUM(F127:F133)</f>
        <v>5993</v>
      </c>
      <c r="G134" s="168">
        <f>G126-SUM(G127:G133)</f>
        <v>6511</v>
      </c>
      <c r="H134" s="169">
        <f t="shared" si="18"/>
        <v>8.6434173202069031E-2</v>
      </c>
      <c r="I134" s="169">
        <f t="shared" si="19"/>
        <v>1.2634965729765813E-2</v>
      </c>
    </row>
    <row r="135" spans="2:9" x14ac:dyDescent="0.25">
      <c r="B135" s="154" t="s">
        <v>52</v>
      </c>
      <c r="C135" s="173"/>
      <c r="D135" s="173"/>
      <c r="E135" s="173"/>
      <c r="F135" s="173"/>
      <c r="G135" s="173"/>
      <c r="H135" s="174"/>
      <c r="I135" s="174"/>
    </row>
    <row r="136" spans="2:9" x14ac:dyDescent="0.25">
      <c r="B136" s="155" t="s">
        <v>68</v>
      </c>
      <c r="C136" s="175">
        <v>5615</v>
      </c>
      <c r="D136" s="175">
        <v>24664</v>
      </c>
      <c r="E136" s="175">
        <v>27666</v>
      </c>
      <c r="F136" s="175">
        <v>28464</v>
      </c>
      <c r="G136" s="175">
        <v>27960</v>
      </c>
      <c r="H136" s="176">
        <f t="shared" ref="H136:H148" si="20">IFERROR(G136/F136-1,"-")</f>
        <v>-1.7706576728499179E-2</v>
      </c>
      <c r="I136" s="176">
        <f t="shared" ref="I136:I148" si="21">G136/G$10</f>
        <v>5.4257969867033046E-2</v>
      </c>
    </row>
    <row r="137" spans="2:9" x14ac:dyDescent="0.25">
      <c r="B137" s="158" t="s">
        <v>97</v>
      </c>
      <c r="C137" s="159">
        <v>3054</v>
      </c>
      <c r="D137" s="159">
        <v>1452</v>
      </c>
      <c r="E137" s="159">
        <v>1303</v>
      </c>
      <c r="F137" s="159">
        <v>1373</v>
      </c>
      <c r="G137" s="159">
        <v>723</v>
      </c>
      <c r="H137" s="160">
        <f t="shared" si="20"/>
        <v>-0.47341587764020399</v>
      </c>
      <c r="I137" s="160">
        <f t="shared" si="21"/>
        <v>1.4030226113685583E-3</v>
      </c>
    </row>
    <row r="138" spans="2:9" x14ac:dyDescent="0.25">
      <c r="B138" s="162" t="s">
        <v>103</v>
      </c>
      <c r="C138" s="163">
        <v>2791</v>
      </c>
      <c r="D138" s="163">
        <v>881</v>
      </c>
      <c r="E138" s="163">
        <v>709</v>
      </c>
      <c r="F138" s="163">
        <v>880</v>
      </c>
      <c r="G138" s="163">
        <v>292</v>
      </c>
      <c r="H138" s="164">
        <f t="shared" si="20"/>
        <v>-0.66818181818181821</v>
      </c>
      <c r="I138" s="164">
        <f t="shared" si="21"/>
        <v>5.6664260376157547E-4</v>
      </c>
    </row>
    <row r="139" spans="2:9" x14ac:dyDescent="0.25">
      <c r="B139" s="162" t="s">
        <v>100</v>
      </c>
      <c r="C139" s="163">
        <v>263</v>
      </c>
      <c r="D139" s="163">
        <v>571</v>
      </c>
      <c r="E139" s="163">
        <v>594</v>
      </c>
      <c r="F139" s="163">
        <v>493</v>
      </c>
      <c r="G139" s="163">
        <v>431</v>
      </c>
      <c r="H139" s="164">
        <f t="shared" si="20"/>
        <v>-0.12576064908722107</v>
      </c>
      <c r="I139" s="164">
        <f t="shared" si="21"/>
        <v>8.3638000760698293E-4</v>
      </c>
    </row>
    <row r="140" spans="2:9" x14ac:dyDescent="0.25">
      <c r="B140" s="158" t="s">
        <v>107</v>
      </c>
      <c r="C140" s="159">
        <v>2561</v>
      </c>
      <c r="D140" s="159">
        <v>23212</v>
      </c>
      <c r="E140" s="159">
        <v>26363</v>
      </c>
      <c r="F140" s="159">
        <v>27091</v>
      </c>
      <c r="G140" s="159">
        <v>27237</v>
      </c>
      <c r="H140" s="160">
        <f t="shared" si="20"/>
        <v>5.3892436602562821E-3</v>
      </c>
      <c r="I140" s="160">
        <f t="shared" si="21"/>
        <v>5.2854947255664489E-2</v>
      </c>
    </row>
    <row r="141" spans="2:9" x14ac:dyDescent="0.25">
      <c r="B141" s="162" t="s">
        <v>110</v>
      </c>
      <c r="C141" s="163">
        <v>91</v>
      </c>
      <c r="D141" s="163">
        <v>8473</v>
      </c>
      <c r="E141" s="163">
        <v>10215</v>
      </c>
      <c r="F141" s="163">
        <v>11245</v>
      </c>
      <c r="G141" s="163">
        <v>11537</v>
      </c>
      <c r="H141" s="164">
        <f t="shared" si="20"/>
        <v>2.5967096487327757E-2</v>
      </c>
      <c r="I141" s="164">
        <f t="shared" si="21"/>
        <v>2.2388204519168821E-2</v>
      </c>
    </row>
    <row r="142" spans="2:9" x14ac:dyDescent="0.25">
      <c r="B142" s="162" t="s">
        <v>113</v>
      </c>
      <c r="C142" s="163">
        <v>216</v>
      </c>
      <c r="D142" s="163">
        <v>1541</v>
      </c>
      <c r="E142" s="163">
        <v>2262</v>
      </c>
      <c r="F142" s="163">
        <v>2490</v>
      </c>
      <c r="G142" s="163">
        <v>2167</v>
      </c>
      <c r="H142" s="164">
        <f t="shared" si="20"/>
        <v>-0.129718875502008</v>
      </c>
      <c r="I142" s="164">
        <f t="shared" si="21"/>
        <v>4.2051867203812803E-3</v>
      </c>
    </row>
    <row r="143" spans="2:9" x14ac:dyDescent="0.25">
      <c r="B143" s="162" t="s">
        <v>116</v>
      </c>
      <c r="C143" s="163">
        <v>1014</v>
      </c>
      <c r="D143" s="163">
        <v>3136</v>
      </c>
      <c r="E143" s="163">
        <v>2492</v>
      </c>
      <c r="F143" s="163">
        <v>2396</v>
      </c>
      <c r="G143" s="163">
        <v>2587</v>
      </c>
      <c r="H143" s="164">
        <f t="shared" si="20"/>
        <v>7.9716193656093504E-2</v>
      </c>
      <c r="I143" s="164">
        <f t="shared" si="21"/>
        <v>5.0202206025040949E-3</v>
      </c>
    </row>
    <row r="144" spans="2:9" x14ac:dyDescent="0.25">
      <c r="B144" s="162" t="s">
        <v>123</v>
      </c>
      <c r="C144" s="163">
        <v>43</v>
      </c>
      <c r="D144" s="163">
        <v>863</v>
      </c>
      <c r="E144" s="163">
        <v>893</v>
      </c>
      <c r="F144" s="163">
        <v>845</v>
      </c>
      <c r="G144" s="163">
        <v>751</v>
      </c>
      <c r="H144" s="164">
        <f t="shared" si="20"/>
        <v>-0.1112426035502958</v>
      </c>
      <c r="I144" s="164">
        <f t="shared" si="21"/>
        <v>1.4573582035100792E-3</v>
      </c>
    </row>
    <row r="145" spans="2:9" x14ac:dyDescent="0.25">
      <c r="B145" s="162" t="s">
        <v>119</v>
      </c>
      <c r="C145" s="163">
        <v>23</v>
      </c>
      <c r="D145" s="163">
        <v>455</v>
      </c>
      <c r="E145" s="163">
        <v>534</v>
      </c>
      <c r="F145" s="163">
        <v>558</v>
      </c>
      <c r="G145" s="163">
        <v>415</v>
      </c>
      <c r="H145" s="164">
        <f t="shared" si="20"/>
        <v>-0.25627240143369179</v>
      </c>
      <c r="I145" s="164">
        <f t="shared" si="21"/>
        <v>8.0533109781182803E-4</v>
      </c>
    </row>
    <row r="146" spans="2:9" x14ac:dyDescent="0.25">
      <c r="B146" s="162" t="s">
        <v>128</v>
      </c>
      <c r="C146" s="163">
        <v>5</v>
      </c>
      <c r="D146" s="163">
        <v>534</v>
      </c>
      <c r="E146" s="163">
        <v>869</v>
      </c>
      <c r="F146" s="163">
        <v>803</v>
      </c>
      <c r="G146" s="163">
        <v>681</v>
      </c>
      <c r="H146" s="164">
        <f t="shared" si="20"/>
        <v>-0.15193026151930267</v>
      </c>
      <c r="I146" s="164">
        <f t="shared" si="21"/>
        <v>1.3215192231562768E-3</v>
      </c>
    </row>
    <row r="147" spans="2:9" x14ac:dyDescent="0.25">
      <c r="B147" s="162" t="s">
        <v>131</v>
      </c>
      <c r="C147" s="163">
        <v>11</v>
      </c>
      <c r="D147" s="163">
        <v>221</v>
      </c>
      <c r="E147" s="163">
        <v>615</v>
      </c>
      <c r="F147" s="163">
        <v>523</v>
      </c>
      <c r="G147" s="163">
        <v>360</v>
      </c>
      <c r="H147" s="164">
        <f t="shared" si="20"/>
        <v>-0.31166347992351817</v>
      </c>
      <c r="I147" s="164">
        <f t="shared" si="21"/>
        <v>6.9860047039098339E-4</v>
      </c>
    </row>
    <row r="148" spans="2:9" x14ac:dyDescent="0.25">
      <c r="B148" s="167" t="s">
        <v>145</v>
      </c>
      <c r="C148" s="168">
        <f>C140-SUM(C141:C147)</f>
        <v>1158</v>
      </c>
      <c r="D148" s="168">
        <f>D140-SUM(D141:D147)</f>
        <v>7989</v>
      </c>
      <c r="E148" s="168">
        <f>E140-SUM(E141:E147)</f>
        <v>8483</v>
      </c>
      <c r="F148" s="168">
        <f>F140-SUM(F141:F147)</f>
        <v>8231</v>
      </c>
      <c r="G148" s="168">
        <f>G140-SUM(G141:G147)</f>
        <v>8739</v>
      </c>
      <c r="H148" s="169">
        <f t="shared" si="20"/>
        <v>6.1717895759932029E-2</v>
      </c>
      <c r="I148" s="169">
        <f t="shared" si="21"/>
        <v>1.6958526418741123E-2</v>
      </c>
    </row>
    <row r="149" spans="2:9" x14ac:dyDescent="0.25">
      <c r="B149" s="154" t="s">
        <v>53</v>
      </c>
      <c r="C149" s="173"/>
      <c r="D149" s="173"/>
      <c r="E149" s="173"/>
      <c r="F149" s="173"/>
      <c r="G149" s="173"/>
      <c r="H149" s="174"/>
      <c r="I149" s="174"/>
    </row>
    <row r="150" spans="2:9" x14ac:dyDescent="0.25">
      <c r="B150" s="155" t="s">
        <v>68</v>
      </c>
      <c r="C150" s="175">
        <v>2908</v>
      </c>
      <c r="D150" s="175">
        <v>9993</v>
      </c>
      <c r="E150" s="175">
        <v>11810</v>
      </c>
      <c r="F150" s="175">
        <v>13147</v>
      </c>
      <c r="G150" s="175">
        <v>12302</v>
      </c>
      <c r="H150" s="176">
        <f t="shared" ref="H150:H162" si="22">IFERROR(G150/F150-1,"-")</f>
        <v>-6.427321822469001E-2</v>
      </c>
      <c r="I150" s="176">
        <f t="shared" ref="I150:I162" si="23">G150/G$10</f>
        <v>2.387273051874966E-2</v>
      </c>
    </row>
    <row r="151" spans="2:9" x14ac:dyDescent="0.25">
      <c r="B151" s="158" t="s">
        <v>97</v>
      </c>
      <c r="C151" s="159">
        <v>1860</v>
      </c>
      <c r="D151" s="159">
        <v>4492</v>
      </c>
      <c r="E151" s="159">
        <v>4621</v>
      </c>
      <c r="F151" s="159">
        <v>4662</v>
      </c>
      <c r="G151" s="159">
        <v>3551</v>
      </c>
      <c r="H151" s="160">
        <f t="shared" si="22"/>
        <v>-0.23830973830973834</v>
      </c>
      <c r="I151" s="160">
        <f t="shared" si="23"/>
        <v>6.8909174176621721E-3</v>
      </c>
    </row>
    <row r="152" spans="2:9" x14ac:dyDescent="0.25">
      <c r="B152" s="162" t="s">
        <v>103</v>
      </c>
      <c r="C152" s="163">
        <v>1763</v>
      </c>
      <c r="D152" s="163">
        <v>3294</v>
      </c>
      <c r="E152" s="163">
        <v>3460</v>
      </c>
      <c r="F152" s="163">
        <v>3653</v>
      </c>
      <c r="G152" s="163">
        <v>2417</v>
      </c>
      <c r="H152" s="164">
        <f t="shared" si="22"/>
        <v>-0.33835203941965508</v>
      </c>
      <c r="I152" s="164">
        <f t="shared" si="23"/>
        <v>4.6903259359305748E-3</v>
      </c>
    </row>
    <row r="153" spans="2:9" x14ac:dyDescent="0.25">
      <c r="B153" s="162" t="s">
        <v>100</v>
      </c>
      <c r="C153" s="163">
        <v>97</v>
      </c>
      <c r="D153" s="163">
        <v>1198</v>
      </c>
      <c r="E153" s="163">
        <v>1161</v>
      </c>
      <c r="F153" s="163">
        <v>1009</v>
      </c>
      <c r="G153" s="163">
        <v>1134</v>
      </c>
      <c r="H153" s="164">
        <f t="shared" si="22"/>
        <v>0.12388503468780976</v>
      </c>
      <c r="I153" s="164">
        <f t="shared" si="23"/>
        <v>2.2005914817315978E-3</v>
      </c>
    </row>
    <row r="154" spans="2:9" x14ac:dyDescent="0.25">
      <c r="B154" s="158" t="s">
        <v>107</v>
      </c>
      <c r="C154" s="159">
        <v>1048</v>
      </c>
      <c r="D154" s="159">
        <v>5501</v>
      </c>
      <c r="E154" s="159">
        <v>7189</v>
      </c>
      <c r="F154" s="159">
        <v>8485</v>
      </c>
      <c r="G154" s="159">
        <v>8751</v>
      </c>
      <c r="H154" s="160">
        <f t="shared" si="22"/>
        <v>3.1349440188568112E-2</v>
      </c>
      <c r="I154" s="160">
        <f t="shared" si="23"/>
        <v>1.6981813101087487E-2</v>
      </c>
    </row>
    <row r="155" spans="2:9" x14ac:dyDescent="0.25">
      <c r="B155" s="162" t="s">
        <v>110</v>
      </c>
      <c r="C155" s="163">
        <v>36</v>
      </c>
      <c r="D155" s="163">
        <v>1819</v>
      </c>
      <c r="E155" s="163">
        <v>2165</v>
      </c>
      <c r="F155" s="163">
        <v>2430</v>
      </c>
      <c r="G155" s="163">
        <v>2129</v>
      </c>
      <c r="H155" s="164">
        <f t="shared" si="22"/>
        <v>-0.12386831275720167</v>
      </c>
      <c r="I155" s="164">
        <f t="shared" si="23"/>
        <v>4.131445559617788E-3</v>
      </c>
    </row>
    <row r="156" spans="2:9" x14ac:dyDescent="0.25">
      <c r="B156" s="162" t="s">
        <v>113</v>
      </c>
      <c r="C156" s="163">
        <v>221</v>
      </c>
      <c r="D156" s="163">
        <v>1389</v>
      </c>
      <c r="E156" s="163">
        <v>1799</v>
      </c>
      <c r="F156" s="163">
        <v>2017</v>
      </c>
      <c r="G156" s="163">
        <v>1729</v>
      </c>
      <c r="H156" s="164">
        <f t="shared" si="22"/>
        <v>-0.14278631631135352</v>
      </c>
      <c r="I156" s="164">
        <f t="shared" si="23"/>
        <v>3.3552228147389175E-3</v>
      </c>
    </row>
    <row r="157" spans="2:9" x14ac:dyDescent="0.25">
      <c r="B157" s="162" t="s">
        <v>116</v>
      </c>
      <c r="C157" s="163">
        <v>194</v>
      </c>
      <c r="D157" s="163">
        <v>575</v>
      </c>
      <c r="E157" s="163">
        <v>887</v>
      </c>
      <c r="F157" s="163">
        <v>1111</v>
      </c>
      <c r="G157" s="163">
        <v>1815</v>
      </c>
      <c r="H157" s="164">
        <f t="shared" si="22"/>
        <v>0.63366336633663356</v>
      </c>
      <c r="I157" s="164">
        <f t="shared" si="23"/>
        <v>3.5221107048878748E-3</v>
      </c>
    </row>
    <row r="158" spans="2:9" x14ac:dyDescent="0.25">
      <c r="B158" s="162" t="s">
        <v>123</v>
      </c>
      <c r="C158" s="163">
        <v>51</v>
      </c>
      <c r="D158" s="163">
        <v>182</v>
      </c>
      <c r="E158" s="163">
        <v>246</v>
      </c>
      <c r="F158" s="163">
        <v>423</v>
      </c>
      <c r="G158" s="163">
        <v>349</v>
      </c>
      <c r="H158" s="164">
        <f t="shared" si="22"/>
        <v>-0.17494089834515369</v>
      </c>
      <c r="I158" s="164">
        <f t="shared" si="23"/>
        <v>6.7725434490681444E-4</v>
      </c>
    </row>
    <row r="159" spans="2:9" x14ac:dyDescent="0.25">
      <c r="B159" s="162" t="s">
        <v>119</v>
      </c>
      <c r="C159" s="163">
        <v>37</v>
      </c>
      <c r="D159" s="163">
        <v>266</v>
      </c>
      <c r="E159" s="163">
        <v>379</v>
      </c>
      <c r="F159" s="163">
        <v>318</v>
      </c>
      <c r="G159" s="163">
        <v>376</v>
      </c>
      <c r="H159" s="164">
        <f t="shared" si="22"/>
        <v>0.1823899371069182</v>
      </c>
      <c r="I159" s="164">
        <f t="shared" si="23"/>
        <v>7.2964938018613818E-4</v>
      </c>
    </row>
    <row r="160" spans="2:9" x14ac:dyDescent="0.25">
      <c r="B160" s="162" t="s">
        <v>128</v>
      </c>
      <c r="C160" s="163">
        <v>4</v>
      </c>
      <c r="D160" s="163">
        <v>76</v>
      </c>
      <c r="E160" s="163">
        <v>131</v>
      </c>
      <c r="F160" s="163">
        <v>89</v>
      </c>
      <c r="G160" s="163">
        <v>105</v>
      </c>
      <c r="H160" s="164">
        <f t="shared" si="22"/>
        <v>0.1797752808988764</v>
      </c>
      <c r="I160" s="164">
        <f t="shared" si="23"/>
        <v>2.0375847053070349E-4</v>
      </c>
    </row>
    <row r="161" spans="2:9" x14ac:dyDescent="0.25">
      <c r="B161" s="162" t="s">
        <v>131</v>
      </c>
      <c r="C161" s="163">
        <v>9</v>
      </c>
      <c r="D161" s="163">
        <v>91</v>
      </c>
      <c r="E161" s="163">
        <v>152</v>
      </c>
      <c r="F161" s="163">
        <v>146</v>
      </c>
      <c r="G161" s="163">
        <v>112</v>
      </c>
      <c r="H161" s="164">
        <f t="shared" si="22"/>
        <v>-0.23287671232876717</v>
      </c>
      <c r="I161" s="164">
        <f t="shared" si="23"/>
        <v>2.1734236856608372E-4</v>
      </c>
    </row>
    <row r="162" spans="2:9" x14ac:dyDescent="0.25">
      <c r="B162" s="167" t="s">
        <v>145</v>
      </c>
      <c r="C162" s="168">
        <f>C154-SUM(C155:C161)</f>
        <v>496</v>
      </c>
      <c r="D162" s="168">
        <f>D154-SUM(D155:D161)</f>
        <v>1103</v>
      </c>
      <c r="E162" s="168">
        <f>E154-SUM(E155:E161)</f>
        <v>1430</v>
      </c>
      <c r="F162" s="168">
        <f>F154-SUM(F155:F161)</f>
        <v>1951</v>
      </c>
      <c r="G162" s="168">
        <f>G154-SUM(G155:G161)</f>
        <v>2136</v>
      </c>
      <c r="H162" s="169">
        <f t="shared" si="22"/>
        <v>9.4823167606355785E-2</v>
      </c>
      <c r="I162" s="169">
        <f t="shared" si="23"/>
        <v>4.1450294576531686E-3</v>
      </c>
    </row>
    <row r="163" spans="2:9" x14ac:dyDescent="0.25">
      <c r="C163" s="79"/>
      <c r="D163" s="79"/>
      <c r="E163" s="79"/>
      <c r="F163" s="79"/>
      <c r="G163" s="79"/>
      <c r="H163" s="79"/>
    </row>
    <row r="164" spans="2:9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</row>
  </sheetData>
  <mergeCells count="3">
    <mergeCell ref="B5:I5"/>
    <mergeCell ref="K5:R5"/>
    <mergeCell ref="C7:I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D0CBDA-D8E8-4444-903E-F2CFC4BC53C3}">
  <sheetPr>
    <tabColor rgb="FFFFC000"/>
    <pageSetUpPr fitToPage="1"/>
  </sheetPr>
  <dimension ref="A1:X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0" width="10.5703125" customWidth="1"/>
    <col min="11" max="11" width="11.5703125" customWidth="1"/>
    <col min="12" max="12" width="10.5703125" customWidth="1"/>
    <col min="14" max="14" width="11.42578125" customWidth="1"/>
    <col min="15" max="24" width="11.42578125" hidden="1" customWidth="1"/>
  </cols>
  <sheetData>
    <row r="1" spans="1:24" ht="42.75" customHeight="1" x14ac:dyDescent="0.25"/>
    <row r="4" spans="1:24" ht="42" customHeight="1" thickBot="1" x14ac:dyDescent="0.3">
      <c r="B4" s="268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68"/>
      <c r="D4" s="268"/>
      <c r="E4" s="268"/>
      <c r="F4" s="268"/>
      <c r="G4" s="268"/>
      <c r="H4" s="268"/>
      <c r="I4" s="268"/>
      <c r="J4" s="268"/>
      <c r="K4" s="268"/>
      <c r="L4" s="268"/>
      <c r="O4" s="268" t="s">
        <v>269</v>
      </c>
      <c r="P4" s="268"/>
      <c r="Q4" s="268"/>
      <c r="R4" s="268"/>
      <c r="S4" s="268"/>
      <c r="T4" s="268"/>
      <c r="U4" s="268"/>
      <c r="V4" s="268"/>
      <c r="W4" s="268"/>
      <c r="X4" s="268"/>
    </row>
    <row r="5" spans="1:24" ht="6" customHeight="1" x14ac:dyDescent="0.25"/>
    <row r="6" spans="1:24" ht="15.75" x14ac:dyDescent="0.25">
      <c r="B6" s="144"/>
      <c r="C6" s="301" t="s">
        <v>43</v>
      </c>
      <c r="D6" s="302"/>
      <c r="E6" s="302"/>
      <c r="F6" s="302"/>
      <c r="G6" s="302"/>
      <c r="H6" s="302"/>
      <c r="I6" s="302"/>
      <c r="J6" s="302"/>
      <c r="K6" s="302"/>
      <c r="L6" s="302"/>
    </row>
    <row r="7" spans="1:24" s="145" customFormat="1" ht="72" customHeight="1" x14ac:dyDescent="0.25">
      <c r="B7" s="146"/>
      <c r="C7" s="171" t="s">
        <v>270</v>
      </c>
      <c r="D7" s="171" t="s">
        <v>261</v>
      </c>
      <c r="E7" s="171" t="s">
        <v>262</v>
      </c>
      <c r="F7" s="171" t="s">
        <v>263</v>
      </c>
      <c r="G7" s="171" t="s">
        <v>264</v>
      </c>
      <c r="H7" s="171" t="s">
        <v>265</v>
      </c>
      <c r="I7" s="171" t="s">
        <v>266</v>
      </c>
      <c r="J7" s="172" t="str">
        <f>CONCATENATE("var. ",RIGHT(I7,2),"/",RIGHT(H7,2))</f>
        <v>var. 25/24</v>
      </c>
      <c r="K7" s="171" t="str">
        <f>CONCATENATE("dif. ",RIGHT(I7,2),"/",RIGHT(H7,2))</f>
        <v>dif. 25/24</v>
      </c>
      <c r="L7" s="172" t="str">
        <f>CONCATENATE("Cuota s/ total lugares de residencia ",RIGHT(I7,4))</f>
        <v>Cuota s/ total lugares de residencia 2025</v>
      </c>
      <c r="O7" s="146"/>
      <c r="P7" s="171" t="s">
        <v>261</v>
      </c>
      <c r="Q7" s="171" t="s">
        <v>262</v>
      </c>
      <c r="R7" s="171" t="s">
        <v>263</v>
      </c>
      <c r="S7" s="171" t="s">
        <v>264</v>
      </c>
      <c r="T7" s="171" t="s">
        <v>265</v>
      </c>
      <c r="U7" s="171" t="s">
        <v>266</v>
      </c>
      <c r="V7" s="172" t="str">
        <f>CONCATENATE("var. ",RIGHT(U7,2),"/",RIGHT(T7,2))</f>
        <v>var. 25/24</v>
      </c>
      <c r="W7" s="171" t="str">
        <f>CONCATENATE("dif. ",RIGHT(U7,2),"/",RIGHT(T7,2))</f>
        <v>dif. 25/24</v>
      </c>
      <c r="X7" s="172" t="str">
        <f>CONCATENATE("Cuota s/ total lugares de residencia ",RIGHT(U7,4))</f>
        <v>Cuota s/ total lugares de residencia 2025</v>
      </c>
    </row>
    <row r="8" spans="1:24" x14ac:dyDescent="0.25">
      <c r="A8" s="1"/>
      <c r="B8" s="151" t="s">
        <v>43</v>
      </c>
      <c r="C8" s="152"/>
      <c r="D8" s="152"/>
      <c r="E8" s="152"/>
      <c r="F8" s="152"/>
      <c r="G8" s="152"/>
      <c r="H8" s="152"/>
      <c r="I8" s="153"/>
      <c r="J8" s="153"/>
      <c r="K8" s="153"/>
      <c r="L8" s="152"/>
      <c r="O8" s="154" t="s">
        <v>44</v>
      </c>
      <c r="P8" s="152"/>
      <c r="Q8" s="152"/>
      <c r="R8" s="152"/>
      <c r="S8" s="152"/>
      <c r="T8" s="152"/>
      <c r="U8" s="153"/>
      <c r="V8" s="153"/>
      <c r="W8" s="153"/>
      <c r="X8" s="152"/>
    </row>
    <row r="9" spans="1:24" x14ac:dyDescent="0.25">
      <c r="A9" s="1"/>
      <c r="B9" s="155" t="s">
        <v>68</v>
      </c>
      <c r="C9" s="175">
        <v>907682</v>
      </c>
      <c r="D9" s="175">
        <v>971769</v>
      </c>
      <c r="E9" s="175">
        <v>121129</v>
      </c>
      <c r="F9" s="175">
        <v>750050</v>
      </c>
      <c r="G9" s="175">
        <v>987530</v>
      </c>
      <c r="H9" s="175">
        <v>1041210</v>
      </c>
      <c r="I9" s="175">
        <v>1034846</v>
      </c>
      <c r="J9" s="176">
        <f>IFERROR(I9/H9-1,"-")</f>
        <v>-6.1121195532121142E-3</v>
      </c>
      <c r="K9" s="175">
        <f t="shared" ref="K9:K21" si="0">I9-H9</f>
        <v>-6364</v>
      </c>
      <c r="L9" s="176">
        <f t="shared" ref="L9:L21" si="1">I9/I$9</f>
        <v>1</v>
      </c>
      <c r="O9" s="155" t="s">
        <v>68</v>
      </c>
      <c r="P9" s="175">
        <v>356649</v>
      </c>
      <c r="Q9" s="175">
        <v>42100</v>
      </c>
      <c r="R9" s="175">
        <v>281286</v>
      </c>
      <c r="S9" s="175">
        <v>353943</v>
      </c>
      <c r="T9" s="175">
        <v>376573</v>
      </c>
      <c r="U9" s="175">
        <v>361031</v>
      </c>
      <c r="V9" s="176">
        <f>IFERROR(U9/T9-1,"-")</f>
        <v>-4.127221016907745E-2</v>
      </c>
      <c r="W9" s="175">
        <f>U9-T9</f>
        <v>-15542</v>
      </c>
      <c r="X9" s="176">
        <f t="shared" ref="X9:X21" si="2">U9/U$9</f>
        <v>1</v>
      </c>
    </row>
    <row r="10" spans="1:24" x14ac:dyDescent="0.25">
      <c r="A10" s="1" t="s">
        <v>96</v>
      </c>
      <c r="B10" s="158" t="s">
        <v>97</v>
      </c>
      <c r="C10" s="159">
        <v>112642</v>
      </c>
      <c r="D10" s="159">
        <v>135636</v>
      </c>
      <c r="E10" s="159">
        <v>49882</v>
      </c>
      <c r="F10" s="159">
        <v>110467</v>
      </c>
      <c r="G10" s="159">
        <v>132312</v>
      </c>
      <c r="H10" s="159">
        <v>124529</v>
      </c>
      <c r="I10" s="159">
        <v>123986</v>
      </c>
      <c r="J10" s="177">
        <f>IFERROR(I10/H10-1,"-")</f>
        <v>-4.3604301006191504E-3</v>
      </c>
      <c r="K10" s="158">
        <f t="shared" si="0"/>
        <v>-543</v>
      </c>
      <c r="L10" s="160">
        <f t="shared" si="1"/>
        <v>0.11981106367517486</v>
      </c>
      <c r="O10" s="158" t="s">
        <v>97</v>
      </c>
      <c r="P10" s="159">
        <v>20781</v>
      </c>
      <c r="Q10" s="159">
        <v>15966</v>
      </c>
      <c r="R10" s="159">
        <v>21567</v>
      </c>
      <c r="S10" s="159">
        <v>18475</v>
      </c>
      <c r="T10" s="159">
        <v>18110</v>
      </c>
      <c r="U10" s="159">
        <v>14966</v>
      </c>
      <c r="V10" s="177">
        <f>IFERROR(U10/T10-1,"-")</f>
        <v>-0.17360574268360018</v>
      </c>
      <c r="W10" s="158">
        <f t="shared" ref="W10:W20" si="3">U10-T10</f>
        <v>-3144</v>
      </c>
      <c r="X10" s="160">
        <f t="shared" si="2"/>
        <v>4.1453503992731927E-2</v>
      </c>
    </row>
    <row r="11" spans="1:24" x14ac:dyDescent="0.25">
      <c r="A11" s="161" t="s">
        <v>103</v>
      </c>
      <c r="B11" s="162" t="s">
        <v>103</v>
      </c>
      <c r="C11" s="163">
        <v>37383</v>
      </c>
      <c r="D11" s="163">
        <v>46865</v>
      </c>
      <c r="E11" s="163">
        <v>35921</v>
      </c>
      <c r="F11" s="163">
        <v>44452</v>
      </c>
      <c r="G11" s="163">
        <v>49364</v>
      </c>
      <c r="H11" s="163">
        <v>43443</v>
      </c>
      <c r="I11" s="163">
        <v>39457</v>
      </c>
      <c r="J11" s="178">
        <f>IFERROR(I11/H11-1,"-")</f>
        <v>-9.1752411205487605E-2</v>
      </c>
      <c r="K11" s="162">
        <f t="shared" si="0"/>
        <v>-3986</v>
      </c>
      <c r="L11" s="164">
        <f t="shared" si="1"/>
        <v>3.8128378522021632E-2</v>
      </c>
      <c r="O11" s="162" t="s">
        <v>103</v>
      </c>
      <c r="P11" s="163">
        <v>9198</v>
      </c>
      <c r="Q11" s="163">
        <v>11337</v>
      </c>
      <c r="R11" s="163">
        <v>9274</v>
      </c>
      <c r="S11" s="163">
        <v>7140</v>
      </c>
      <c r="T11" s="163">
        <v>5925</v>
      </c>
      <c r="U11" s="163">
        <v>5258</v>
      </c>
      <c r="V11" s="178">
        <f>IFERROR(U11/T11-1,"-")</f>
        <v>-0.11257383966244727</v>
      </c>
      <c r="W11" s="162">
        <f t="shared" si="3"/>
        <v>-667</v>
      </c>
      <c r="X11" s="164">
        <f t="shared" si="2"/>
        <v>1.4563846317906219E-2</v>
      </c>
    </row>
    <row r="12" spans="1:24" x14ac:dyDescent="0.25">
      <c r="A12" s="161" t="s">
        <v>100</v>
      </c>
      <c r="B12" s="162" t="s">
        <v>100</v>
      </c>
      <c r="C12" s="163">
        <v>75259</v>
      </c>
      <c r="D12" s="163">
        <v>88771</v>
      </c>
      <c r="E12" s="163">
        <v>13961</v>
      </c>
      <c r="F12" s="163">
        <v>66015</v>
      </c>
      <c r="G12" s="163">
        <v>82948</v>
      </c>
      <c r="H12" s="163">
        <v>81086</v>
      </c>
      <c r="I12" s="163">
        <v>84529</v>
      </c>
      <c r="J12" s="178">
        <f>IFERROR(I12/H12-1,"-")</f>
        <v>4.2461090693831194E-2</v>
      </c>
      <c r="K12" s="162">
        <f t="shared" si="0"/>
        <v>3443</v>
      </c>
      <c r="L12" s="164">
        <f t="shared" si="1"/>
        <v>8.1682685153153217E-2</v>
      </c>
      <c r="O12" s="162" t="s">
        <v>100</v>
      </c>
      <c r="P12" s="163">
        <v>11583</v>
      </c>
      <c r="Q12" s="163">
        <v>4629</v>
      </c>
      <c r="R12" s="163">
        <v>12293</v>
      </c>
      <c r="S12" s="163">
        <v>11335</v>
      </c>
      <c r="T12" s="163">
        <v>12185</v>
      </c>
      <c r="U12" s="163">
        <v>9708</v>
      </c>
      <c r="V12" s="178">
        <f>IFERROR(U12/T12-1,"-")</f>
        <v>-0.20328272466146902</v>
      </c>
      <c r="W12" s="162">
        <f t="shared" si="3"/>
        <v>-2477</v>
      </c>
      <c r="X12" s="164">
        <f t="shared" si="2"/>
        <v>2.6889657674825707E-2</v>
      </c>
    </row>
    <row r="13" spans="1:24" x14ac:dyDescent="0.25">
      <c r="A13" s="1"/>
      <c r="B13" s="158" t="s">
        <v>107</v>
      </c>
      <c r="C13" s="159">
        <v>795040</v>
      </c>
      <c r="D13" s="159">
        <v>836133</v>
      </c>
      <c r="E13" s="159">
        <v>71247</v>
      </c>
      <c r="F13" s="159">
        <v>639583</v>
      </c>
      <c r="G13" s="159">
        <v>855218</v>
      </c>
      <c r="H13" s="159">
        <v>916681</v>
      </c>
      <c r="I13" s="159">
        <v>910860</v>
      </c>
      <c r="J13" s="177">
        <f>IFERROR(I13/H13-1,"-")</f>
        <v>-6.3500825259823479E-3</v>
      </c>
      <c r="K13" s="158">
        <f t="shared" si="0"/>
        <v>-5821</v>
      </c>
      <c r="L13" s="160">
        <f t="shared" si="1"/>
        <v>0.88018893632482509</v>
      </c>
      <c r="O13" s="158" t="s">
        <v>107</v>
      </c>
      <c r="P13" s="159">
        <v>335868</v>
      </c>
      <c r="Q13" s="159">
        <v>26134</v>
      </c>
      <c r="R13" s="159">
        <v>259719</v>
      </c>
      <c r="S13" s="159">
        <v>335468</v>
      </c>
      <c r="T13" s="159">
        <v>358463</v>
      </c>
      <c r="U13" s="159">
        <v>346065</v>
      </c>
      <c r="V13" s="177">
        <f>IFERROR(U13/T13-1,"-")</f>
        <v>-3.4586554260830238E-2</v>
      </c>
      <c r="W13" s="158">
        <f t="shared" si="3"/>
        <v>-12398</v>
      </c>
      <c r="X13" s="160">
        <f t="shared" si="2"/>
        <v>0.95854649600726805</v>
      </c>
    </row>
    <row r="14" spans="1:24" s="56" customFormat="1" x14ac:dyDescent="0.25">
      <c r="B14" s="162" t="s">
        <v>110</v>
      </c>
      <c r="C14" s="163">
        <v>316726</v>
      </c>
      <c r="D14" s="163">
        <v>336306</v>
      </c>
      <c r="E14" s="163">
        <v>6199</v>
      </c>
      <c r="F14" s="163">
        <v>229896</v>
      </c>
      <c r="G14" s="163">
        <v>333768</v>
      </c>
      <c r="H14" s="163">
        <v>364721</v>
      </c>
      <c r="I14" s="163">
        <v>370475</v>
      </c>
      <c r="J14" s="178">
        <f t="shared" ref="J14:J21" si="4">IFERROR(I14/H14-1,"-")</f>
        <v>1.577644281519297E-2</v>
      </c>
      <c r="K14" s="162">
        <f t="shared" si="0"/>
        <v>5754</v>
      </c>
      <c r="L14" s="164">
        <f t="shared" si="1"/>
        <v>0.3580001275552111</v>
      </c>
      <c r="O14" s="162" t="s">
        <v>110</v>
      </c>
      <c r="P14" s="163">
        <v>152067</v>
      </c>
      <c r="Q14" s="163">
        <v>2119</v>
      </c>
      <c r="R14" s="163">
        <v>109041</v>
      </c>
      <c r="S14" s="163">
        <v>151391</v>
      </c>
      <c r="T14" s="163">
        <v>164340</v>
      </c>
      <c r="U14" s="163">
        <v>164681</v>
      </c>
      <c r="V14" s="178">
        <f t="shared" ref="V14:V21" si="5">IFERROR(U14/T14-1,"-")</f>
        <v>2.0749665327979283E-3</v>
      </c>
      <c r="W14" s="162">
        <f t="shared" si="3"/>
        <v>341</v>
      </c>
      <c r="X14" s="164">
        <f t="shared" si="2"/>
        <v>0.45614088540873221</v>
      </c>
    </row>
    <row r="15" spans="1:24" s="56" customFormat="1" x14ac:dyDescent="0.25">
      <c r="B15" s="162" t="s">
        <v>113</v>
      </c>
      <c r="C15" s="163">
        <v>113055</v>
      </c>
      <c r="D15" s="163">
        <v>104761</v>
      </c>
      <c r="E15" s="163">
        <v>10604</v>
      </c>
      <c r="F15" s="163">
        <v>70544</v>
      </c>
      <c r="G15" s="163">
        <v>97806</v>
      </c>
      <c r="H15" s="163">
        <v>106404</v>
      </c>
      <c r="I15" s="163">
        <v>101268</v>
      </c>
      <c r="J15" s="178">
        <f t="shared" si="4"/>
        <v>-4.8268862072854413E-2</v>
      </c>
      <c r="K15" s="162">
        <f t="shared" si="0"/>
        <v>-5136</v>
      </c>
      <c r="L15" s="164">
        <f t="shared" si="1"/>
        <v>9.7858038780649484E-2</v>
      </c>
      <c r="O15" s="162" t="s">
        <v>113</v>
      </c>
      <c r="P15" s="163">
        <v>39044</v>
      </c>
      <c r="Q15" s="163">
        <v>3927</v>
      </c>
      <c r="R15" s="163">
        <v>27137</v>
      </c>
      <c r="S15" s="163">
        <v>35252</v>
      </c>
      <c r="T15" s="163">
        <v>37075</v>
      </c>
      <c r="U15" s="163">
        <v>34553</v>
      </c>
      <c r="V15" s="178">
        <f t="shared" si="5"/>
        <v>-6.8024275118004018E-2</v>
      </c>
      <c r="W15" s="162">
        <f t="shared" si="3"/>
        <v>-2522</v>
      </c>
      <c r="X15" s="164">
        <f t="shared" si="2"/>
        <v>9.5706462879918894E-2</v>
      </c>
    </row>
    <row r="16" spans="1:24" x14ac:dyDescent="0.25">
      <c r="A16" s="1"/>
      <c r="B16" s="162" t="s">
        <v>116</v>
      </c>
      <c r="C16" s="163">
        <v>34141</v>
      </c>
      <c r="D16" s="163">
        <v>36678</v>
      </c>
      <c r="E16" s="163">
        <v>14612</v>
      </c>
      <c r="F16" s="163">
        <v>34517</v>
      </c>
      <c r="G16" s="163">
        <v>45856</v>
      </c>
      <c r="H16" s="163">
        <v>47377</v>
      </c>
      <c r="I16" s="163">
        <v>44810</v>
      </c>
      <c r="J16" s="178">
        <f t="shared" si="4"/>
        <v>-5.41824091858919E-2</v>
      </c>
      <c r="K16" s="162">
        <f t="shared" si="0"/>
        <v>-2567</v>
      </c>
      <c r="L16" s="164">
        <f t="shared" si="1"/>
        <v>4.3301128863618352E-2</v>
      </c>
      <c r="O16" s="162" t="s">
        <v>116</v>
      </c>
      <c r="P16" s="163">
        <v>12970</v>
      </c>
      <c r="Q16" s="163">
        <v>6029</v>
      </c>
      <c r="R16" s="163">
        <v>11680</v>
      </c>
      <c r="S16" s="163">
        <v>13943</v>
      </c>
      <c r="T16" s="163">
        <v>15241</v>
      </c>
      <c r="U16" s="163">
        <v>11548</v>
      </c>
      <c r="V16" s="178">
        <f t="shared" si="5"/>
        <v>-0.24230693524046976</v>
      </c>
      <c r="W16" s="162">
        <f t="shared" si="3"/>
        <v>-3693</v>
      </c>
      <c r="X16" s="164">
        <f t="shared" si="2"/>
        <v>3.1986172932518257E-2</v>
      </c>
    </row>
    <row r="17" spans="1:24" x14ac:dyDescent="0.25">
      <c r="A17" s="1"/>
      <c r="B17" s="162" t="s">
        <v>123</v>
      </c>
      <c r="C17" s="163">
        <v>25752</v>
      </c>
      <c r="D17" s="163">
        <v>27234</v>
      </c>
      <c r="E17" s="163">
        <v>1226</v>
      </c>
      <c r="F17" s="163">
        <v>34917</v>
      </c>
      <c r="G17" s="163">
        <v>31098</v>
      </c>
      <c r="H17" s="163">
        <v>35006</v>
      </c>
      <c r="I17" s="163">
        <v>33246</v>
      </c>
      <c r="J17" s="178">
        <f t="shared" si="4"/>
        <v>-5.0277095355081958E-2</v>
      </c>
      <c r="K17" s="162">
        <f t="shared" si="0"/>
        <v>-1760</v>
      </c>
      <c r="L17" s="164">
        <f t="shared" si="1"/>
        <v>3.212651930818692E-2</v>
      </c>
      <c r="O17" s="162" t="s">
        <v>123</v>
      </c>
      <c r="P17" s="163">
        <v>12288</v>
      </c>
      <c r="Q17" s="163">
        <v>396</v>
      </c>
      <c r="R17" s="163">
        <v>15381</v>
      </c>
      <c r="S17" s="163">
        <v>13018</v>
      </c>
      <c r="T17" s="163">
        <v>13712</v>
      </c>
      <c r="U17" s="163">
        <v>12598</v>
      </c>
      <c r="V17" s="178">
        <f t="shared" si="5"/>
        <v>-8.1242707117852975E-2</v>
      </c>
      <c r="W17" s="162">
        <f t="shared" si="3"/>
        <v>-1114</v>
      </c>
      <c r="X17" s="164">
        <f t="shared" si="2"/>
        <v>3.489451044370151E-2</v>
      </c>
    </row>
    <row r="18" spans="1:24" x14ac:dyDescent="0.25">
      <c r="A18" s="1"/>
      <c r="B18" s="162" t="s">
        <v>119</v>
      </c>
      <c r="C18" s="163">
        <v>27736</v>
      </c>
      <c r="D18" s="163">
        <v>31311</v>
      </c>
      <c r="E18" s="163">
        <v>3011</v>
      </c>
      <c r="F18" s="163">
        <v>32144</v>
      </c>
      <c r="G18" s="163">
        <v>32399</v>
      </c>
      <c r="H18" s="163">
        <v>33847</v>
      </c>
      <c r="I18" s="163">
        <v>30765</v>
      </c>
      <c r="J18" s="178">
        <f t="shared" si="4"/>
        <v>-9.105681448872871E-2</v>
      </c>
      <c r="K18" s="162">
        <f t="shared" si="0"/>
        <v>-3082</v>
      </c>
      <c r="L18" s="164">
        <f t="shared" si="1"/>
        <v>2.9729061135666562E-2</v>
      </c>
      <c r="O18" s="162" t="s">
        <v>119</v>
      </c>
      <c r="P18" s="163">
        <v>17231</v>
      </c>
      <c r="Q18" s="163">
        <v>1398</v>
      </c>
      <c r="R18" s="163">
        <v>19278</v>
      </c>
      <c r="S18" s="163">
        <v>17536</v>
      </c>
      <c r="T18" s="163">
        <v>17203</v>
      </c>
      <c r="U18" s="163">
        <v>16500</v>
      </c>
      <c r="V18" s="178">
        <f t="shared" si="5"/>
        <v>-4.0864965413009324E-2</v>
      </c>
      <c r="W18" s="162">
        <f t="shared" si="3"/>
        <v>-703</v>
      </c>
      <c r="X18" s="164">
        <f t="shared" si="2"/>
        <v>4.5702446604308215E-2</v>
      </c>
    </row>
    <row r="19" spans="1:24" x14ac:dyDescent="0.25">
      <c r="A19" s="1"/>
      <c r="B19" s="162" t="s">
        <v>128</v>
      </c>
      <c r="C19" s="163">
        <v>28289</v>
      </c>
      <c r="D19" s="163">
        <v>28558</v>
      </c>
      <c r="E19" s="163">
        <v>288</v>
      </c>
      <c r="F19" s="163">
        <v>20780</v>
      </c>
      <c r="G19" s="163">
        <v>28939</v>
      </c>
      <c r="H19" s="163">
        <v>25464</v>
      </c>
      <c r="I19" s="163">
        <v>22977</v>
      </c>
      <c r="J19" s="178">
        <f t="shared" si="4"/>
        <v>-9.7667295004712495E-2</v>
      </c>
      <c r="K19" s="162">
        <f t="shared" si="0"/>
        <v>-2487</v>
      </c>
      <c r="L19" s="164">
        <f t="shared" si="1"/>
        <v>2.220330367996784E-2</v>
      </c>
      <c r="O19" s="162" t="s">
        <v>128</v>
      </c>
      <c r="P19" s="163">
        <v>11614</v>
      </c>
      <c r="Q19" s="163">
        <v>57</v>
      </c>
      <c r="R19" s="163">
        <v>7067</v>
      </c>
      <c r="S19" s="163">
        <v>9874</v>
      </c>
      <c r="T19" s="163">
        <v>8648</v>
      </c>
      <c r="U19" s="163">
        <v>7540</v>
      </c>
      <c r="V19" s="178">
        <f t="shared" si="5"/>
        <v>-0.12812210915818689</v>
      </c>
      <c r="W19" s="162">
        <f t="shared" si="3"/>
        <v>-1108</v>
      </c>
      <c r="X19" s="164">
        <f t="shared" si="2"/>
        <v>2.0884633175544481E-2</v>
      </c>
    </row>
    <row r="20" spans="1:24" x14ac:dyDescent="0.25">
      <c r="A20" s="161" t="s">
        <v>144</v>
      </c>
      <c r="B20" s="162" t="s">
        <v>131</v>
      </c>
      <c r="C20" s="163">
        <v>39053</v>
      </c>
      <c r="D20" s="163">
        <v>43467</v>
      </c>
      <c r="E20" s="163">
        <v>1640</v>
      </c>
      <c r="F20" s="163">
        <v>16826</v>
      </c>
      <c r="G20" s="163">
        <v>26940</v>
      </c>
      <c r="H20" s="163">
        <v>29931</v>
      </c>
      <c r="I20" s="163">
        <v>24136</v>
      </c>
      <c r="J20" s="178">
        <f t="shared" si="4"/>
        <v>-0.19361197420734355</v>
      </c>
      <c r="K20" s="162">
        <f t="shared" si="0"/>
        <v>-5795</v>
      </c>
      <c r="L20" s="164">
        <f t="shared" si="1"/>
        <v>2.3323277086638977E-2</v>
      </c>
      <c r="O20" s="162" t="s">
        <v>131</v>
      </c>
      <c r="P20" s="163">
        <v>13747</v>
      </c>
      <c r="Q20" s="163">
        <v>175</v>
      </c>
      <c r="R20" s="163">
        <v>4513</v>
      </c>
      <c r="S20" s="163">
        <v>9583</v>
      </c>
      <c r="T20" s="163">
        <v>9752</v>
      </c>
      <c r="U20" s="163">
        <v>7806</v>
      </c>
      <c r="V20" s="178">
        <f t="shared" si="5"/>
        <v>-0.19954881050041018</v>
      </c>
      <c r="W20" s="162">
        <f t="shared" si="3"/>
        <v>-1946</v>
      </c>
      <c r="X20" s="164">
        <f t="shared" si="2"/>
        <v>2.1621412011710906E-2</v>
      </c>
    </row>
    <row r="21" spans="1:24" x14ac:dyDescent="0.25">
      <c r="A21" s="166" t="s">
        <v>145</v>
      </c>
      <c r="B21" s="167" t="s">
        <v>145</v>
      </c>
      <c r="C21" s="168">
        <f t="shared" ref="C21" si="6">C13-SUM(C14:C20)</f>
        <v>210288</v>
      </c>
      <c r="D21" s="168">
        <f t="shared" ref="D21:I21" si="7">D13-SUM(D14:D20)</f>
        <v>227818</v>
      </c>
      <c r="E21" s="168">
        <f t="shared" si="7"/>
        <v>33667</v>
      </c>
      <c r="F21" s="168">
        <f t="shared" si="7"/>
        <v>199959</v>
      </c>
      <c r="G21" s="168">
        <f t="shared" si="7"/>
        <v>258412</v>
      </c>
      <c r="H21" s="168">
        <f t="shared" si="7"/>
        <v>273931</v>
      </c>
      <c r="I21" s="168">
        <f t="shared" si="7"/>
        <v>283183</v>
      </c>
      <c r="J21" s="179">
        <f t="shared" si="4"/>
        <v>3.3774928722926534E-2</v>
      </c>
      <c r="K21" s="167">
        <f t="shared" si="0"/>
        <v>9252</v>
      </c>
      <c r="L21" s="169">
        <f t="shared" si="1"/>
        <v>0.27364747991488586</v>
      </c>
      <c r="O21" s="167" t="s">
        <v>145</v>
      </c>
      <c r="P21" s="168">
        <f t="shared" ref="P21:U21" si="8">P13-SUM(P14:P20)</f>
        <v>76907</v>
      </c>
      <c r="Q21" s="168">
        <f t="shared" si="8"/>
        <v>12033</v>
      </c>
      <c r="R21" s="168">
        <f t="shared" si="8"/>
        <v>65622</v>
      </c>
      <c r="S21" s="168">
        <f t="shared" si="8"/>
        <v>84871</v>
      </c>
      <c r="T21" s="168">
        <f t="shared" si="8"/>
        <v>92492</v>
      </c>
      <c r="U21" s="168">
        <f t="shared" si="8"/>
        <v>90839</v>
      </c>
      <c r="V21" s="179">
        <f t="shared" si="5"/>
        <v>-1.7871815940838087E-2</v>
      </c>
      <c r="W21" s="167">
        <f>U21-T21</f>
        <v>-1653</v>
      </c>
      <c r="X21" s="169">
        <f t="shared" si="2"/>
        <v>0.25160997255083356</v>
      </c>
    </row>
    <row r="22" spans="1:24" x14ac:dyDescent="0.25">
      <c r="A22" s="1"/>
      <c r="B22" s="154" t="s">
        <v>44</v>
      </c>
      <c r="C22" s="152"/>
      <c r="D22" s="152"/>
      <c r="E22" s="152"/>
      <c r="F22" s="152"/>
      <c r="G22" s="152"/>
      <c r="H22" s="152"/>
      <c r="I22" s="152"/>
      <c r="J22" s="153"/>
      <c r="K22" s="153"/>
      <c r="L22" s="152"/>
    </row>
    <row r="23" spans="1:24" x14ac:dyDescent="0.25">
      <c r="A23" s="1"/>
      <c r="B23" s="155" t="s">
        <v>68</v>
      </c>
      <c r="C23" s="175">
        <v>325977</v>
      </c>
      <c r="D23" s="175">
        <v>356649</v>
      </c>
      <c r="E23" s="175">
        <v>42100</v>
      </c>
      <c r="F23" s="175">
        <v>281286</v>
      </c>
      <c r="G23" s="175">
        <v>353943</v>
      </c>
      <c r="H23" s="175">
        <v>376573</v>
      </c>
      <c r="I23" s="175">
        <v>361031</v>
      </c>
      <c r="J23" s="176">
        <f>IFERROR(I23/H23-1,"-")</f>
        <v>-4.127221016907745E-2</v>
      </c>
      <c r="K23" s="175">
        <f>I23-H23</f>
        <v>-15542</v>
      </c>
      <c r="L23" s="176">
        <f t="shared" ref="L23:L35" si="9">I23/I$9</f>
        <v>0.34887413199645162</v>
      </c>
    </row>
    <row r="24" spans="1:24" x14ac:dyDescent="0.25">
      <c r="A24" s="1" t="s">
        <v>96</v>
      </c>
      <c r="B24" s="158" t="s">
        <v>97</v>
      </c>
      <c r="C24" s="159">
        <v>18180</v>
      </c>
      <c r="D24" s="159">
        <v>20781</v>
      </c>
      <c r="E24" s="159">
        <v>15966</v>
      </c>
      <c r="F24" s="159">
        <v>21567</v>
      </c>
      <c r="G24" s="159">
        <v>18475</v>
      </c>
      <c r="H24" s="159">
        <v>18110</v>
      </c>
      <c r="I24" s="159">
        <v>14966</v>
      </c>
      <c r="J24" s="177">
        <f>IFERROR(I24/H24-1,"-")</f>
        <v>-0.17360574268360018</v>
      </c>
      <c r="K24" s="158">
        <f t="shared" ref="K24:K34" si="10">I24-H24</f>
        <v>-3144</v>
      </c>
      <c r="L24" s="160">
        <f t="shared" si="9"/>
        <v>1.4462055223675793E-2</v>
      </c>
    </row>
    <row r="25" spans="1:24" x14ac:dyDescent="0.25">
      <c r="A25" s="161" t="s">
        <v>103</v>
      </c>
      <c r="B25" s="162" t="s">
        <v>103</v>
      </c>
      <c r="C25" s="163">
        <v>7366</v>
      </c>
      <c r="D25" s="163">
        <v>9198</v>
      </c>
      <c r="E25" s="163">
        <v>11337</v>
      </c>
      <c r="F25" s="163">
        <v>9274</v>
      </c>
      <c r="G25" s="163">
        <v>7140</v>
      </c>
      <c r="H25" s="163">
        <v>5925</v>
      </c>
      <c r="I25" s="163">
        <v>5258</v>
      </c>
      <c r="J25" s="178">
        <f>IFERROR(I25/H25-1,"-")</f>
        <v>-0.11257383966244727</v>
      </c>
      <c r="K25" s="162">
        <f t="shared" si="10"/>
        <v>-667</v>
      </c>
      <c r="L25" s="164">
        <f t="shared" si="9"/>
        <v>5.0809492426892502E-3</v>
      </c>
    </row>
    <row r="26" spans="1:24" x14ac:dyDescent="0.25">
      <c r="A26" s="161" t="s">
        <v>100</v>
      </c>
      <c r="B26" s="162" t="s">
        <v>100</v>
      </c>
      <c r="C26" s="163">
        <v>10814</v>
      </c>
      <c r="D26" s="163">
        <v>11583</v>
      </c>
      <c r="E26" s="163">
        <v>4629</v>
      </c>
      <c r="F26" s="163">
        <v>12293</v>
      </c>
      <c r="G26" s="163">
        <v>11335</v>
      </c>
      <c r="H26" s="163">
        <v>12185</v>
      </c>
      <c r="I26" s="163">
        <v>9708</v>
      </c>
      <c r="J26" s="178">
        <f>IFERROR(I26/H26-1,"-")</f>
        <v>-0.20328272466146902</v>
      </c>
      <c r="K26" s="162">
        <f t="shared" si="10"/>
        <v>-2477</v>
      </c>
      <c r="L26" s="164">
        <f t="shared" si="9"/>
        <v>9.3811059809865427E-3</v>
      </c>
    </row>
    <row r="27" spans="1:24" x14ac:dyDescent="0.25">
      <c r="A27" s="1"/>
      <c r="B27" s="158" t="s">
        <v>107</v>
      </c>
      <c r="C27" s="159">
        <v>307797</v>
      </c>
      <c r="D27" s="159">
        <v>335868</v>
      </c>
      <c r="E27" s="159">
        <v>26134</v>
      </c>
      <c r="F27" s="159">
        <v>259719</v>
      </c>
      <c r="G27" s="159">
        <v>335468</v>
      </c>
      <c r="H27" s="159">
        <v>358463</v>
      </c>
      <c r="I27" s="159">
        <v>346065</v>
      </c>
      <c r="J27" s="177">
        <f>IFERROR(I27/H27-1,"-")</f>
        <v>-3.4586554260830238E-2</v>
      </c>
      <c r="K27" s="158">
        <f t="shared" si="10"/>
        <v>-12398</v>
      </c>
      <c r="L27" s="160">
        <f t="shared" si="9"/>
        <v>0.33441207677277585</v>
      </c>
    </row>
    <row r="28" spans="1:24" s="56" customFormat="1" x14ac:dyDescent="0.25">
      <c r="B28" s="162" t="s">
        <v>110</v>
      </c>
      <c r="C28" s="163">
        <v>140683</v>
      </c>
      <c r="D28" s="163">
        <v>152067</v>
      </c>
      <c r="E28" s="163">
        <v>2119</v>
      </c>
      <c r="F28" s="163">
        <v>109041</v>
      </c>
      <c r="G28" s="163">
        <v>151391</v>
      </c>
      <c r="H28" s="163">
        <v>164340</v>
      </c>
      <c r="I28" s="163">
        <v>164681</v>
      </c>
      <c r="J28" s="178">
        <f t="shared" ref="J28:J35" si="11">IFERROR(I28/H28-1,"-")</f>
        <v>2.0749665327979283E-3</v>
      </c>
      <c r="K28" s="162">
        <f t="shared" si="10"/>
        <v>341</v>
      </c>
      <c r="L28" s="164">
        <f t="shared" si="9"/>
        <v>0.15913575546506437</v>
      </c>
    </row>
    <row r="29" spans="1:24" s="56" customFormat="1" x14ac:dyDescent="0.25">
      <c r="B29" s="162" t="s">
        <v>113</v>
      </c>
      <c r="C29" s="163">
        <v>39469</v>
      </c>
      <c r="D29" s="163">
        <v>39044</v>
      </c>
      <c r="E29" s="163">
        <v>3927</v>
      </c>
      <c r="F29" s="163">
        <v>27137</v>
      </c>
      <c r="G29" s="163">
        <v>35252</v>
      </c>
      <c r="H29" s="163">
        <v>37075</v>
      </c>
      <c r="I29" s="163">
        <v>34553</v>
      </c>
      <c r="J29" s="178">
        <f t="shared" si="11"/>
        <v>-6.8024275118004018E-2</v>
      </c>
      <c r="K29" s="162">
        <f t="shared" si="10"/>
        <v>-2522</v>
      </c>
      <c r="L29" s="164">
        <f t="shared" si="9"/>
        <v>3.3389509163682322E-2</v>
      </c>
    </row>
    <row r="30" spans="1:24" x14ac:dyDescent="0.25">
      <c r="A30" s="1"/>
      <c r="B30" s="162" t="s">
        <v>116</v>
      </c>
      <c r="C30" s="163">
        <v>11583</v>
      </c>
      <c r="D30" s="163">
        <v>12970</v>
      </c>
      <c r="E30" s="163">
        <v>6029</v>
      </c>
      <c r="F30" s="163">
        <v>11680</v>
      </c>
      <c r="G30" s="163">
        <v>13943</v>
      </c>
      <c r="H30" s="163">
        <v>15241</v>
      </c>
      <c r="I30" s="163">
        <v>11548</v>
      </c>
      <c r="J30" s="178">
        <f t="shared" si="11"/>
        <v>-0.24230693524046976</v>
      </c>
      <c r="K30" s="162">
        <f t="shared" si="10"/>
        <v>-3693</v>
      </c>
      <c r="L30" s="164">
        <f t="shared" si="9"/>
        <v>1.1159148317720705E-2</v>
      </c>
    </row>
    <row r="31" spans="1:24" x14ac:dyDescent="0.25">
      <c r="A31" s="1"/>
      <c r="B31" s="162" t="s">
        <v>123</v>
      </c>
      <c r="C31" s="163">
        <v>10942</v>
      </c>
      <c r="D31" s="163">
        <v>12288</v>
      </c>
      <c r="E31" s="163">
        <v>396</v>
      </c>
      <c r="F31" s="163">
        <v>15381</v>
      </c>
      <c r="G31" s="163">
        <v>13018</v>
      </c>
      <c r="H31" s="163">
        <v>13712</v>
      </c>
      <c r="I31" s="163">
        <v>12598</v>
      </c>
      <c r="J31" s="178">
        <f t="shared" si="11"/>
        <v>-8.1242707117852975E-2</v>
      </c>
      <c r="K31" s="162">
        <f t="shared" si="10"/>
        <v>-1114</v>
      </c>
      <c r="L31" s="164">
        <f t="shared" si="9"/>
        <v>1.2173792042487482E-2</v>
      </c>
    </row>
    <row r="32" spans="1:24" x14ac:dyDescent="0.25">
      <c r="A32" s="1"/>
      <c r="B32" s="162" t="s">
        <v>119</v>
      </c>
      <c r="C32" s="163">
        <v>14833</v>
      </c>
      <c r="D32" s="163">
        <v>17231</v>
      </c>
      <c r="E32" s="163">
        <v>1398</v>
      </c>
      <c r="F32" s="163">
        <v>19278</v>
      </c>
      <c r="G32" s="163">
        <v>17536</v>
      </c>
      <c r="H32" s="163">
        <v>17203</v>
      </c>
      <c r="I32" s="163">
        <v>16500</v>
      </c>
      <c r="J32" s="178">
        <f t="shared" si="11"/>
        <v>-4.0864965413009324E-2</v>
      </c>
      <c r="K32" s="162">
        <f t="shared" si="10"/>
        <v>-703</v>
      </c>
      <c r="L32" s="164">
        <f t="shared" si="9"/>
        <v>1.5944401389192207E-2</v>
      </c>
    </row>
    <row r="33" spans="1:12" x14ac:dyDescent="0.25">
      <c r="A33" s="1"/>
      <c r="B33" s="162" t="s">
        <v>128</v>
      </c>
      <c r="C33" s="163">
        <v>11576</v>
      </c>
      <c r="D33" s="163">
        <v>11614</v>
      </c>
      <c r="E33" s="163">
        <v>57</v>
      </c>
      <c r="F33" s="163">
        <v>7067</v>
      </c>
      <c r="G33" s="163">
        <v>9874</v>
      </c>
      <c r="H33" s="163">
        <v>8648</v>
      </c>
      <c r="I33" s="163">
        <v>7540</v>
      </c>
      <c r="J33" s="178">
        <f t="shared" si="11"/>
        <v>-0.12812210915818689</v>
      </c>
      <c r="K33" s="162">
        <f t="shared" si="10"/>
        <v>-1108</v>
      </c>
      <c r="L33" s="164">
        <f t="shared" si="9"/>
        <v>7.286108271182379E-3</v>
      </c>
    </row>
    <row r="34" spans="1:12" x14ac:dyDescent="0.25">
      <c r="A34" s="161" t="s">
        <v>144</v>
      </c>
      <c r="B34" s="162" t="s">
        <v>131</v>
      </c>
      <c r="C34" s="163">
        <v>11670</v>
      </c>
      <c r="D34" s="163">
        <v>13747</v>
      </c>
      <c r="E34" s="163">
        <v>175</v>
      </c>
      <c r="F34" s="163">
        <v>4513</v>
      </c>
      <c r="G34" s="163">
        <v>9583</v>
      </c>
      <c r="H34" s="163">
        <v>9752</v>
      </c>
      <c r="I34" s="163">
        <v>7806</v>
      </c>
      <c r="J34" s="178">
        <f t="shared" si="11"/>
        <v>-0.19954881050041018</v>
      </c>
      <c r="K34" s="162">
        <f t="shared" si="10"/>
        <v>-1946</v>
      </c>
      <c r="L34" s="164">
        <f t="shared" si="9"/>
        <v>7.5431513481232955E-3</v>
      </c>
    </row>
    <row r="35" spans="1:12" x14ac:dyDescent="0.25">
      <c r="A35" s="166" t="s">
        <v>145</v>
      </c>
      <c r="B35" s="167" t="s">
        <v>145</v>
      </c>
      <c r="C35" s="168">
        <f t="shared" ref="C35" si="12">C27-SUM(C28:C34)</f>
        <v>67041</v>
      </c>
      <c r="D35" s="168">
        <f t="shared" ref="D35:I35" si="13">D27-SUM(D28:D34)</f>
        <v>76907</v>
      </c>
      <c r="E35" s="168">
        <f t="shared" si="13"/>
        <v>12033</v>
      </c>
      <c r="F35" s="168">
        <f t="shared" si="13"/>
        <v>65622</v>
      </c>
      <c r="G35" s="168">
        <f t="shared" si="13"/>
        <v>84871</v>
      </c>
      <c r="H35" s="168">
        <f t="shared" si="13"/>
        <v>92492</v>
      </c>
      <c r="I35" s="168">
        <f t="shared" si="13"/>
        <v>90839</v>
      </c>
      <c r="J35" s="179">
        <f t="shared" si="11"/>
        <v>-1.7871815940838087E-2</v>
      </c>
      <c r="K35" s="167">
        <f>I35-H35</f>
        <v>-1653</v>
      </c>
      <c r="L35" s="169">
        <f t="shared" si="9"/>
        <v>8.7780210775323095E-2</v>
      </c>
    </row>
    <row r="36" spans="1:12" x14ac:dyDescent="0.25">
      <c r="A36" s="1"/>
      <c r="B36" s="154" t="s">
        <v>45</v>
      </c>
      <c r="C36" s="152"/>
      <c r="D36" s="152"/>
      <c r="E36" s="152"/>
      <c r="F36" s="152"/>
      <c r="G36" s="152"/>
      <c r="H36" s="152"/>
      <c r="I36" s="152"/>
      <c r="J36" s="153"/>
      <c r="K36" s="153"/>
      <c r="L36" s="152"/>
    </row>
    <row r="37" spans="1:12" x14ac:dyDescent="0.25">
      <c r="A37" s="1"/>
      <c r="B37" s="155" t="s">
        <v>68</v>
      </c>
      <c r="C37" s="175">
        <v>253986</v>
      </c>
      <c r="D37" s="175">
        <v>262862</v>
      </c>
      <c r="E37" s="175">
        <v>21892</v>
      </c>
      <c r="F37" s="175">
        <v>197512</v>
      </c>
      <c r="G37" s="175">
        <v>253859</v>
      </c>
      <c r="H37" s="175">
        <v>264242</v>
      </c>
      <c r="I37" s="175">
        <v>276285</v>
      </c>
      <c r="J37" s="176">
        <f>IFERROR(I37/H37-1,"-")</f>
        <v>4.5575646566405004E-2</v>
      </c>
      <c r="K37" s="175">
        <f>I37-H37</f>
        <v>12043</v>
      </c>
      <c r="L37" s="176">
        <f t="shared" ref="L37:L49" si="14">I37/I$9</f>
        <v>0.26698175380684663</v>
      </c>
    </row>
    <row r="38" spans="1:12" x14ac:dyDescent="0.25">
      <c r="A38" s="1" t="s">
        <v>96</v>
      </c>
      <c r="B38" s="158" t="s">
        <v>97</v>
      </c>
      <c r="C38" s="159">
        <v>13489</v>
      </c>
      <c r="D38" s="159">
        <v>14518</v>
      </c>
      <c r="E38" s="159">
        <v>5331</v>
      </c>
      <c r="F38" s="159">
        <v>11761</v>
      </c>
      <c r="G38" s="159">
        <v>11607</v>
      </c>
      <c r="H38" s="159">
        <v>11241</v>
      </c>
      <c r="I38" s="159">
        <v>13602</v>
      </c>
      <c r="J38" s="177">
        <f>IFERROR(I38/H38-1,"-")</f>
        <v>0.21003469442220446</v>
      </c>
      <c r="K38" s="158">
        <f t="shared" ref="K38:K48" si="15">I38-H38</f>
        <v>2361</v>
      </c>
      <c r="L38" s="160">
        <f t="shared" si="14"/>
        <v>1.3143984708835904E-2</v>
      </c>
    </row>
    <row r="39" spans="1:12" x14ac:dyDescent="0.25">
      <c r="A39" s="161" t="s">
        <v>103</v>
      </c>
      <c r="B39" s="162" t="s">
        <v>103</v>
      </c>
      <c r="C39" s="163">
        <v>3358</v>
      </c>
      <c r="D39" s="163">
        <v>5081</v>
      </c>
      <c r="E39" s="163">
        <v>4150</v>
      </c>
      <c r="F39" s="163">
        <v>4478</v>
      </c>
      <c r="G39" s="163">
        <v>3172</v>
      </c>
      <c r="H39" s="163">
        <v>3714</v>
      </c>
      <c r="I39" s="163">
        <v>4682</v>
      </c>
      <c r="J39" s="178">
        <f>IFERROR(I39/H39-1,"-")</f>
        <v>0.26063543349488416</v>
      </c>
      <c r="K39" s="162">
        <f t="shared" si="15"/>
        <v>968</v>
      </c>
      <c r="L39" s="164">
        <f t="shared" si="14"/>
        <v>4.5243446851029046E-3</v>
      </c>
    </row>
    <row r="40" spans="1:12" x14ac:dyDescent="0.25">
      <c r="A40" s="161" t="s">
        <v>100</v>
      </c>
      <c r="B40" s="162" t="s">
        <v>100</v>
      </c>
      <c r="C40" s="163">
        <v>10131</v>
      </c>
      <c r="D40" s="163">
        <v>9437</v>
      </c>
      <c r="E40" s="163">
        <v>1181</v>
      </c>
      <c r="F40" s="163">
        <v>7283</v>
      </c>
      <c r="G40" s="163">
        <v>8435</v>
      </c>
      <c r="H40" s="163">
        <v>7527</v>
      </c>
      <c r="I40" s="163">
        <v>8920</v>
      </c>
      <c r="J40" s="178">
        <f>IFERROR(I40/H40-1,"-")</f>
        <v>0.1850670918028432</v>
      </c>
      <c r="K40" s="162">
        <f t="shared" si="15"/>
        <v>1393</v>
      </c>
      <c r="L40" s="164">
        <f t="shared" si="14"/>
        <v>8.6196400237329995E-3</v>
      </c>
    </row>
    <row r="41" spans="1:12" x14ac:dyDescent="0.25">
      <c r="A41" s="1"/>
      <c r="B41" s="158" t="s">
        <v>107</v>
      </c>
      <c r="C41" s="159">
        <v>240497</v>
      </c>
      <c r="D41" s="159">
        <v>248344</v>
      </c>
      <c r="E41" s="159">
        <v>16561</v>
      </c>
      <c r="F41" s="159">
        <v>185751</v>
      </c>
      <c r="G41" s="159">
        <v>242252</v>
      </c>
      <c r="H41" s="159">
        <v>253001</v>
      </c>
      <c r="I41" s="159">
        <v>262683</v>
      </c>
      <c r="J41" s="177">
        <f>IFERROR(I41/H41-1,"-")</f>
        <v>3.8268623444176031E-2</v>
      </c>
      <c r="K41" s="158">
        <f t="shared" si="15"/>
        <v>9682</v>
      </c>
      <c r="L41" s="160">
        <f t="shared" si="14"/>
        <v>0.2538377690980107</v>
      </c>
    </row>
    <row r="42" spans="1:12" s="56" customFormat="1" x14ac:dyDescent="0.25">
      <c r="B42" s="162" t="s">
        <v>110</v>
      </c>
      <c r="C42" s="163">
        <v>107998</v>
      </c>
      <c r="D42" s="163">
        <v>111197</v>
      </c>
      <c r="E42" s="163">
        <v>1323</v>
      </c>
      <c r="F42" s="163">
        <v>69376</v>
      </c>
      <c r="G42" s="163">
        <v>100932</v>
      </c>
      <c r="H42" s="163">
        <v>109278</v>
      </c>
      <c r="I42" s="163">
        <v>115186</v>
      </c>
      <c r="J42" s="178">
        <f t="shared" ref="J42:J49" si="16">IFERROR(I42/H42-1,"-")</f>
        <v>5.4063946997565893E-2</v>
      </c>
      <c r="K42" s="162">
        <f t="shared" si="15"/>
        <v>5908</v>
      </c>
      <c r="L42" s="164">
        <f t="shared" si="14"/>
        <v>0.11130738293427235</v>
      </c>
    </row>
    <row r="43" spans="1:12" s="56" customFormat="1" x14ac:dyDescent="0.25">
      <c r="B43" s="162" t="s">
        <v>113</v>
      </c>
      <c r="C43" s="163">
        <v>12436</v>
      </c>
      <c r="D43" s="163">
        <v>11625</v>
      </c>
      <c r="E43" s="163">
        <v>1423</v>
      </c>
      <c r="F43" s="163">
        <v>7921</v>
      </c>
      <c r="G43" s="163">
        <v>11096</v>
      </c>
      <c r="H43" s="163">
        <v>10750</v>
      </c>
      <c r="I43" s="163">
        <v>10599</v>
      </c>
      <c r="J43" s="178">
        <f t="shared" si="16"/>
        <v>-1.4046511627906932E-2</v>
      </c>
      <c r="K43" s="162">
        <f t="shared" si="15"/>
        <v>-151</v>
      </c>
      <c r="L43" s="164">
        <f t="shared" si="14"/>
        <v>1.0242103656002923E-2</v>
      </c>
    </row>
    <row r="44" spans="1:12" x14ac:dyDescent="0.25">
      <c r="A44" s="1"/>
      <c r="B44" s="162" t="s">
        <v>116</v>
      </c>
      <c r="C44" s="163">
        <v>5330</v>
      </c>
      <c r="D44" s="163">
        <v>5957</v>
      </c>
      <c r="E44" s="163">
        <v>2444</v>
      </c>
      <c r="F44" s="163">
        <v>5128</v>
      </c>
      <c r="G44" s="163">
        <v>5893</v>
      </c>
      <c r="H44" s="163">
        <v>6051</v>
      </c>
      <c r="I44" s="163">
        <v>6699</v>
      </c>
      <c r="J44" s="178">
        <f t="shared" si="16"/>
        <v>0.10708973723351511</v>
      </c>
      <c r="K44" s="162">
        <f t="shared" si="15"/>
        <v>648</v>
      </c>
      <c r="L44" s="164">
        <f t="shared" si="14"/>
        <v>6.4734269640120369E-3</v>
      </c>
    </row>
    <row r="45" spans="1:12" x14ac:dyDescent="0.25">
      <c r="A45" s="1"/>
      <c r="B45" s="162" t="s">
        <v>123</v>
      </c>
      <c r="C45" s="163">
        <v>10129</v>
      </c>
      <c r="D45" s="163">
        <v>10598</v>
      </c>
      <c r="E45" s="163">
        <v>386</v>
      </c>
      <c r="F45" s="163">
        <v>10732</v>
      </c>
      <c r="G45" s="163">
        <v>10835</v>
      </c>
      <c r="H45" s="163">
        <v>11328</v>
      </c>
      <c r="I45" s="163">
        <v>10519</v>
      </c>
      <c r="J45" s="178">
        <f t="shared" si="16"/>
        <v>-7.1415960451977401E-2</v>
      </c>
      <c r="K45" s="162">
        <f t="shared" si="15"/>
        <v>-809</v>
      </c>
      <c r="L45" s="164">
        <f t="shared" si="14"/>
        <v>1.0164797467449263E-2</v>
      </c>
    </row>
    <row r="46" spans="1:12" x14ac:dyDescent="0.25">
      <c r="A46" s="1"/>
      <c r="B46" s="162" t="s">
        <v>119</v>
      </c>
      <c r="C46" s="163">
        <v>8322</v>
      </c>
      <c r="D46" s="163">
        <v>9727</v>
      </c>
      <c r="E46" s="163">
        <v>481</v>
      </c>
      <c r="F46" s="163">
        <v>7425</v>
      </c>
      <c r="G46" s="163">
        <v>9153</v>
      </c>
      <c r="H46" s="163">
        <v>10071</v>
      </c>
      <c r="I46" s="163">
        <v>7855</v>
      </c>
      <c r="J46" s="178">
        <f t="shared" si="16"/>
        <v>-0.22003773210207522</v>
      </c>
      <c r="K46" s="162">
        <f t="shared" si="15"/>
        <v>-2216</v>
      </c>
      <c r="L46" s="164">
        <f t="shared" si="14"/>
        <v>7.5905013886124117E-3</v>
      </c>
    </row>
    <row r="47" spans="1:12" x14ac:dyDescent="0.25">
      <c r="A47" s="1"/>
      <c r="B47" s="162" t="s">
        <v>128</v>
      </c>
      <c r="C47" s="163">
        <v>10458</v>
      </c>
      <c r="D47" s="163">
        <v>9656</v>
      </c>
      <c r="E47" s="163">
        <v>143</v>
      </c>
      <c r="F47" s="163">
        <v>8340</v>
      </c>
      <c r="G47" s="163">
        <v>9543</v>
      </c>
      <c r="H47" s="163">
        <v>8878</v>
      </c>
      <c r="I47" s="163">
        <v>8620</v>
      </c>
      <c r="J47" s="178">
        <f t="shared" si="16"/>
        <v>-2.9060599234061679E-2</v>
      </c>
      <c r="K47" s="162">
        <f t="shared" si="15"/>
        <v>-258</v>
      </c>
      <c r="L47" s="164">
        <f t="shared" si="14"/>
        <v>8.3297418166567785E-3</v>
      </c>
    </row>
    <row r="48" spans="1:12" x14ac:dyDescent="0.25">
      <c r="A48" s="161" t="s">
        <v>144</v>
      </c>
      <c r="B48" s="162" t="s">
        <v>131</v>
      </c>
      <c r="C48" s="163">
        <v>16162</v>
      </c>
      <c r="D48" s="163">
        <v>16964</v>
      </c>
      <c r="E48" s="163">
        <v>1177</v>
      </c>
      <c r="F48" s="163">
        <v>7994</v>
      </c>
      <c r="G48" s="163">
        <v>10127</v>
      </c>
      <c r="H48" s="163">
        <v>11435</v>
      </c>
      <c r="I48" s="163">
        <v>9274</v>
      </c>
      <c r="J48" s="178">
        <f t="shared" si="16"/>
        <v>-0.18898119807608216</v>
      </c>
      <c r="K48" s="162">
        <f t="shared" si="15"/>
        <v>-2161</v>
      </c>
      <c r="L48" s="164">
        <f t="shared" si="14"/>
        <v>8.9617199080829421E-3</v>
      </c>
    </row>
    <row r="49" spans="1:12" x14ac:dyDescent="0.25">
      <c r="A49" s="166" t="s">
        <v>145</v>
      </c>
      <c r="B49" s="167" t="s">
        <v>145</v>
      </c>
      <c r="C49" s="168">
        <f t="shared" ref="C49" si="17">C41-SUM(C42:C48)</f>
        <v>69662</v>
      </c>
      <c r="D49" s="168">
        <f t="shared" ref="D49:I49" si="18">D41-SUM(D42:D48)</f>
        <v>72620</v>
      </c>
      <c r="E49" s="168">
        <f t="shared" si="18"/>
        <v>9184</v>
      </c>
      <c r="F49" s="168">
        <f t="shared" si="18"/>
        <v>68835</v>
      </c>
      <c r="G49" s="168">
        <f t="shared" si="18"/>
        <v>84673</v>
      </c>
      <c r="H49" s="168">
        <f t="shared" si="18"/>
        <v>85210</v>
      </c>
      <c r="I49" s="168">
        <f t="shared" si="18"/>
        <v>93931</v>
      </c>
      <c r="J49" s="179">
        <f t="shared" si="16"/>
        <v>0.10234714235418374</v>
      </c>
      <c r="K49" s="167">
        <f>I49-H49</f>
        <v>8721</v>
      </c>
      <c r="L49" s="169">
        <f t="shared" si="14"/>
        <v>9.0768094962922014E-2</v>
      </c>
    </row>
    <row r="50" spans="1:12" x14ac:dyDescent="0.25">
      <c r="A50" s="1"/>
      <c r="B50" s="154" t="s">
        <v>46</v>
      </c>
      <c r="C50" s="152"/>
      <c r="D50" s="152"/>
      <c r="E50" s="152"/>
      <c r="F50" s="152"/>
      <c r="G50" s="152"/>
      <c r="H50" s="152"/>
      <c r="I50" s="152"/>
      <c r="J50" s="153"/>
      <c r="K50" s="153"/>
      <c r="L50" s="152"/>
    </row>
    <row r="51" spans="1:12" x14ac:dyDescent="0.25">
      <c r="A51" s="1"/>
      <c r="B51" s="155" t="s">
        <v>68</v>
      </c>
      <c r="C51" s="175">
        <v>10133</v>
      </c>
      <c r="D51" s="175">
        <v>9604</v>
      </c>
      <c r="E51" s="175">
        <v>1109</v>
      </c>
      <c r="F51" s="175">
        <v>6137</v>
      </c>
      <c r="G51" s="175">
        <v>12249</v>
      </c>
      <c r="H51" s="175">
        <v>10335</v>
      </c>
      <c r="I51" s="175">
        <v>9698</v>
      </c>
      <c r="J51" s="176">
        <f>IFERROR(I51/H51-1,"-")</f>
        <v>-6.163522012578615E-2</v>
      </c>
      <c r="K51" s="175">
        <f>I51-H51</f>
        <v>-637</v>
      </c>
      <c r="L51" s="176">
        <f t="shared" ref="L51:L63" si="19">I51/I$9</f>
        <v>9.3714427074173354E-3</v>
      </c>
    </row>
    <row r="52" spans="1:12" x14ac:dyDescent="0.25">
      <c r="A52" s="1" t="s">
        <v>96</v>
      </c>
      <c r="B52" s="158" t="s">
        <v>97</v>
      </c>
      <c r="C52" s="159">
        <v>1725</v>
      </c>
      <c r="D52" s="159">
        <v>935</v>
      </c>
      <c r="E52" s="159">
        <v>185</v>
      </c>
      <c r="F52" s="159">
        <v>346</v>
      </c>
      <c r="G52" s="159">
        <v>5214</v>
      </c>
      <c r="H52" s="159">
        <v>1592</v>
      </c>
      <c r="I52" s="159">
        <v>1623</v>
      </c>
      <c r="J52" s="177">
        <f>IFERROR(I52/H52-1,"-")</f>
        <v>1.9472361809045324E-2</v>
      </c>
      <c r="K52" s="158">
        <f t="shared" ref="K52:K62" si="20">I52-H52</f>
        <v>31</v>
      </c>
      <c r="L52" s="160">
        <f t="shared" si="19"/>
        <v>1.568349300282361E-3</v>
      </c>
    </row>
    <row r="53" spans="1:12" x14ac:dyDescent="0.25">
      <c r="A53" s="161" t="s">
        <v>103</v>
      </c>
      <c r="B53" s="162" t="s">
        <v>103</v>
      </c>
      <c r="C53" s="163">
        <v>889</v>
      </c>
      <c r="D53" s="163">
        <v>442</v>
      </c>
      <c r="E53" s="163">
        <v>105</v>
      </c>
      <c r="F53" s="163">
        <v>67</v>
      </c>
      <c r="G53" s="163">
        <v>3946</v>
      </c>
      <c r="H53" s="163">
        <v>667</v>
      </c>
      <c r="I53" s="163">
        <v>823</v>
      </c>
      <c r="J53" s="178">
        <f>IFERROR(I53/H53-1,"-")</f>
        <v>0.23388305847076452</v>
      </c>
      <c r="K53" s="162">
        <f t="shared" si="20"/>
        <v>156</v>
      </c>
      <c r="L53" s="164">
        <f t="shared" si="19"/>
        <v>7.9528741474576897E-4</v>
      </c>
    </row>
    <row r="54" spans="1:12" x14ac:dyDescent="0.25">
      <c r="A54" s="161" t="s">
        <v>100</v>
      </c>
      <c r="B54" s="162" t="s">
        <v>100</v>
      </c>
      <c r="C54" s="163">
        <v>836</v>
      </c>
      <c r="D54" s="163">
        <v>493</v>
      </c>
      <c r="E54" s="163">
        <v>80</v>
      </c>
      <c r="F54" s="163">
        <v>279</v>
      </c>
      <c r="G54" s="163">
        <v>1268</v>
      </c>
      <c r="H54" s="163">
        <v>925</v>
      </c>
      <c r="I54" s="163">
        <v>800</v>
      </c>
      <c r="J54" s="178">
        <f>IFERROR(I54/H54-1,"-")</f>
        <v>-0.13513513513513509</v>
      </c>
      <c r="K54" s="162">
        <f t="shared" si="20"/>
        <v>-125</v>
      </c>
      <c r="L54" s="164">
        <f t="shared" si="19"/>
        <v>7.7306188553659188E-4</v>
      </c>
    </row>
    <row r="55" spans="1:12" x14ac:dyDescent="0.25">
      <c r="A55" s="1"/>
      <c r="B55" s="158" t="s">
        <v>107</v>
      </c>
      <c r="C55" s="159">
        <v>8408</v>
      </c>
      <c r="D55" s="159">
        <v>8669</v>
      </c>
      <c r="E55" s="159">
        <v>924</v>
      </c>
      <c r="F55" s="159">
        <v>5791</v>
      </c>
      <c r="G55" s="159">
        <v>7035</v>
      </c>
      <c r="H55" s="159">
        <v>8743</v>
      </c>
      <c r="I55" s="159">
        <v>8075</v>
      </c>
      <c r="J55" s="177">
        <f>IFERROR(I55/H55-1,"-")</f>
        <v>-7.6403980327118814E-2</v>
      </c>
      <c r="K55" s="158">
        <f t="shared" si="20"/>
        <v>-668</v>
      </c>
      <c r="L55" s="160">
        <f t="shared" si="19"/>
        <v>7.8030934071349747E-3</v>
      </c>
    </row>
    <row r="56" spans="1:12" s="56" customFormat="1" x14ac:dyDescent="0.25">
      <c r="B56" s="162" t="s">
        <v>110</v>
      </c>
      <c r="C56" s="163">
        <v>2145</v>
      </c>
      <c r="D56" s="163">
        <v>2402</v>
      </c>
      <c r="E56" s="163">
        <v>34</v>
      </c>
      <c r="F56" s="163">
        <v>1860</v>
      </c>
      <c r="G56" s="163">
        <v>2093</v>
      </c>
      <c r="H56" s="163">
        <v>2254</v>
      </c>
      <c r="I56" s="163">
        <v>2618</v>
      </c>
      <c r="J56" s="178">
        <f t="shared" ref="J56:J63" si="21">IFERROR(I56/H56-1,"-")</f>
        <v>0.16149068322981375</v>
      </c>
      <c r="K56" s="162">
        <f t="shared" si="20"/>
        <v>364</v>
      </c>
      <c r="L56" s="164">
        <f t="shared" si="19"/>
        <v>2.5298450204184969E-3</v>
      </c>
    </row>
    <row r="57" spans="1:12" s="56" customFormat="1" x14ac:dyDescent="0.25">
      <c r="B57" s="162" t="s">
        <v>113</v>
      </c>
      <c r="C57" s="163">
        <v>2299</v>
      </c>
      <c r="D57" s="163">
        <v>2487</v>
      </c>
      <c r="E57" s="163">
        <v>422</v>
      </c>
      <c r="F57" s="163">
        <v>1622</v>
      </c>
      <c r="G57" s="163">
        <v>1266</v>
      </c>
      <c r="H57" s="163">
        <v>2151</v>
      </c>
      <c r="I57" s="163">
        <v>1866</v>
      </c>
      <c r="J57" s="178">
        <f t="shared" si="21"/>
        <v>-0.13249651324965128</v>
      </c>
      <c r="K57" s="162">
        <f t="shared" si="20"/>
        <v>-285</v>
      </c>
      <c r="L57" s="164">
        <f t="shared" si="19"/>
        <v>1.8031668480141007E-3</v>
      </c>
    </row>
    <row r="58" spans="1:12" x14ac:dyDescent="0.25">
      <c r="A58" s="1"/>
      <c r="B58" s="162" t="s">
        <v>116</v>
      </c>
      <c r="C58" s="163">
        <v>567</v>
      </c>
      <c r="D58" s="163">
        <v>430</v>
      </c>
      <c r="E58" s="163">
        <v>77</v>
      </c>
      <c r="F58" s="163">
        <v>259</v>
      </c>
      <c r="G58" s="163">
        <v>675</v>
      </c>
      <c r="H58" s="163">
        <v>599</v>
      </c>
      <c r="I58" s="163">
        <v>408</v>
      </c>
      <c r="J58" s="178">
        <f t="shared" si="21"/>
        <v>-0.3188647746243739</v>
      </c>
      <c r="K58" s="162">
        <f t="shared" si="20"/>
        <v>-191</v>
      </c>
      <c r="L58" s="164">
        <f t="shared" si="19"/>
        <v>3.9426156162366188E-4</v>
      </c>
    </row>
    <row r="59" spans="1:12" x14ac:dyDescent="0.25">
      <c r="A59" s="1"/>
      <c r="B59" s="162" t="s">
        <v>123</v>
      </c>
      <c r="C59" s="163">
        <v>250</v>
      </c>
      <c r="D59" s="163">
        <v>218</v>
      </c>
      <c r="E59" s="163">
        <v>20</v>
      </c>
      <c r="F59" s="163">
        <v>226</v>
      </c>
      <c r="G59" s="163">
        <v>161</v>
      </c>
      <c r="H59" s="163">
        <v>310</v>
      </c>
      <c r="I59" s="163">
        <v>249</v>
      </c>
      <c r="J59" s="178">
        <f t="shared" si="21"/>
        <v>-0.1967741935483871</v>
      </c>
      <c r="K59" s="162">
        <f t="shared" si="20"/>
        <v>-61</v>
      </c>
      <c r="L59" s="164">
        <f t="shared" si="19"/>
        <v>2.4061551187326425E-4</v>
      </c>
    </row>
    <row r="60" spans="1:12" x14ac:dyDescent="0.25">
      <c r="A60" s="1"/>
      <c r="B60" s="162" t="s">
        <v>119</v>
      </c>
      <c r="C60" s="163">
        <v>250</v>
      </c>
      <c r="D60" s="163">
        <v>186</v>
      </c>
      <c r="E60" s="163">
        <v>25</v>
      </c>
      <c r="F60" s="163">
        <v>217</v>
      </c>
      <c r="G60" s="163">
        <v>160</v>
      </c>
      <c r="H60" s="163">
        <v>295</v>
      </c>
      <c r="I60" s="163">
        <v>258</v>
      </c>
      <c r="J60" s="178">
        <f t="shared" si="21"/>
        <v>-0.12542372881355934</v>
      </c>
      <c r="K60" s="162">
        <f t="shared" si="20"/>
        <v>-37</v>
      </c>
      <c r="L60" s="164">
        <f t="shared" si="19"/>
        <v>2.493124580855509E-4</v>
      </c>
    </row>
    <row r="61" spans="1:12" x14ac:dyDescent="0.25">
      <c r="A61" s="1"/>
      <c r="B61" s="162" t="s">
        <v>128</v>
      </c>
      <c r="C61" s="163">
        <v>135</v>
      </c>
      <c r="D61" s="163">
        <v>113</v>
      </c>
      <c r="E61" s="163">
        <v>3</v>
      </c>
      <c r="F61" s="163">
        <v>31</v>
      </c>
      <c r="G61" s="163">
        <v>104</v>
      </c>
      <c r="H61" s="163">
        <v>67</v>
      </c>
      <c r="I61" s="163">
        <v>117</v>
      </c>
      <c r="J61" s="178">
        <f t="shared" si="21"/>
        <v>0.74626865671641784</v>
      </c>
      <c r="K61" s="162">
        <f t="shared" si="20"/>
        <v>50</v>
      </c>
      <c r="L61" s="164">
        <f t="shared" si="19"/>
        <v>1.1306030075972656E-4</v>
      </c>
    </row>
    <row r="62" spans="1:12" x14ac:dyDescent="0.25">
      <c r="A62" s="161" t="s">
        <v>144</v>
      </c>
      <c r="B62" s="162" t="s">
        <v>131</v>
      </c>
      <c r="C62" s="163">
        <v>235</v>
      </c>
      <c r="D62" s="163">
        <v>231</v>
      </c>
      <c r="E62" s="163">
        <v>2</v>
      </c>
      <c r="F62" s="163">
        <v>72</v>
      </c>
      <c r="G62" s="163">
        <v>105</v>
      </c>
      <c r="H62" s="163">
        <v>61</v>
      </c>
      <c r="I62" s="163">
        <v>89</v>
      </c>
      <c r="J62" s="178">
        <f t="shared" si="21"/>
        <v>0.45901639344262302</v>
      </c>
      <c r="K62" s="162">
        <f t="shared" si="20"/>
        <v>28</v>
      </c>
      <c r="L62" s="164">
        <f t="shared" si="19"/>
        <v>8.6003134765945849E-5</v>
      </c>
    </row>
    <row r="63" spans="1:12" x14ac:dyDescent="0.25">
      <c r="A63" s="166" t="s">
        <v>145</v>
      </c>
      <c r="B63" s="167" t="s">
        <v>145</v>
      </c>
      <c r="C63" s="168">
        <f t="shared" ref="C63" si="22">C55-SUM(C56:C62)</f>
        <v>2527</v>
      </c>
      <c r="D63" s="168">
        <f t="shared" ref="D63:I63" si="23">D55-SUM(D56:D62)</f>
        <v>2602</v>
      </c>
      <c r="E63" s="168">
        <f t="shared" si="23"/>
        <v>341</v>
      </c>
      <c r="F63" s="168">
        <f t="shared" si="23"/>
        <v>1504</v>
      </c>
      <c r="G63" s="168">
        <f t="shared" si="23"/>
        <v>2471</v>
      </c>
      <c r="H63" s="168">
        <f t="shared" si="23"/>
        <v>3006</v>
      </c>
      <c r="I63" s="168">
        <f t="shared" si="23"/>
        <v>2470</v>
      </c>
      <c r="J63" s="179">
        <f t="shared" si="21"/>
        <v>-0.17831004657351968</v>
      </c>
      <c r="K63" s="167">
        <f>I63-H63</f>
        <v>-536</v>
      </c>
      <c r="L63" s="169">
        <f t="shared" si="19"/>
        <v>2.3868285715942274E-3</v>
      </c>
    </row>
    <row r="64" spans="1:12" x14ac:dyDescent="0.25">
      <c r="A64" s="1"/>
      <c r="B64" s="154" t="s">
        <v>47</v>
      </c>
      <c r="C64" s="152"/>
      <c r="D64" s="152"/>
      <c r="E64" s="152"/>
      <c r="F64" s="152"/>
      <c r="G64" s="152"/>
      <c r="H64" s="152"/>
      <c r="I64" s="152"/>
      <c r="J64" s="153"/>
      <c r="K64" s="153"/>
      <c r="L64" s="152"/>
    </row>
    <row r="65" spans="1:12" x14ac:dyDescent="0.25">
      <c r="A65" s="1"/>
      <c r="B65" s="155" t="s">
        <v>68</v>
      </c>
      <c r="C65" s="175">
        <v>24046</v>
      </c>
      <c r="D65" s="175">
        <v>25755</v>
      </c>
      <c r="E65" s="175">
        <v>4027</v>
      </c>
      <c r="F65" s="175">
        <v>24471</v>
      </c>
      <c r="G65" s="175">
        <v>43145</v>
      </c>
      <c r="H65" s="175">
        <v>46632</v>
      </c>
      <c r="I65" s="175">
        <v>35887</v>
      </c>
      <c r="J65" s="176">
        <f>IFERROR(I65/H65-1,"-")</f>
        <v>-0.2304211700120089</v>
      </c>
      <c r="K65" s="175">
        <f>I65-H65</f>
        <v>-10745</v>
      </c>
      <c r="L65" s="176">
        <f t="shared" ref="L65:L77" si="24">I65/I$9</f>
        <v>3.4678589857814593E-2</v>
      </c>
    </row>
    <row r="66" spans="1:12" x14ac:dyDescent="0.25">
      <c r="A66" s="1" t="s">
        <v>96</v>
      </c>
      <c r="B66" s="158" t="s">
        <v>97</v>
      </c>
      <c r="C66" s="159">
        <v>3338</v>
      </c>
      <c r="D66" s="159">
        <v>6309</v>
      </c>
      <c r="E66" s="159">
        <v>1675</v>
      </c>
      <c r="F66" s="159">
        <v>5063</v>
      </c>
      <c r="G66" s="159">
        <v>5977</v>
      </c>
      <c r="H66" s="159">
        <v>7389</v>
      </c>
      <c r="I66" s="159">
        <v>5000</v>
      </c>
      <c r="J66" s="177">
        <f>IFERROR(I66/H66-1,"-")</f>
        <v>-0.32331844633915274</v>
      </c>
      <c r="K66" s="158">
        <f t="shared" ref="K66:K76" si="25">I66-H66</f>
        <v>-2389</v>
      </c>
      <c r="L66" s="160">
        <f t="shared" si="24"/>
        <v>4.8316367846036991E-3</v>
      </c>
    </row>
    <row r="67" spans="1:12" x14ac:dyDescent="0.25">
      <c r="A67" s="161" t="s">
        <v>103</v>
      </c>
      <c r="B67" s="162" t="s">
        <v>103</v>
      </c>
      <c r="C67" s="163">
        <v>1181</v>
      </c>
      <c r="D67" s="163">
        <v>2475</v>
      </c>
      <c r="E67" s="163">
        <v>1645</v>
      </c>
      <c r="F67" s="163">
        <v>3111</v>
      </c>
      <c r="G67" s="163">
        <v>4851</v>
      </c>
      <c r="H67" s="163">
        <v>4261</v>
      </c>
      <c r="I67" s="163">
        <v>1245</v>
      </c>
      <c r="J67" s="178">
        <f>IFERROR(I67/H67-1,"-")</f>
        <v>-0.7078150668857075</v>
      </c>
      <c r="K67" s="162">
        <f t="shared" si="25"/>
        <v>-3016</v>
      </c>
      <c r="L67" s="164">
        <f t="shared" si="24"/>
        <v>1.2030775593663212E-3</v>
      </c>
    </row>
    <row r="68" spans="1:12" x14ac:dyDescent="0.25">
      <c r="A68" s="161" t="s">
        <v>100</v>
      </c>
      <c r="B68" s="162" t="s">
        <v>100</v>
      </c>
      <c r="C68" s="163">
        <v>2157</v>
      </c>
      <c r="D68" s="163">
        <v>3834</v>
      </c>
      <c r="E68" s="163">
        <v>30</v>
      </c>
      <c r="F68" s="163">
        <v>1952</v>
      </c>
      <c r="G68" s="163">
        <v>1126</v>
      </c>
      <c r="H68" s="163">
        <v>3128</v>
      </c>
      <c r="I68" s="163">
        <v>3755</v>
      </c>
      <c r="J68" s="178">
        <f>IFERROR(I68/H68-1,"-")</f>
        <v>0.20044757033248084</v>
      </c>
      <c r="K68" s="162">
        <f t="shared" si="25"/>
        <v>627</v>
      </c>
      <c r="L68" s="164">
        <f t="shared" si="24"/>
        <v>3.6285592252373782E-3</v>
      </c>
    </row>
    <row r="69" spans="1:12" x14ac:dyDescent="0.25">
      <c r="A69" s="1"/>
      <c r="B69" s="158" t="s">
        <v>107</v>
      </c>
      <c r="C69" s="159">
        <v>20708</v>
      </c>
      <c r="D69" s="159">
        <v>19446</v>
      </c>
      <c r="E69" s="159">
        <v>2352</v>
      </c>
      <c r="F69" s="159">
        <v>19408</v>
      </c>
      <c r="G69" s="159">
        <v>37168</v>
      </c>
      <c r="H69" s="159">
        <v>39243</v>
      </c>
      <c r="I69" s="159">
        <v>30887</v>
      </c>
      <c r="J69" s="177">
        <f>IFERROR(I69/H69-1,"-")</f>
        <v>-0.21292969446780319</v>
      </c>
      <c r="K69" s="158">
        <f t="shared" si="25"/>
        <v>-8356</v>
      </c>
      <c r="L69" s="160">
        <f t="shared" si="24"/>
        <v>2.9846953073210895E-2</v>
      </c>
    </row>
    <row r="70" spans="1:12" s="56" customFormat="1" x14ac:dyDescent="0.25">
      <c r="B70" s="162" t="s">
        <v>110</v>
      </c>
      <c r="C70" s="163">
        <v>8807</v>
      </c>
      <c r="D70" s="163">
        <v>7563</v>
      </c>
      <c r="E70" s="163">
        <v>14</v>
      </c>
      <c r="F70" s="163">
        <v>5578</v>
      </c>
      <c r="G70" s="163">
        <v>11918</v>
      </c>
      <c r="H70" s="163">
        <v>14850</v>
      </c>
      <c r="I70" s="163">
        <v>13512</v>
      </c>
      <c r="J70" s="178">
        <f t="shared" ref="J70:J77" si="26">IFERROR(I70/H70-1,"-")</f>
        <v>-9.0101010101010126E-2</v>
      </c>
      <c r="K70" s="162">
        <f t="shared" si="25"/>
        <v>-1338</v>
      </c>
      <c r="L70" s="164">
        <f t="shared" si="24"/>
        <v>1.3057015246713037E-2</v>
      </c>
    </row>
    <row r="71" spans="1:12" s="56" customFormat="1" x14ac:dyDescent="0.25">
      <c r="B71" s="162" t="s">
        <v>113</v>
      </c>
      <c r="C71" s="163">
        <v>2631</v>
      </c>
      <c r="D71" s="163">
        <v>2019</v>
      </c>
      <c r="E71" s="163">
        <v>586</v>
      </c>
      <c r="F71" s="163">
        <v>1836</v>
      </c>
      <c r="G71" s="163">
        <v>2177</v>
      </c>
      <c r="H71" s="163">
        <v>3019</v>
      </c>
      <c r="I71" s="163">
        <v>2469</v>
      </c>
      <c r="J71" s="178">
        <f t="shared" si="26"/>
        <v>-0.18217952964557804</v>
      </c>
      <c r="K71" s="162">
        <f t="shared" si="25"/>
        <v>-550</v>
      </c>
      <c r="L71" s="164">
        <f t="shared" si="24"/>
        <v>2.3858622442373069E-3</v>
      </c>
    </row>
    <row r="72" spans="1:12" x14ac:dyDescent="0.25">
      <c r="A72" s="1"/>
      <c r="B72" s="162" t="s">
        <v>116</v>
      </c>
      <c r="C72" s="163">
        <v>1975</v>
      </c>
      <c r="D72" s="163">
        <v>2668</v>
      </c>
      <c r="E72" s="163">
        <v>247</v>
      </c>
      <c r="F72" s="163">
        <v>2209</v>
      </c>
      <c r="G72" s="163">
        <v>5655</v>
      </c>
      <c r="H72" s="163">
        <v>3781</v>
      </c>
      <c r="I72" s="163">
        <v>1849</v>
      </c>
      <c r="J72" s="178">
        <f t="shared" si="26"/>
        <v>-0.51097593229304417</v>
      </c>
      <c r="K72" s="162">
        <f t="shared" si="25"/>
        <v>-1932</v>
      </c>
      <c r="L72" s="164">
        <f t="shared" si="24"/>
        <v>1.786739282946448E-3</v>
      </c>
    </row>
    <row r="73" spans="1:12" x14ac:dyDescent="0.25">
      <c r="A73" s="1"/>
      <c r="B73" s="162" t="s">
        <v>123</v>
      </c>
      <c r="C73" s="163">
        <v>510</v>
      </c>
      <c r="D73" s="163">
        <v>196</v>
      </c>
      <c r="E73" s="163">
        <v>23</v>
      </c>
      <c r="F73" s="163">
        <v>1508</v>
      </c>
      <c r="G73" s="163">
        <v>859</v>
      </c>
      <c r="H73" s="163">
        <v>1729</v>
      </c>
      <c r="I73" s="163">
        <v>1298</v>
      </c>
      <c r="J73" s="178">
        <f t="shared" si="26"/>
        <v>-0.24927703875072293</v>
      </c>
      <c r="K73" s="162">
        <f t="shared" si="25"/>
        <v>-431</v>
      </c>
      <c r="L73" s="164">
        <f t="shared" si="24"/>
        <v>1.2542929092831203E-3</v>
      </c>
    </row>
    <row r="74" spans="1:12" x14ac:dyDescent="0.25">
      <c r="A74" s="1"/>
      <c r="B74" s="162" t="s">
        <v>119</v>
      </c>
      <c r="C74" s="163">
        <v>595</v>
      </c>
      <c r="D74" s="163">
        <v>452</v>
      </c>
      <c r="E74" s="163">
        <v>520</v>
      </c>
      <c r="F74" s="163">
        <v>455</v>
      </c>
      <c r="G74" s="163">
        <v>691</v>
      </c>
      <c r="H74" s="163">
        <v>894</v>
      </c>
      <c r="I74" s="163">
        <v>704</v>
      </c>
      <c r="J74" s="178">
        <f t="shared" si="26"/>
        <v>-0.21252796420581654</v>
      </c>
      <c r="K74" s="162">
        <f t="shared" si="25"/>
        <v>-190</v>
      </c>
      <c r="L74" s="164">
        <f t="shared" si="24"/>
        <v>6.8029445927220091E-4</v>
      </c>
    </row>
    <row r="75" spans="1:12" x14ac:dyDescent="0.25">
      <c r="A75" s="1"/>
      <c r="B75" s="162" t="s">
        <v>128</v>
      </c>
      <c r="C75" s="163">
        <v>671</v>
      </c>
      <c r="D75" s="163">
        <v>767</v>
      </c>
      <c r="E75" s="163">
        <v>0</v>
      </c>
      <c r="F75" s="163">
        <v>1001</v>
      </c>
      <c r="G75" s="163">
        <v>2611</v>
      </c>
      <c r="H75" s="163">
        <v>1348</v>
      </c>
      <c r="I75" s="163">
        <v>945</v>
      </c>
      <c r="J75" s="178">
        <f t="shared" si="26"/>
        <v>-0.29896142433234418</v>
      </c>
      <c r="K75" s="162">
        <f t="shared" si="25"/>
        <v>-403</v>
      </c>
      <c r="L75" s="164">
        <f t="shared" si="24"/>
        <v>9.1317935229009918E-4</v>
      </c>
    </row>
    <row r="76" spans="1:12" x14ac:dyDescent="0.25">
      <c r="A76" s="161" t="s">
        <v>144</v>
      </c>
      <c r="B76" s="162" t="s">
        <v>131</v>
      </c>
      <c r="C76" s="163">
        <v>685</v>
      </c>
      <c r="D76" s="163">
        <v>796</v>
      </c>
      <c r="E76" s="163">
        <v>0</v>
      </c>
      <c r="F76" s="163">
        <v>363</v>
      </c>
      <c r="G76" s="163">
        <v>603</v>
      </c>
      <c r="H76" s="163">
        <v>1085</v>
      </c>
      <c r="I76" s="163">
        <v>1381</v>
      </c>
      <c r="J76" s="178">
        <f t="shared" si="26"/>
        <v>0.27281105990783416</v>
      </c>
      <c r="K76" s="162">
        <f t="shared" si="25"/>
        <v>296</v>
      </c>
      <c r="L76" s="164">
        <f t="shared" si="24"/>
        <v>1.3344980799075419E-3</v>
      </c>
    </row>
    <row r="77" spans="1:12" x14ac:dyDescent="0.25">
      <c r="A77" s="166" t="s">
        <v>145</v>
      </c>
      <c r="B77" s="167" t="s">
        <v>145</v>
      </c>
      <c r="C77" s="168">
        <f t="shared" ref="C77" si="27">C69-SUM(C70:C76)</f>
        <v>4834</v>
      </c>
      <c r="D77" s="168">
        <f t="shared" ref="D77:I77" si="28">D69-SUM(D70:D76)</f>
        <v>4985</v>
      </c>
      <c r="E77" s="168">
        <f t="shared" si="28"/>
        <v>962</v>
      </c>
      <c r="F77" s="168">
        <f t="shared" si="28"/>
        <v>6458</v>
      </c>
      <c r="G77" s="168">
        <f t="shared" si="28"/>
        <v>12654</v>
      </c>
      <c r="H77" s="168">
        <f t="shared" si="28"/>
        <v>12537</v>
      </c>
      <c r="I77" s="168">
        <f t="shared" si="28"/>
        <v>8729</v>
      </c>
      <c r="J77" s="179">
        <f t="shared" si="26"/>
        <v>-0.30374092685650478</v>
      </c>
      <c r="K77" s="167">
        <f>I77-H77</f>
        <v>-3808</v>
      </c>
      <c r="L77" s="169">
        <f t="shared" si="24"/>
        <v>8.4350714985611391E-3</v>
      </c>
    </row>
    <row r="78" spans="1:12" x14ac:dyDescent="0.25">
      <c r="A78" s="1"/>
      <c r="B78" s="154" t="s">
        <v>48</v>
      </c>
      <c r="C78" s="152"/>
      <c r="D78" s="152"/>
      <c r="E78" s="152"/>
      <c r="F78" s="152"/>
      <c r="G78" s="152"/>
      <c r="H78" s="152"/>
      <c r="I78" s="152"/>
      <c r="J78" s="153"/>
      <c r="K78" s="153"/>
      <c r="L78" s="152"/>
    </row>
    <row r="79" spans="1:12" x14ac:dyDescent="0.25">
      <c r="A79" s="1"/>
      <c r="B79" s="155" t="s">
        <v>68</v>
      </c>
      <c r="C79" s="175">
        <v>138302</v>
      </c>
      <c r="D79" s="175">
        <v>147380</v>
      </c>
      <c r="E79" s="175">
        <v>12485</v>
      </c>
      <c r="F79" s="175">
        <v>103427</v>
      </c>
      <c r="G79" s="175">
        <v>143439</v>
      </c>
      <c r="H79" s="175">
        <v>159222</v>
      </c>
      <c r="I79" s="175">
        <v>163457</v>
      </c>
      <c r="J79" s="176">
        <f>IFERROR(I79/H79-1,"-")</f>
        <v>2.6598083179460108E-2</v>
      </c>
      <c r="K79" s="175">
        <f>I79-H79</f>
        <v>4235</v>
      </c>
      <c r="L79" s="176">
        <f t="shared" ref="L79:L91" si="29">I79/I$9</f>
        <v>0.15795297078019338</v>
      </c>
    </row>
    <row r="80" spans="1:12" x14ac:dyDescent="0.25">
      <c r="A80" s="1" t="s">
        <v>96</v>
      </c>
      <c r="B80" s="158" t="s">
        <v>97</v>
      </c>
      <c r="C80" s="159">
        <v>36400</v>
      </c>
      <c r="D80" s="159">
        <v>46174</v>
      </c>
      <c r="E80" s="159">
        <v>5482</v>
      </c>
      <c r="F80" s="159">
        <v>35843</v>
      </c>
      <c r="G80" s="159">
        <v>43034</v>
      </c>
      <c r="H80" s="159">
        <v>40208</v>
      </c>
      <c r="I80" s="159">
        <v>42990</v>
      </c>
      <c r="J80" s="177">
        <f>IFERROR(I80/H80-1,"-")</f>
        <v>6.9190210903302907E-2</v>
      </c>
      <c r="K80" s="158">
        <f t="shared" ref="K80:K90" si="30">I80-H80</f>
        <v>2782</v>
      </c>
      <c r="L80" s="160">
        <f t="shared" si="29"/>
        <v>4.1542413074022608E-2</v>
      </c>
    </row>
    <row r="81" spans="1:12" x14ac:dyDescent="0.25">
      <c r="A81" s="161" t="s">
        <v>103</v>
      </c>
      <c r="B81" s="162" t="s">
        <v>103</v>
      </c>
      <c r="C81" s="163">
        <v>5688</v>
      </c>
      <c r="D81" s="163">
        <v>8109</v>
      </c>
      <c r="E81" s="163">
        <v>3093</v>
      </c>
      <c r="F81" s="163">
        <v>9450</v>
      </c>
      <c r="G81" s="163">
        <v>7252</v>
      </c>
      <c r="H81" s="163">
        <v>7252</v>
      </c>
      <c r="I81" s="163">
        <v>7872</v>
      </c>
      <c r="J81" s="178">
        <f>IFERROR(I81/H81-1,"-")</f>
        <v>8.5493656922228434E-2</v>
      </c>
      <c r="K81" s="162">
        <f t="shared" si="30"/>
        <v>620</v>
      </c>
      <c r="L81" s="164">
        <f t="shared" si="29"/>
        <v>7.6069289536800644E-3</v>
      </c>
    </row>
    <row r="82" spans="1:12" x14ac:dyDescent="0.25">
      <c r="A82" s="161" t="s">
        <v>100</v>
      </c>
      <c r="B82" s="162" t="s">
        <v>100</v>
      </c>
      <c r="C82" s="163">
        <v>30712</v>
      </c>
      <c r="D82" s="163">
        <v>38065</v>
      </c>
      <c r="E82" s="163">
        <v>2389</v>
      </c>
      <c r="F82" s="163">
        <v>26393</v>
      </c>
      <c r="G82" s="163">
        <v>35782</v>
      </c>
      <c r="H82" s="163">
        <v>32956</v>
      </c>
      <c r="I82" s="163">
        <v>35118</v>
      </c>
      <c r="J82" s="178">
        <f>IFERROR(I82/H82-1,"-")</f>
        <v>6.5602621677387951E-2</v>
      </c>
      <c r="K82" s="162">
        <f t="shared" si="30"/>
        <v>2162</v>
      </c>
      <c r="L82" s="164">
        <f t="shared" si="29"/>
        <v>3.3935484120342543E-2</v>
      </c>
    </row>
    <row r="83" spans="1:12" x14ac:dyDescent="0.25">
      <c r="A83" s="1"/>
      <c r="B83" s="158" t="s">
        <v>107</v>
      </c>
      <c r="C83" s="159">
        <v>101902</v>
      </c>
      <c r="D83" s="159">
        <v>101206</v>
      </c>
      <c r="E83" s="159">
        <v>7003</v>
      </c>
      <c r="F83" s="159">
        <v>67584</v>
      </c>
      <c r="G83" s="159">
        <v>100405</v>
      </c>
      <c r="H83" s="159">
        <v>119014</v>
      </c>
      <c r="I83" s="159">
        <v>120467</v>
      </c>
      <c r="J83" s="177">
        <f>IFERROR(I83/H83-1,"-")</f>
        <v>1.2208647722116828E-2</v>
      </c>
      <c r="K83" s="158">
        <f t="shared" si="30"/>
        <v>1453</v>
      </c>
      <c r="L83" s="160">
        <f t="shared" si="29"/>
        <v>0.11641055770617077</v>
      </c>
    </row>
    <row r="84" spans="1:12" s="56" customFormat="1" x14ac:dyDescent="0.25">
      <c r="B84" s="162" t="s">
        <v>110</v>
      </c>
      <c r="C84" s="163">
        <v>15327</v>
      </c>
      <c r="D84" s="163">
        <v>16775</v>
      </c>
      <c r="E84" s="163">
        <v>625</v>
      </c>
      <c r="F84" s="163">
        <v>9266</v>
      </c>
      <c r="G84" s="163">
        <v>17663</v>
      </c>
      <c r="H84" s="163">
        <v>22153</v>
      </c>
      <c r="I84" s="163">
        <v>22548</v>
      </c>
      <c r="J84" s="178">
        <f t="shared" ref="J84:J91" si="31">IFERROR(I84/H84-1,"-")</f>
        <v>1.783054213876234E-2</v>
      </c>
      <c r="K84" s="162">
        <f t="shared" si="30"/>
        <v>395</v>
      </c>
      <c r="L84" s="164">
        <f t="shared" si="29"/>
        <v>2.1788749243848844E-2</v>
      </c>
    </row>
    <row r="85" spans="1:12" s="56" customFormat="1" x14ac:dyDescent="0.25">
      <c r="B85" s="162" t="s">
        <v>113</v>
      </c>
      <c r="C85" s="163">
        <v>41589</v>
      </c>
      <c r="D85" s="163">
        <v>36521</v>
      </c>
      <c r="E85" s="163">
        <v>1771</v>
      </c>
      <c r="F85" s="163">
        <v>21842</v>
      </c>
      <c r="G85" s="163">
        <v>32927</v>
      </c>
      <c r="H85" s="163">
        <v>37832</v>
      </c>
      <c r="I85" s="163">
        <v>36187</v>
      </c>
      <c r="J85" s="178">
        <f t="shared" si="31"/>
        <v>-4.3481708606470715E-2</v>
      </c>
      <c r="K85" s="162">
        <f t="shared" si="30"/>
        <v>-1645</v>
      </c>
      <c r="L85" s="164">
        <f t="shared" si="29"/>
        <v>3.4968488064890814E-2</v>
      </c>
    </row>
    <row r="86" spans="1:12" x14ac:dyDescent="0.25">
      <c r="A86" s="1"/>
      <c r="B86" s="162" t="s">
        <v>116</v>
      </c>
      <c r="C86" s="163">
        <v>4039</v>
      </c>
      <c r="D86" s="163">
        <v>5673</v>
      </c>
      <c r="E86" s="163">
        <v>1398</v>
      </c>
      <c r="F86" s="163">
        <v>5340</v>
      </c>
      <c r="G86" s="163">
        <v>7503</v>
      </c>
      <c r="H86" s="163">
        <v>10149</v>
      </c>
      <c r="I86" s="163">
        <v>10419</v>
      </c>
      <c r="J86" s="178">
        <f t="shared" si="31"/>
        <v>2.6603606266627278E-2</v>
      </c>
      <c r="K86" s="162">
        <f t="shared" si="30"/>
        <v>270</v>
      </c>
      <c r="L86" s="164">
        <f t="shared" si="29"/>
        <v>1.0068164731757189E-2</v>
      </c>
    </row>
    <row r="87" spans="1:12" x14ac:dyDescent="0.25">
      <c r="A87" s="1"/>
      <c r="B87" s="162" t="s">
        <v>123</v>
      </c>
      <c r="C87" s="163">
        <v>1516</v>
      </c>
      <c r="D87" s="163">
        <v>1510</v>
      </c>
      <c r="E87" s="163">
        <v>93</v>
      </c>
      <c r="F87" s="163">
        <v>2368</v>
      </c>
      <c r="G87" s="163">
        <v>1963</v>
      </c>
      <c r="H87" s="163">
        <v>2914</v>
      </c>
      <c r="I87" s="163">
        <v>3751</v>
      </c>
      <c r="J87" s="178">
        <f t="shared" si="31"/>
        <v>0.2872340425531914</v>
      </c>
      <c r="K87" s="162">
        <f t="shared" si="30"/>
        <v>837</v>
      </c>
      <c r="L87" s="164">
        <f t="shared" si="29"/>
        <v>3.6246939158096955E-3</v>
      </c>
    </row>
    <row r="88" spans="1:12" x14ac:dyDescent="0.25">
      <c r="A88" s="1"/>
      <c r="B88" s="162" t="s">
        <v>119</v>
      </c>
      <c r="C88" s="163">
        <v>1166</v>
      </c>
      <c r="D88" s="163">
        <v>1004</v>
      </c>
      <c r="E88" s="163">
        <v>145</v>
      </c>
      <c r="F88" s="163">
        <v>1386</v>
      </c>
      <c r="G88" s="163">
        <v>1221</v>
      </c>
      <c r="H88" s="163">
        <v>1486</v>
      </c>
      <c r="I88" s="163">
        <v>1890</v>
      </c>
      <c r="J88" s="178">
        <f t="shared" si="31"/>
        <v>0.27187079407806181</v>
      </c>
      <c r="K88" s="162">
        <f t="shared" si="30"/>
        <v>404</v>
      </c>
      <c r="L88" s="164">
        <f t="shared" si="29"/>
        <v>1.8263587045801984E-3</v>
      </c>
    </row>
    <row r="89" spans="1:12" x14ac:dyDescent="0.25">
      <c r="A89" s="1"/>
      <c r="B89" s="162" t="s">
        <v>128</v>
      </c>
      <c r="C89" s="163">
        <v>3257</v>
      </c>
      <c r="D89" s="163">
        <v>3135</v>
      </c>
      <c r="E89" s="163">
        <v>39</v>
      </c>
      <c r="F89" s="163">
        <v>2211</v>
      </c>
      <c r="G89" s="163">
        <v>3823</v>
      </c>
      <c r="H89" s="163">
        <v>3411</v>
      </c>
      <c r="I89" s="163">
        <v>3030</v>
      </c>
      <c r="J89" s="178">
        <f t="shared" si="31"/>
        <v>-0.11169744942832016</v>
      </c>
      <c r="K89" s="162">
        <f t="shared" si="30"/>
        <v>-381</v>
      </c>
      <c r="L89" s="164">
        <f t="shared" si="29"/>
        <v>2.9279718914698421E-3</v>
      </c>
    </row>
    <row r="90" spans="1:12" x14ac:dyDescent="0.25">
      <c r="A90" s="161" t="s">
        <v>144</v>
      </c>
      <c r="B90" s="162" t="s">
        <v>131</v>
      </c>
      <c r="C90" s="163">
        <v>4991</v>
      </c>
      <c r="D90" s="163">
        <v>5352</v>
      </c>
      <c r="E90" s="163">
        <v>192</v>
      </c>
      <c r="F90" s="163">
        <v>2088</v>
      </c>
      <c r="G90" s="163">
        <v>3626</v>
      </c>
      <c r="H90" s="163">
        <v>4324</v>
      </c>
      <c r="I90" s="163">
        <v>3100</v>
      </c>
      <c r="J90" s="178">
        <f t="shared" si="31"/>
        <v>-0.28307123034227566</v>
      </c>
      <c r="K90" s="162">
        <f t="shared" si="30"/>
        <v>-1224</v>
      </c>
      <c r="L90" s="164">
        <f t="shared" si="29"/>
        <v>2.9956148064542937E-3</v>
      </c>
    </row>
    <row r="91" spans="1:12" x14ac:dyDescent="0.25">
      <c r="A91" s="166" t="s">
        <v>145</v>
      </c>
      <c r="B91" s="167" t="s">
        <v>145</v>
      </c>
      <c r="C91" s="168">
        <f t="shared" ref="C91" si="32">C83-SUM(C84:C90)</f>
        <v>30017</v>
      </c>
      <c r="D91" s="168">
        <f t="shared" ref="D91:I91" si="33">D83-SUM(D84:D90)</f>
        <v>31236</v>
      </c>
      <c r="E91" s="168">
        <f t="shared" si="33"/>
        <v>2740</v>
      </c>
      <c r="F91" s="168">
        <f t="shared" si="33"/>
        <v>23083</v>
      </c>
      <c r="G91" s="168">
        <f t="shared" si="33"/>
        <v>31679</v>
      </c>
      <c r="H91" s="168">
        <f t="shared" si="33"/>
        <v>36745</v>
      </c>
      <c r="I91" s="168">
        <f t="shared" si="33"/>
        <v>39542</v>
      </c>
      <c r="J91" s="179">
        <f t="shared" si="31"/>
        <v>7.6119199891141687E-2</v>
      </c>
      <c r="K91" s="167">
        <f>I91-H91</f>
        <v>2797</v>
      </c>
      <c r="L91" s="169">
        <f t="shared" si="29"/>
        <v>3.8210516347359898E-2</v>
      </c>
    </row>
    <row r="92" spans="1:12" x14ac:dyDescent="0.25">
      <c r="A92" s="1"/>
      <c r="B92" s="154" t="s">
        <v>49</v>
      </c>
      <c r="C92" s="152"/>
      <c r="D92" s="152"/>
      <c r="E92" s="152"/>
      <c r="F92" s="152"/>
      <c r="G92" s="152"/>
      <c r="H92" s="152"/>
      <c r="I92" s="152"/>
      <c r="J92" s="153"/>
      <c r="K92" s="153"/>
      <c r="L92" s="152"/>
    </row>
    <row r="93" spans="1:12" x14ac:dyDescent="0.25">
      <c r="A93" s="1"/>
      <c r="B93" s="155" t="s">
        <v>68</v>
      </c>
      <c r="C93" s="175">
        <v>10237</v>
      </c>
      <c r="D93" s="175">
        <v>11120</v>
      </c>
      <c r="E93" s="175">
        <v>2621</v>
      </c>
      <c r="F93" s="175">
        <v>8312</v>
      </c>
      <c r="G93" s="175">
        <v>11185</v>
      </c>
      <c r="H93" s="175">
        <v>10715</v>
      </c>
      <c r="I93" s="175">
        <v>10121</v>
      </c>
      <c r="J93" s="176">
        <f>IFERROR(I93/H93-1,"-")</f>
        <v>-5.5436304246383572E-2</v>
      </c>
      <c r="K93" s="175">
        <f>I93-H93</f>
        <v>-594</v>
      </c>
      <c r="L93" s="176">
        <f t="shared" ref="L93:L105" si="34">I93/I$9</f>
        <v>9.7801991793948079E-3</v>
      </c>
    </row>
    <row r="94" spans="1:12" x14ac:dyDescent="0.25">
      <c r="A94" s="1" t="s">
        <v>96</v>
      </c>
      <c r="B94" s="158" t="s">
        <v>97</v>
      </c>
      <c r="C94" s="159">
        <v>5757</v>
      </c>
      <c r="D94" s="159">
        <v>6312</v>
      </c>
      <c r="E94" s="159">
        <v>1389</v>
      </c>
      <c r="F94" s="159">
        <v>4226</v>
      </c>
      <c r="G94" s="159">
        <v>6274</v>
      </c>
      <c r="H94" s="159">
        <v>4508</v>
      </c>
      <c r="I94" s="159">
        <v>4568</v>
      </c>
      <c r="J94" s="177">
        <f>IFERROR(I94/H94-1,"-")</f>
        <v>1.3309671694764935E-2</v>
      </c>
      <c r="K94" s="158">
        <f t="shared" ref="K94:K104" si="35">I94-H94</f>
        <v>60</v>
      </c>
      <c r="L94" s="160">
        <f t="shared" si="34"/>
        <v>4.4141833664139395E-3</v>
      </c>
    </row>
    <row r="95" spans="1:12" x14ac:dyDescent="0.25">
      <c r="A95" s="161" t="s">
        <v>103</v>
      </c>
      <c r="B95" s="162" t="s">
        <v>103</v>
      </c>
      <c r="C95" s="163">
        <v>2875</v>
      </c>
      <c r="D95" s="163">
        <v>3636</v>
      </c>
      <c r="E95" s="163">
        <v>740</v>
      </c>
      <c r="F95" s="163">
        <v>1902</v>
      </c>
      <c r="G95" s="163">
        <v>2003</v>
      </c>
      <c r="H95" s="163">
        <v>1050</v>
      </c>
      <c r="I95" s="163">
        <v>1348</v>
      </c>
      <c r="J95" s="178">
        <f>IFERROR(I95/H95-1,"-")</f>
        <v>0.28380952380952373</v>
      </c>
      <c r="K95" s="162">
        <f t="shared" si="35"/>
        <v>298</v>
      </c>
      <c r="L95" s="164">
        <f t="shared" si="34"/>
        <v>1.3026092771291574E-3</v>
      </c>
    </row>
    <row r="96" spans="1:12" x14ac:dyDescent="0.25">
      <c r="A96" s="161" t="s">
        <v>100</v>
      </c>
      <c r="B96" s="162" t="s">
        <v>100</v>
      </c>
      <c r="C96" s="163">
        <v>2882</v>
      </c>
      <c r="D96" s="163">
        <v>2676</v>
      </c>
      <c r="E96" s="163">
        <v>649</v>
      </c>
      <c r="F96" s="163">
        <v>2324</v>
      </c>
      <c r="G96" s="163">
        <v>4271</v>
      </c>
      <c r="H96" s="163">
        <v>3458</v>
      </c>
      <c r="I96" s="163">
        <v>3220</v>
      </c>
      <c r="J96" s="178">
        <f>IFERROR(I96/H96-1,"-")</f>
        <v>-6.8825910931174072E-2</v>
      </c>
      <c r="K96" s="162">
        <f t="shared" si="35"/>
        <v>-238</v>
      </c>
      <c r="L96" s="164">
        <f t="shared" si="34"/>
        <v>3.1115740892847825E-3</v>
      </c>
    </row>
    <row r="97" spans="1:12" x14ac:dyDescent="0.25">
      <c r="A97" s="1"/>
      <c r="B97" s="158" t="s">
        <v>107</v>
      </c>
      <c r="C97" s="159">
        <v>4480</v>
      </c>
      <c r="D97" s="159">
        <v>4808</v>
      </c>
      <c r="E97" s="159">
        <v>1232</v>
      </c>
      <c r="F97" s="159">
        <v>4086</v>
      </c>
      <c r="G97" s="159">
        <v>4911</v>
      </c>
      <c r="H97" s="159">
        <v>6207</v>
      </c>
      <c r="I97" s="159">
        <v>5553</v>
      </c>
      <c r="J97" s="177">
        <f>IFERROR(I97/H97-1,"-")</f>
        <v>-0.10536491058482356</v>
      </c>
      <c r="K97" s="158">
        <f t="shared" si="35"/>
        <v>-654</v>
      </c>
      <c r="L97" s="160">
        <f t="shared" si="34"/>
        <v>5.3660158129808684E-3</v>
      </c>
    </row>
    <row r="98" spans="1:12" s="56" customFormat="1" x14ac:dyDescent="0.25">
      <c r="B98" s="162" t="s">
        <v>110</v>
      </c>
      <c r="C98" s="163">
        <v>766</v>
      </c>
      <c r="D98" s="163">
        <v>932</v>
      </c>
      <c r="E98" s="163">
        <v>49</v>
      </c>
      <c r="F98" s="163">
        <v>700</v>
      </c>
      <c r="G98" s="163">
        <v>893</v>
      </c>
      <c r="H98" s="163">
        <v>1002</v>
      </c>
      <c r="I98" s="163">
        <v>915</v>
      </c>
      <c r="J98" s="178">
        <f t="shared" ref="J98:J105" si="36">IFERROR(I98/H98-1,"-")</f>
        <v>-8.6826347305389184E-2</v>
      </c>
      <c r="K98" s="162">
        <f t="shared" si="35"/>
        <v>-87</v>
      </c>
      <c r="L98" s="164">
        <f t="shared" si="34"/>
        <v>8.84189531582477E-4</v>
      </c>
    </row>
    <row r="99" spans="1:12" s="56" customFormat="1" x14ac:dyDescent="0.25">
      <c r="B99" s="162" t="s">
        <v>113</v>
      </c>
      <c r="C99" s="163">
        <v>1061</v>
      </c>
      <c r="D99" s="163">
        <v>1042</v>
      </c>
      <c r="E99" s="163">
        <v>203</v>
      </c>
      <c r="F99" s="163">
        <v>851</v>
      </c>
      <c r="G99" s="163">
        <v>1054</v>
      </c>
      <c r="H99" s="163">
        <v>1371</v>
      </c>
      <c r="I99" s="163">
        <v>1220</v>
      </c>
      <c r="J99" s="178">
        <f t="shared" si="36"/>
        <v>-0.11013858497447115</v>
      </c>
      <c r="K99" s="162">
        <f t="shared" si="35"/>
        <v>-151</v>
      </c>
      <c r="L99" s="164">
        <f t="shared" si="34"/>
        <v>1.1789193754433026E-3</v>
      </c>
    </row>
    <row r="100" spans="1:12" x14ac:dyDescent="0.25">
      <c r="A100" s="1"/>
      <c r="B100" s="162" t="s">
        <v>116</v>
      </c>
      <c r="C100" s="163">
        <v>746</v>
      </c>
      <c r="D100" s="163">
        <v>954</v>
      </c>
      <c r="E100" s="163">
        <v>517</v>
      </c>
      <c r="F100" s="163">
        <v>752</v>
      </c>
      <c r="G100" s="163">
        <v>904</v>
      </c>
      <c r="H100" s="163">
        <v>886</v>
      </c>
      <c r="I100" s="163">
        <v>863</v>
      </c>
      <c r="J100" s="178">
        <f t="shared" si="36"/>
        <v>-2.5959367945823875E-2</v>
      </c>
      <c r="K100" s="162">
        <f t="shared" si="35"/>
        <v>-23</v>
      </c>
      <c r="L100" s="164">
        <f t="shared" si="34"/>
        <v>8.3394050902259851E-4</v>
      </c>
    </row>
    <row r="101" spans="1:12" x14ac:dyDescent="0.25">
      <c r="A101" s="1"/>
      <c r="B101" s="162" t="s">
        <v>123</v>
      </c>
      <c r="C101" s="163">
        <v>144</v>
      </c>
      <c r="D101" s="163">
        <v>246</v>
      </c>
      <c r="E101" s="163">
        <v>16</v>
      </c>
      <c r="F101" s="163">
        <v>264</v>
      </c>
      <c r="G101" s="163">
        <v>253</v>
      </c>
      <c r="H101" s="163">
        <v>321</v>
      </c>
      <c r="I101" s="163">
        <v>330</v>
      </c>
      <c r="J101" s="178">
        <f t="shared" si="36"/>
        <v>2.8037383177569986E-2</v>
      </c>
      <c r="K101" s="162">
        <f t="shared" si="35"/>
        <v>9</v>
      </c>
      <c r="L101" s="164">
        <f t="shared" si="34"/>
        <v>3.1888802778384415E-4</v>
      </c>
    </row>
    <row r="102" spans="1:12" x14ac:dyDescent="0.25">
      <c r="A102" s="1"/>
      <c r="B102" s="162" t="s">
        <v>119</v>
      </c>
      <c r="C102" s="163">
        <v>147</v>
      </c>
      <c r="D102" s="163">
        <v>109</v>
      </c>
      <c r="E102" s="163">
        <v>39</v>
      </c>
      <c r="F102" s="163">
        <v>189</v>
      </c>
      <c r="G102" s="163">
        <v>123</v>
      </c>
      <c r="H102" s="163">
        <v>288</v>
      </c>
      <c r="I102" s="163">
        <v>244</v>
      </c>
      <c r="J102" s="178">
        <f t="shared" si="36"/>
        <v>-0.15277777777777779</v>
      </c>
      <c r="K102" s="162">
        <f t="shared" si="35"/>
        <v>-44</v>
      </c>
      <c r="L102" s="164">
        <f t="shared" si="34"/>
        <v>2.3578387508866054E-4</v>
      </c>
    </row>
    <row r="103" spans="1:12" x14ac:dyDescent="0.25">
      <c r="A103" s="1"/>
      <c r="B103" s="162" t="s">
        <v>128</v>
      </c>
      <c r="C103" s="163">
        <v>84</v>
      </c>
      <c r="D103" s="163">
        <v>113</v>
      </c>
      <c r="E103" s="163">
        <v>9</v>
      </c>
      <c r="F103" s="163">
        <v>115</v>
      </c>
      <c r="G103" s="163">
        <v>56</v>
      </c>
      <c r="H103" s="163">
        <v>100</v>
      </c>
      <c r="I103" s="163">
        <v>100</v>
      </c>
      <c r="J103" s="178">
        <f t="shared" si="36"/>
        <v>0</v>
      </c>
      <c r="K103" s="162">
        <f t="shared" si="35"/>
        <v>0</v>
      </c>
      <c r="L103" s="164">
        <f t="shared" si="34"/>
        <v>9.6632735692073985E-5</v>
      </c>
    </row>
    <row r="104" spans="1:12" x14ac:dyDescent="0.25">
      <c r="A104" s="161" t="s">
        <v>144</v>
      </c>
      <c r="B104" s="162" t="s">
        <v>131</v>
      </c>
      <c r="C104" s="163">
        <v>54</v>
      </c>
      <c r="D104" s="163">
        <v>65</v>
      </c>
      <c r="E104" s="163">
        <v>10</v>
      </c>
      <c r="F104" s="163">
        <v>47</v>
      </c>
      <c r="G104" s="163">
        <v>80</v>
      </c>
      <c r="H104" s="163">
        <v>242</v>
      </c>
      <c r="I104" s="163">
        <v>94</v>
      </c>
      <c r="J104" s="178">
        <f t="shared" si="36"/>
        <v>-0.61157024793388426</v>
      </c>
      <c r="K104" s="162">
        <f t="shared" si="35"/>
        <v>-148</v>
      </c>
      <c r="L104" s="164">
        <f t="shared" si="34"/>
        <v>9.0834771550549556E-5</v>
      </c>
    </row>
    <row r="105" spans="1:12" x14ac:dyDescent="0.25">
      <c r="A105" s="166" t="s">
        <v>145</v>
      </c>
      <c r="B105" s="167" t="s">
        <v>145</v>
      </c>
      <c r="C105" s="168">
        <f t="shared" ref="C105" si="37">C97-SUM(C98:C104)</f>
        <v>1478</v>
      </c>
      <c r="D105" s="168">
        <f t="shared" ref="D105:I105" si="38">D97-SUM(D98:D104)</f>
        <v>1347</v>
      </c>
      <c r="E105" s="168">
        <f t="shared" si="38"/>
        <v>389</v>
      </c>
      <c r="F105" s="168">
        <f t="shared" si="38"/>
        <v>1168</v>
      </c>
      <c r="G105" s="168">
        <f t="shared" si="38"/>
        <v>1548</v>
      </c>
      <c r="H105" s="168">
        <f t="shared" si="38"/>
        <v>1997</v>
      </c>
      <c r="I105" s="168">
        <f t="shared" si="38"/>
        <v>1787</v>
      </c>
      <c r="J105" s="179">
        <f t="shared" si="36"/>
        <v>-0.10515773660490735</v>
      </c>
      <c r="K105" s="167">
        <f>I105-H105</f>
        <v>-210</v>
      </c>
      <c r="L105" s="169">
        <f t="shared" si="34"/>
        <v>1.7268269868173623E-3</v>
      </c>
    </row>
    <row r="106" spans="1:12" x14ac:dyDescent="0.25">
      <c r="A106" s="1"/>
      <c r="B106" s="154" t="s">
        <v>50</v>
      </c>
      <c r="C106" s="152"/>
      <c r="D106" s="152"/>
      <c r="E106" s="152"/>
      <c r="F106" s="152"/>
      <c r="G106" s="152"/>
      <c r="H106" s="152"/>
      <c r="I106" s="152"/>
      <c r="J106" s="153"/>
      <c r="K106" s="153"/>
      <c r="L106" s="152"/>
    </row>
    <row r="107" spans="1:12" x14ac:dyDescent="0.25">
      <c r="A107" s="1"/>
      <c r="B107" s="155" t="s">
        <v>68</v>
      </c>
      <c r="C107" s="175">
        <v>29501</v>
      </c>
      <c r="D107" s="175">
        <v>36065</v>
      </c>
      <c r="E107" s="175">
        <v>5615</v>
      </c>
      <c r="F107" s="175">
        <v>31964</v>
      </c>
      <c r="G107" s="175">
        <v>41801</v>
      </c>
      <c r="H107" s="175">
        <v>41950</v>
      </c>
      <c r="I107" s="175">
        <v>46326</v>
      </c>
      <c r="J107" s="176">
        <f>IFERROR(I107/H107-1,"-")</f>
        <v>0.10431466030989278</v>
      </c>
      <c r="K107" s="175">
        <f>I107-H107</f>
        <v>4376</v>
      </c>
      <c r="L107" s="176">
        <f t="shared" ref="L107:L119" si="39">I107/I$9</f>
        <v>4.4766081136710198E-2</v>
      </c>
    </row>
    <row r="108" spans="1:12" x14ac:dyDescent="0.25">
      <c r="A108" s="1" t="s">
        <v>96</v>
      </c>
      <c r="B108" s="158" t="s">
        <v>97</v>
      </c>
      <c r="C108" s="159">
        <v>2860</v>
      </c>
      <c r="D108" s="159">
        <v>7668</v>
      </c>
      <c r="E108" s="159">
        <v>2044</v>
      </c>
      <c r="F108" s="159">
        <v>4912</v>
      </c>
      <c r="G108" s="159">
        <v>5963</v>
      </c>
      <c r="H108" s="159">
        <v>5111</v>
      </c>
      <c r="I108" s="159">
        <v>5930</v>
      </c>
      <c r="J108" s="177">
        <f>IFERROR(I108/H108-1,"-")</f>
        <v>0.16024261396986894</v>
      </c>
      <c r="K108" s="158">
        <f t="shared" ref="K108:K118" si="40">I108-H108</f>
        <v>819</v>
      </c>
      <c r="L108" s="160">
        <f t="shared" si="39"/>
        <v>5.7303212265399873E-3</v>
      </c>
    </row>
    <row r="109" spans="1:12" x14ac:dyDescent="0.25">
      <c r="A109" s="161" t="s">
        <v>103</v>
      </c>
      <c r="B109" s="162" t="s">
        <v>103</v>
      </c>
      <c r="C109" s="163">
        <v>804</v>
      </c>
      <c r="D109" s="163">
        <v>1216</v>
      </c>
      <c r="E109" s="163">
        <v>1896</v>
      </c>
      <c r="F109" s="163">
        <v>2178</v>
      </c>
      <c r="G109" s="163">
        <v>1615</v>
      </c>
      <c r="H109" s="163">
        <v>1369</v>
      </c>
      <c r="I109" s="163">
        <v>1459</v>
      </c>
      <c r="J109" s="178">
        <f>IFERROR(I109/H109-1,"-")</f>
        <v>6.5741417092768373E-2</v>
      </c>
      <c r="K109" s="162">
        <f t="shared" si="40"/>
        <v>90</v>
      </c>
      <c r="L109" s="164">
        <f t="shared" si="39"/>
        <v>1.4098716137473596E-3</v>
      </c>
    </row>
    <row r="110" spans="1:12" x14ac:dyDescent="0.25">
      <c r="A110" s="161" t="s">
        <v>100</v>
      </c>
      <c r="B110" s="162" t="s">
        <v>100</v>
      </c>
      <c r="C110" s="163">
        <v>2056</v>
      </c>
      <c r="D110" s="163">
        <v>6452</v>
      </c>
      <c r="E110" s="163">
        <v>148</v>
      </c>
      <c r="F110" s="163">
        <v>2734</v>
      </c>
      <c r="G110" s="163">
        <v>4348</v>
      </c>
      <c r="H110" s="163">
        <v>3742</v>
      </c>
      <c r="I110" s="163">
        <v>4471</v>
      </c>
      <c r="J110" s="178">
        <f>IFERROR(I110/H110-1,"-")</f>
        <v>0.19481560662747199</v>
      </c>
      <c r="K110" s="162">
        <f t="shared" si="40"/>
        <v>729</v>
      </c>
      <c r="L110" s="164">
        <f t="shared" si="39"/>
        <v>4.3204496127926279E-3</v>
      </c>
    </row>
    <row r="111" spans="1:12" x14ac:dyDescent="0.25">
      <c r="A111" s="1"/>
      <c r="B111" s="158" t="s">
        <v>107</v>
      </c>
      <c r="C111" s="159">
        <v>26641</v>
      </c>
      <c r="D111" s="159">
        <v>28397</v>
      </c>
      <c r="E111" s="159">
        <v>3571</v>
      </c>
      <c r="F111" s="159">
        <v>27052</v>
      </c>
      <c r="G111" s="159">
        <v>35838</v>
      </c>
      <c r="H111" s="159">
        <v>36839</v>
      </c>
      <c r="I111" s="159">
        <v>40396</v>
      </c>
      <c r="J111" s="177">
        <f>IFERROR(I111/H111-1,"-")</f>
        <v>9.6555281087977507E-2</v>
      </c>
      <c r="K111" s="158">
        <f t="shared" si="40"/>
        <v>3557</v>
      </c>
      <c r="L111" s="160">
        <f t="shared" si="39"/>
        <v>3.9035759910170206E-2</v>
      </c>
    </row>
    <row r="112" spans="1:12" s="56" customFormat="1" x14ac:dyDescent="0.25">
      <c r="B112" s="162" t="s">
        <v>110</v>
      </c>
      <c r="C112" s="163">
        <v>13466</v>
      </c>
      <c r="D112" s="163">
        <v>15594</v>
      </c>
      <c r="E112" s="163">
        <v>1520</v>
      </c>
      <c r="F112" s="163">
        <v>14283</v>
      </c>
      <c r="G112" s="163">
        <v>21382</v>
      </c>
      <c r="H112" s="163">
        <v>20779</v>
      </c>
      <c r="I112" s="163">
        <v>21693</v>
      </c>
      <c r="J112" s="178">
        <f t="shared" ref="J112:J119" si="41">IFERROR(I112/H112-1,"-")</f>
        <v>4.3986717358871941E-2</v>
      </c>
      <c r="K112" s="162">
        <f t="shared" si="40"/>
        <v>914</v>
      </c>
      <c r="L112" s="164">
        <f t="shared" si="39"/>
        <v>2.0962539353681611E-2</v>
      </c>
    </row>
    <row r="113" spans="1:12" s="56" customFormat="1" x14ac:dyDescent="0.25">
      <c r="B113" s="162" t="s">
        <v>113</v>
      </c>
      <c r="C113" s="163">
        <v>3001</v>
      </c>
      <c r="D113" s="163">
        <v>1704</v>
      </c>
      <c r="E113" s="163">
        <v>661</v>
      </c>
      <c r="F113" s="163">
        <v>1421</v>
      </c>
      <c r="G113" s="163">
        <v>2083</v>
      </c>
      <c r="H113" s="163">
        <v>1941</v>
      </c>
      <c r="I113" s="163">
        <v>2042</v>
      </c>
      <c r="J113" s="178">
        <f t="shared" si="41"/>
        <v>5.2035033487892735E-2</v>
      </c>
      <c r="K113" s="162">
        <f t="shared" si="40"/>
        <v>101</v>
      </c>
      <c r="L113" s="164">
        <f t="shared" si="39"/>
        <v>1.9732404628321509E-3</v>
      </c>
    </row>
    <row r="114" spans="1:12" x14ac:dyDescent="0.25">
      <c r="A114" s="1"/>
      <c r="B114" s="162" t="s">
        <v>116</v>
      </c>
      <c r="C114" s="163">
        <v>2917</v>
      </c>
      <c r="D114" s="163">
        <v>1338</v>
      </c>
      <c r="E114" s="163">
        <v>645</v>
      </c>
      <c r="F114" s="163">
        <v>1642</v>
      </c>
      <c r="G114" s="163">
        <v>3025</v>
      </c>
      <c r="H114" s="163">
        <v>2296</v>
      </c>
      <c r="I114" s="163">
        <v>3036</v>
      </c>
      <c r="J114" s="178">
        <f t="shared" si="41"/>
        <v>0.32229965156794416</v>
      </c>
      <c r="K114" s="162">
        <f t="shared" si="40"/>
        <v>740</v>
      </c>
      <c r="L114" s="164">
        <f t="shared" si="39"/>
        <v>2.9337698556113662E-3</v>
      </c>
    </row>
    <row r="115" spans="1:12" x14ac:dyDescent="0.25">
      <c r="A115" s="1"/>
      <c r="B115" s="162" t="s">
        <v>123</v>
      </c>
      <c r="C115" s="163">
        <v>669</v>
      </c>
      <c r="D115" s="163">
        <v>561</v>
      </c>
      <c r="E115" s="163">
        <v>36</v>
      </c>
      <c r="F115" s="163">
        <v>1513</v>
      </c>
      <c r="G115" s="163">
        <v>1165</v>
      </c>
      <c r="H115" s="163">
        <v>1737</v>
      </c>
      <c r="I115" s="163">
        <v>1657</v>
      </c>
      <c r="J115" s="178">
        <f t="shared" si="41"/>
        <v>-4.605641911341396E-2</v>
      </c>
      <c r="K115" s="162">
        <f t="shared" si="40"/>
        <v>-80</v>
      </c>
      <c r="L115" s="164">
        <f t="shared" si="39"/>
        <v>1.6012044304176661E-3</v>
      </c>
    </row>
    <row r="116" spans="1:12" x14ac:dyDescent="0.25">
      <c r="A116" s="1"/>
      <c r="B116" s="162" t="s">
        <v>119</v>
      </c>
      <c r="C116" s="163">
        <v>687</v>
      </c>
      <c r="D116" s="163">
        <v>842</v>
      </c>
      <c r="E116" s="163">
        <v>40</v>
      </c>
      <c r="F116" s="163">
        <v>1165</v>
      </c>
      <c r="G116" s="163">
        <v>1304</v>
      </c>
      <c r="H116" s="163">
        <v>1376</v>
      </c>
      <c r="I116" s="163">
        <v>1084</v>
      </c>
      <c r="J116" s="178">
        <f t="shared" si="41"/>
        <v>-0.21220930232558144</v>
      </c>
      <c r="K116" s="162">
        <f t="shared" si="40"/>
        <v>-292</v>
      </c>
      <c r="L116" s="164">
        <f t="shared" si="39"/>
        <v>1.0474988549020821E-3</v>
      </c>
    </row>
    <row r="117" spans="1:12" x14ac:dyDescent="0.25">
      <c r="A117" s="1"/>
      <c r="B117" s="162" t="s">
        <v>128</v>
      </c>
      <c r="C117" s="163">
        <v>289</v>
      </c>
      <c r="D117" s="163">
        <v>340</v>
      </c>
      <c r="E117" s="163">
        <v>0</v>
      </c>
      <c r="F117" s="163">
        <v>308</v>
      </c>
      <c r="G117" s="163">
        <v>475</v>
      </c>
      <c r="H117" s="163">
        <v>690</v>
      </c>
      <c r="I117" s="163">
        <v>539</v>
      </c>
      <c r="J117" s="178">
        <f t="shared" si="41"/>
        <v>-0.21884057971014492</v>
      </c>
      <c r="K117" s="162">
        <f t="shared" si="40"/>
        <v>-151</v>
      </c>
      <c r="L117" s="164">
        <f t="shared" si="39"/>
        <v>5.2085044538027878E-4</v>
      </c>
    </row>
    <row r="118" spans="1:12" x14ac:dyDescent="0.25">
      <c r="A118" s="161" t="s">
        <v>144</v>
      </c>
      <c r="B118" s="162" t="s">
        <v>131</v>
      </c>
      <c r="C118" s="163">
        <v>653</v>
      </c>
      <c r="D118" s="163">
        <v>988</v>
      </c>
      <c r="E118" s="163">
        <v>0</v>
      </c>
      <c r="F118" s="163">
        <v>427</v>
      </c>
      <c r="G118" s="163">
        <v>404</v>
      </c>
      <c r="H118" s="163">
        <v>805</v>
      </c>
      <c r="I118" s="163">
        <v>480</v>
      </c>
      <c r="J118" s="178">
        <f t="shared" si="41"/>
        <v>-0.40372670807453415</v>
      </c>
      <c r="K118" s="162">
        <f t="shared" si="40"/>
        <v>-325</v>
      </c>
      <c r="L118" s="164">
        <f t="shared" si="39"/>
        <v>4.6383713132195514E-4</v>
      </c>
    </row>
    <row r="119" spans="1:12" x14ac:dyDescent="0.25">
      <c r="A119" s="166" t="s">
        <v>145</v>
      </c>
      <c r="B119" s="167" t="s">
        <v>145</v>
      </c>
      <c r="C119" s="168">
        <f t="shared" ref="C119" si="42">C111-SUM(C112:C118)</f>
        <v>4959</v>
      </c>
      <c r="D119" s="168">
        <f t="shared" ref="D119:I119" si="43">D111-SUM(D112:D118)</f>
        <v>7030</v>
      </c>
      <c r="E119" s="168">
        <f t="shared" si="43"/>
        <v>669</v>
      </c>
      <c r="F119" s="168">
        <f t="shared" si="43"/>
        <v>6293</v>
      </c>
      <c r="G119" s="168">
        <f t="shared" si="43"/>
        <v>6000</v>
      </c>
      <c r="H119" s="168">
        <f t="shared" si="43"/>
        <v>7215</v>
      </c>
      <c r="I119" s="168">
        <f t="shared" si="43"/>
        <v>9865</v>
      </c>
      <c r="J119" s="179">
        <f t="shared" si="41"/>
        <v>0.36729036729036735</v>
      </c>
      <c r="K119" s="167">
        <f>I119-H119</f>
        <v>2650</v>
      </c>
      <c r="L119" s="169">
        <f t="shared" si="39"/>
        <v>9.5328193760230995E-3</v>
      </c>
    </row>
    <row r="120" spans="1:12" x14ac:dyDescent="0.25">
      <c r="A120" s="1"/>
      <c r="B120" s="154" t="s">
        <v>51</v>
      </c>
      <c r="C120" s="152"/>
      <c r="D120" s="152"/>
      <c r="E120" s="152"/>
      <c r="F120" s="152"/>
      <c r="G120" s="152"/>
      <c r="H120" s="152"/>
      <c r="I120" s="152"/>
      <c r="J120" s="153"/>
      <c r="K120" s="153"/>
      <c r="L120" s="152"/>
    </row>
    <row r="121" spans="1:12" x14ac:dyDescent="0.25">
      <c r="A121" s="1"/>
      <c r="B121" s="155" t="s">
        <v>68</v>
      </c>
      <c r="C121" s="175">
        <v>43902</v>
      </c>
      <c r="D121" s="175">
        <v>46221</v>
      </c>
      <c r="E121" s="175">
        <v>13115</v>
      </c>
      <c r="F121" s="175">
        <v>33194</v>
      </c>
      <c r="G121" s="175">
        <v>48798</v>
      </c>
      <c r="H121" s="175">
        <v>49218</v>
      </c>
      <c r="I121" s="175">
        <v>52121</v>
      </c>
      <c r="J121" s="176">
        <f>IFERROR(I121/H121-1,"-")</f>
        <v>5.898248608232759E-2</v>
      </c>
      <c r="K121" s="175">
        <f>I121-H121</f>
        <v>2903</v>
      </c>
      <c r="L121" s="176">
        <f t="shared" ref="L121:L133" si="44">I121/I$9</f>
        <v>5.0365948170065886E-2</v>
      </c>
    </row>
    <row r="122" spans="1:12" x14ac:dyDescent="0.25">
      <c r="A122" s="1" t="s">
        <v>96</v>
      </c>
      <c r="B122" s="158" t="s">
        <v>97</v>
      </c>
      <c r="C122" s="159">
        <v>19791</v>
      </c>
      <c r="D122" s="159">
        <v>22796</v>
      </c>
      <c r="E122" s="159">
        <v>7795</v>
      </c>
      <c r="F122" s="159">
        <v>16227</v>
      </c>
      <c r="G122" s="159">
        <v>23299</v>
      </c>
      <c r="H122" s="159">
        <v>24664</v>
      </c>
      <c r="I122" s="159">
        <v>26312</v>
      </c>
      <c r="J122" s="177">
        <f>IFERROR(I122/H122-1,"-")</f>
        <v>6.6818034382095437E-2</v>
      </c>
      <c r="K122" s="158">
        <f t="shared" ref="K122:K132" si="45">I122-H122</f>
        <v>1648</v>
      </c>
      <c r="L122" s="160">
        <f t="shared" si="44"/>
        <v>2.5426005415298509E-2</v>
      </c>
    </row>
    <row r="123" spans="1:12" x14ac:dyDescent="0.25">
      <c r="A123" s="161" t="s">
        <v>103</v>
      </c>
      <c r="B123" s="162" t="s">
        <v>103</v>
      </c>
      <c r="C123" s="163">
        <v>9185</v>
      </c>
      <c r="D123" s="163">
        <v>11636</v>
      </c>
      <c r="E123" s="163">
        <v>4099</v>
      </c>
      <c r="F123" s="163">
        <v>6896</v>
      </c>
      <c r="G123" s="163">
        <v>10947</v>
      </c>
      <c r="H123" s="163">
        <v>10699</v>
      </c>
      <c r="I123" s="163">
        <v>11338</v>
      </c>
      <c r="J123" s="178">
        <f>IFERROR(I123/H123-1,"-")</f>
        <v>5.9725207963361004E-2</v>
      </c>
      <c r="K123" s="162">
        <f t="shared" si="45"/>
        <v>639</v>
      </c>
      <c r="L123" s="164">
        <f t="shared" si="44"/>
        <v>1.0956219572767349E-2</v>
      </c>
    </row>
    <row r="124" spans="1:12" x14ac:dyDescent="0.25">
      <c r="A124" s="161" t="s">
        <v>100</v>
      </c>
      <c r="B124" s="162" t="s">
        <v>100</v>
      </c>
      <c r="C124" s="163">
        <v>10606</v>
      </c>
      <c r="D124" s="163">
        <v>11160</v>
      </c>
      <c r="E124" s="163">
        <v>3696</v>
      </c>
      <c r="F124" s="163">
        <v>9331</v>
      </c>
      <c r="G124" s="163">
        <v>12352</v>
      </c>
      <c r="H124" s="163">
        <v>13965</v>
      </c>
      <c r="I124" s="163">
        <v>14974</v>
      </c>
      <c r="J124" s="178">
        <f>IFERROR(I124/H124-1,"-")</f>
        <v>7.2252058718224044E-2</v>
      </c>
      <c r="K124" s="162">
        <f t="shared" si="45"/>
        <v>1009</v>
      </c>
      <c r="L124" s="164">
        <f t="shared" si="44"/>
        <v>1.446978584253116E-2</v>
      </c>
    </row>
    <row r="125" spans="1:12" x14ac:dyDescent="0.25">
      <c r="A125" s="1"/>
      <c r="B125" s="158" t="s">
        <v>107</v>
      </c>
      <c r="C125" s="159">
        <v>24111</v>
      </c>
      <c r="D125" s="159">
        <v>23425</v>
      </c>
      <c r="E125" s="159">
        <v>5320</v>
      </c>
      <c r="F125" s="159">
        <v>16967</v>
      </c>
      <c r="G125" s="159">
        <v>25499</v>
      </c>
      <c r="H125" s="159">
        <v>24554</v>
      </c>
      <c r="I125" s="159">
        <v>25809</v>
      </c>
      <c r="J125" s="177">
        <f>IFERROR(I125/H125-1,"-")</f>
        <v>5.1111835138877515E-2</v>
      </c>
      <c r="K125" s="158">
        <f t="shared" si="45"/>
        <v>1255</v>
      </c>
      <c r="L125" s="160">
        <f t="shared" si="44"/>
        <v>2.4939942754767377E-2</v>
      </c>
    </row>
    <row r="126" spans="1:12" s="56" customFormat="1" x14ac:dyDescent="0.25">
      <c r="B126" s="162" t="s">
        <v>110</v>
      </c>
      <c r="C126" s="163">
        <v>2820</v>
      </c>
      <c r="D126" s="163">
        <v>2631</v>
      </c>
      <c r="E126" s="163">
        <v>133</v>
      </c>
      <c r="F126" s="163">
        <v>1847</v>
      </c>
      <c r="G126" s="163">
        <v>3136</v>
      </c>
      <c r="H126" s="163">
        <v>3385</v>
      </c>
      <c r="I126" s="163">
        <v>3092</v>
      </c>
      <c r="J126" s="178">
        <f t="shared" ref="J126:J133" si="46">IFERROR(I126/H126-1,"-")</f>
        <v>-8.6558345642540613E-2</v>
      </c>
      <c r="K126" s="162">
        <f t="shared" si="45"/>
        <v>-293</v>
      </c>
      <c r="L126" s="164">
        <f t="shared" si="44"/>
        <v>2.9878841875989278E-3</v>
      </c>
    </row>
    <row r="127" spans="1:12" s="56" customFormat="1" x14ac:dyDescent="0.25">
      <c r="B127" s="162" t="s">
        <v>113</v>
      </c>
      <c r="C127" s="163">
        <v>2993</v>
      </c>
      <c r="D127" s="163">
        <v>2678</v>
      </c>
      <c r="E127" s="163">
        <v>602</v>
      </c>
      <c r="F127" s="163">
        <v>2128</v>
      </c>
      <c r="G127" s="163">
        <v>4095</v>
      </c>
      <c r="H127" s="163">
        <v>3932</v>
      </c>
      <c r="I127" s="163">
        <v>4494</v>
      </c>
      <c r="J127" s="178">
        <f t="shared" si="46"/>
        <v>0.14292980671414046</v>
      </c>
      <c r="K127" s="162">
        <f t="shared" si="45"/>
        <v>562</v>
      </c>
      <c r="L127" s="164">
        <f t="shared" si="44"/>
        <v>4.3426751420018051E-3</v>
      </c>
    </row>
    <row r="128" spans="1:12" x14ac:dyDescent="0.25">
      <c r="A128" s="1"/>
      <c r="B128" s="162" t="s">
        <v>116</v>
      </c>
      <c r="C128" s="163">
        <v>1553</v>
      </c>
      <c r="D128" s="163">
        <v>1629</v>
      </c>
      <c r="E128" s="163">
        <v>637</v>
      </c>
      <c r="F128" s="163">
        <v>1639</v>
      </c>
      <c r="G128" s="163">
        <v>2030</v>
      </c>
      <c r="H128" s="163">
        <v>1781</v>
      </c>
      <c r="I128" s="163">
        <v>2033</v>
      </c>
      <c r="J128" s="178">
        <f t="shared" si="46"/>
        <v>0.141493542953397</v>
      </c>
      <c r="K128" s="162">
        <f t="shared" si="45"/>
        <v>252</v>
      </c>
      <c r="L128" s="164">
        <f t="shared" si="44"/>
        <v>1.9645435166198641E-3</v>
      </c>
    </row>
    <row r="129" spans="1:12" x14ac:dyDescent="0.25">
      <c r="A129" s="1"/>
      <c r="B129" s="162" t="s">
        <v>123</v>
      </c>
      <c r="C129" s="163">
        <v>442</v>
      </c>
      <c r="D129" s="163">
        <v>477</v>
      </c>
      <c r="E129" s="163">
        <v>87</v>
      </c>
      <c r="F129" s="163">
        <v>586</v>
      </c>
      <c r="G129" s="163">
        <v>611</v>
      </c>
      <c r="H129" s="163">
        <v>651</v>
      </c>
      <c r="I129" s="163">
        <v>739</v>
      </c>
      <c r="J129" s="178">
        <f t="shared" si="46"/>
        <v>0.13517665130568357</v>
      </c>
      <c r="K129" s="162">
        <f t="shared" si="45"/>
        <v>88</v>
      </c>
      <c r="L129" s="164">
        <f t="shared" si="44"/>
        <v>7.1411591676442683E-4</v>
      </c>
    </row>
    <row r="130" spans="1:12" x14ac:dyDescent="0.25">
      <c r="A130" s="1"/>
      <c r="B130" s="162" t="s">
        <v>119</v>
      </c>
      <c r="C130" s="163">
        <v>300</v>
      </c>
      <c r="D130" s="163">
        <v>388</v>
      </c>
      <c r="E130" s="163">
        <v>86</v>
      </c>
      <c r="F130" s="163">
        <v>375</v>
      </c>
      <c r="G130" s="163">
        <v>471</v>
      </c>
      <c r="H130" s="163">
        <v>505</v>
      </c>
      <c r="I130" s="163">
        <v>595</v>
      </c>
      <c r="J130" s="178">
        <f t="shared" si="46"/>
        <v>0.17821782178217815</v>
      </c>
      <c r="K130" s="162">
        <f t="shared" si="45"/>
        <v>90</v>
      </c>
      <c r="L130" s="164">
        <f t="shared" si="44"/>
        <v>5.749647773678402E-4</v>
      </c>
    </row>
    <row r="131" spans="1:12" x14ac:dyDescent="0.25">
      <c r="A131" s="1"/>
      <c r="B131" s="162" t="s">
        <v>128</v>
      </c>
      <c r="C131" s="163">
        <v>532</v>
      </c>
      <c r="D131" s="163">
        <v>554</v>
      </c>
      <c r="E131" s="163">
        <v>4</v>
      </c>
      <c r="F131" s="163">
        <v>306</v>
      </c>
      <c r="G131" s="163">
        <v>368</v>
      </c>
      <c r="H131" s="163">
        <v>548</v>
      </c>
      <c r="I131" s="163">
        <v>442</v>
      </c>
      <c r="J131" s="178">
        <f t="shared" si="46"/>
        <v>-0.19343065693430661</v>
      </c>
      <c r="K131" s="162">
        <f t="shared" si="45"/>
        <v>-106</v>
      </c>
      <c r="L131" s="164">
        <f t="shared" si="44"/>
        <v>4.2711669175896701E-4</v>
      </c>
    </row>
    <row r="132" spans="1:12" x14ac:dyDescent="0.25">
      <c r="A132" s="161" t="s">
        <v>144</v>
      </c>
      <c r="B132" s="162" t="s">
        <v>131</v>
      </c>
      <c r="C132" s="163">
        <v>846</v>
      </c>
      <c r="D132" s="163">
        <v>833</v>
      </c>
      <c r="E132" s="163">
        <v>34</v>
      </c>
      <c r="F132" s="163">
        <v>547</v>
      </c>
      <c r="G132" s="163">
        <v>805</v>
      </c>
      <c r="H132" s="163">
        <v>775</v>
      </c>
      <c r="I132" s="163">
        <v>833</v>
      </c>
      <c r="J132" s="178">
        <f t="shared" si="46"/>
        <v>7.4838709677419457E-2</v>
      </c>
      <c r="K132" s="162">
        <f t="shared" si="45"/>
        <v>58</v>
      </c>
      <c r="L132" s="164">
        <f t="shared" si="44"/>
        <v>8.0495068831497633E-4</v>
      </c>
    </row>
    <row r="133" spans="1:12" x14ac:dyDescent="0.25">
      <c r="A133" s="166" t="s">
        <v>145</v>
      </c>
      <c r="B133" s="167" t="s">
        <v>145</v>
      </c>
      <c r="C133" s="168">
        <f t="shared" ref="C133" si="47">C125-SUM(C126:C132)</f>
        <v>14625</v>
      </c>
      <c r="D133" s="168">
        <f t="shared" ref="D133:I133" si="48">D125-SUM(D126:D132)</f>
        <v>14235</v>
      </c>
      <c r="E133" s="168">
        <f t="shared" si="48"/>
        <v>3737</v>
      </c>
      <c r="F133" s="168">
        <f t="shared" si="48"/>
        <v>9539</v>
      </c>
      <c r="G133" s="168">
        <f t="shared" si="48"/>
        <v>13983</v>
      </c>
      <c r="H133" s="168">
        <f t="shared" si="48"/>
        <v>12977</v>
      </c>
      <c r="I133" s="168">
        <f t="shared" si="48"/>
        <v>13581</v>
      </c>
      <c r="J133" s="179">
        <f t="shared" si="46"/>
        <v>4.6543885335593727E-2</v>
      </c>
      <c r="K133" s="167">
        <f>I133-H133</f>
        <v>604</v>
      </c>
      <c r="L133" s="169">
        <f t="shared" si="44"/>
        <v>1.3123691834340569E-2</v>
      </c>
    </row>
    <row r="134" spans="1:12" x14ac:dyDescent="0.25">
      <c r="A134" s="1"/>
      <c r="B134" s="154" t="s">
        <v>52</v>
      </c>
      <c r="C134" s="152"/>
      <c r="D134" s="152"/>
      <c r="E134" s="152"/>
      <c r="F134" s="152"/>
      <c r="G134" s="152"/>
      <c r="H134" s="152"/>
      <c r="I134" s="152"/>
      <c r="J134" s="153"/>
      <c r="K134" s="153"/>
      <c r="L134" s="152"/>
    </row>
    <row r="135" spans="1:12" x14ac:dyDescent="0.25">
      <c r="A135" s="1"/>
      <c r="B135" s="155" t="s">
        <v>68</v>
      </c>
      <c r="C135" s="175">
        <v>46915</v>
      </c>
      <c r="D135" s="175">
        <v>52541</v>
      </c>
      <c r="E135" s="175">
        <v>12821</v>
      </c>
      <c r="F135" s="175">
        <v>44789</v>
      </c>
      <c r="G135" s="175">
        <v>55197</v>
      </c>
      <c r="H135" s="175">
        <v>56420</v>
      </c>
      <c r="I135" s="175">
        <v>55860</v>
      </c>
      <c r="J135" s="176">
        <f>IFERROR(I135/H135-1,"-")</f>
        <v>-9.9255583126550695E-3</v>
      </c>
      <c r="K135" s="175">
        <f>I135-H135</f>
        <v>-560</v>
      </c>
      <c r="L135" s="176">
        <f t="shared" ref="L135:L147" si="49">I135/I$9</f>
        <v>5.3979046157592532E-2</v>
      </c>
    </row>
    <row r="136" spans="1:12" x14ac:dyDescent="0.25">
      <c r="A136" s="1" t="s">
        <v>96</v>
      </c>
      <c r="B136" s="158" t="s">
        <v>97</v>
      </c>
      <c r="C136" s="159">
        <v>3546</v>
      </c>
      <c r="D136" s="159">
        <v>2407</v>
      </c>
      <c r="E136" s="159">
        <v>6580</v>
      </c>
      <c r="F136" s="159">
        <v>2531</v>
      </c>
      <c r="G136" s="159">
        <v>3288</v>
      </c>
      <c r="H136" s="159">
        <v>2659</v>
      </c>
      <c r="I136" s="159">
        <v>1856</v>
      </c>
      <c r="J136" s="177">
        <f>IFERROR(I136/H136-1,"-")</f>
        <v>-0.30199323053779614</v>
      </c>
      <c r="K136" s="158">
        <f t="shared" ref="K136:K146" si="50">I136-H136</f>
        <v>-803</v>
      </c>
      <c r="L136" s="160">
        <f t="shared" si="49"/>
        <v>1.7935035744448932E-3</v>
      </c>
    </row>
    <row r="137" spans="1:12" x14ac:dyDescent="0.25">
      <c r="A137" s="161" t="s">
        <v>103</v>
      </c>
      <c r="B137" s="162" t="s">
        <v>103</v>
      </c>
      <c r="C137" s="163">
        <v>1655</v>
      </c>
      <c r="D137" s="163">
        <v>1533</v>
      </c>
      <c r="E137" s="163">
        <v>5786</v>
      </c>
      <c r="F137" s="163">
        <v>1185</v>
      </c>
      <c r="G137" s="163">
        <v>1828</v>
      </c>
      <c r="H137" s="163">
        <v>1496</v>
      </c>
      <c r="I137" s="163">
        <v>566</v>
      </c>
      <c r="J137" s="178">
        <f>IFERROR(I137/H137-1,"-")</f>
        <v>-0.62165775401069512</v>
      </c>
      <c r="K137" s="162">
        <f t="shared" si="50"/>
        <v>-930</v>
      </c>
      <c r="L137" s="164">
        <f t="shared" si="49"/>
        <v>5.4694128401713881E-4</v>
      </c>
    </row>
    <row r="138" spans="1:12" x14ac:dyDescent="0.25">
      <c r="A138" s="161" t="s">
        <v>100</v>
      </c>
      <c r="B138" s="162" t="s">
        <v>100</v>
      </c>
      <c r="C138" s="163">
        <v>1891</v>
      </c>
      <c r="D138" s="163">
        <v>874</v>
      </c>
      <c r="E138" s="163">
        <v>794</v>
      </c>
      <c r="F138" s="163">
        <v>1346</v>
      </c>
      <c r="G138" s="163">
        <v>1460</v>
      </c>
      <c r="H138" s="163">
        <v>1163</v>
      </c>
      <c r="I138" s="163">
        <v>1290</v>
      </c>
      <c r="J138" s="178">
        <f>IFERROR(I138/H138-1,"-")</f>
        <v>0.10920034393809108</v>
      </c>
      <c r="K138" s="162">
        <f t="shared" si="50"/>
        <v>127</v>
      </c>
      <c r="L138" s="164">
        <f t="shared" si="49"/>
        <v>1.2465622904277544E-3</v>
      </c>
    </row>
    <row r="139" spans="1:12" x14ac:dyDescent="0.25">
      <c r="A139" s="1"/>
      <c r="B139" s="158" t="s">
        <v>107</v>
      </c>
      <c r="C139" s="159">
        <v>43369</v>
      </c>
      <c r="D139" s="159">
        <v>50134</v>
      </c>
      <c r="E139" s="159">
        <v>6241</v>
      </c>
      <c r="F139" s="159">
        <v>42258</v>
      </c>
      <c r="G139" s="159">
        <v>51909</v>
      </c>
      <c r="H139" s="159">
        <v>53761</v>
      </c>
      <c r="I139" s="159">
        <v>54004</v>
      </c>
      <c r="J139" s="177">
        <f>IFERROR(I139/H139-1,"-")</f>
        <v>4.5200052082363662E-3</v>
      </c>
      <c r="K139" s="158">
        <f t="shared" si="50"/>
        <v>243</v>
      </c>
      <c r="L139" s="160">
        <f t="shared" si="49"/>
        <v>5.2185542583147636E-2</v>
      </c>
    </row>
    <row r="140" spans="1:12" s="56" customFormat="1" x14ac:dyDescent="0.25">
      <c r="B140" s="162" t="s">
        <v>110</v>
      </c>
      <c r="C140" s="163">
        <v>19442</v>
      </c>
      <c r="D140" s="163">
        <v>22351</v>
      </c>
      <c r="E140" s="163">
        <v>311</v>
      </c>
      <c r="F140" s="163">
        <v>14508</v>
      </c>
      <c r="G140" s="163">
        <v>19887</v>
      </c>
      <c r="H140" s="163">
        <v>21790</v>
      </c>
      <c r="I140" s="163">
        <v>22731</v>
      </c>
      <c r="J140" s="178">
        <f t="shared" ref="J140:J147" si="51">IFERROR(I140/H140-1,"-")</f>
        <v>4.3184947223497083E-2</v>
      </c>
      <c r="K140" s="162">
        <f t="shared" si="50"/>
        <v>941</v>
      </c>
      <c r="L140" s="164">
        <f t="shared" si="49"/>
        <v>2.196558715016534E-2</v>
      </c>
    </row>
    <row r="141" spans="1:12" s="56" customFormat="1" x14ac:dyDescent="0.25">
      <c r="B141" s="162" t="s">
        <v>113</v>
      </c>
      <c r="C141" s="163">
        <v>2765</v>
      </c>
      <c r="D141" s="163">
        <v>3129</v>
      </c>
      <c r="E141" s="163">
        <v>539</v>
      </c>
      <c r="F141" s="163">
        <v>2992</v>
      </c>
      <c r="G141" s="163">
        <v>4323</v>
      </c>
      <c r="H141" s="163">
        <v>4589</v>
      </c>
      <c r="I141" s="163">
        <v>4388</v>
      </c>
      <c r="J141" s="178">
        <f t="shared" si="51"/>
        <v>-4.3800392242318575E-2</v>
      </c>
      <c r="K141" s="162">
        <f t="shared" si="50"/>
        <v>-201</v>
      </c>
      <c r="L141" s="164">
        <f t="shared" si="49"/>
        <v>4.2402444421682063E-3</v>
      </c>
    </row>
    <row r="142" spans="1:12" x14ac:dyDescent="0.25">
      <c r="A142" s="1"/>
      <c r="B142" s="162" t="s">
        <v>116</v>
      </c>
      <c r="C142" s="163">
        <v>3402</v>
      </c>
      <c r="D142" s="163">
        <v>3309</v>
      </c>
      <c r="E142" s="163">
        <v>2223</v>
      </c>
      <c r="F142" s="163">
        <v>4800</v>
      </c>
      <c r="G142" s="163">
        <v>4356</v>
      </c>
      <c r="H142" s="163">
        <v>4400</v>
      </c>
      <c r="I142" s="163">
        <v>4467</v>
      </c>
      <c r="J142" s="178">
        <f t="shared" si="51"/>
        <v>1.5227272727272645E-2</v>
      </c>
      <c r="K142" s="162">
        <f t="shared" si="50"/>
        <v>67</v>
      </c>
      <c r="L142" s="164">
        <f t="shared" si="49"/>
        <v>4.3165843033649452E-3</v>
      </c>
    </row>
    <row r="143" spans="1:12" x14ac:dyDescent="0.25">
      <c r="A143" s="1"/>
      <c r="B143" s="162" t="s">
        <v>123</v>
      </c>
      <c r="C143" s="163">
        <v>772</v>
      </c>
      <c r="D143" s="163">
        <v>688</v>
      </c>
      <c r="E143" s="163">
        <v>101</v>
      </c>
      <c r="F143" s="163">
        <v>1986</v>
      </c>
      <c r="G143" s="163">
        <v>1733</v>
      </c>
      <c r="H143" s="163">
        <v>1547</v>
      </c>
      <c r="I143" s="163">
        <v>1357</v>
      </c>
      <c r="J143" s="178">
        <f t="shared" si="51"/>
        <v>-0.12281835811247577</v>
      </c>
      <c r="K143" s="162">
        <f t="shared" si="50"/>
        <v>-190</v>
      </c>
      <c r="L143" s="164">
        <f t="shared" si="49"/>
        <v>1.311306223341444E-3</v>
      </c>
    </row>
    <row r="144" spans="1:12" x14ac:dyDescent="0.25">
      <c r="A144" s="1"/>
      <c r="B144" s="162" t="s">
        <v>119</v>
      </c>
      <c r="C144" s="163">
        <v>793</v>
      </c>
      <c r="D144" s="163">
        <v>785</v>
      </c>
      <c r="E144" s="163">
        <v>211</v>
      </c>
      <c r="F144" s="163">
        <v>1111</v>
      </c>
      <c r="G144" s="163">
        <v>1002</v>
      </c>
      <c r="H144" s="163">
        <v>1052</v>
      </c>
      <c r="I144" s="163">
        <v>848</v>
      </c>
      <c r="J144" s="178">
        <f t="shared" si="51"/>
        <v>-0.19391634980988592</v>
      </c>
      <c r="K144" s="162">
        <f t="shared" si="50"/>
        <v>-204</v>
      </c>
      <c r="L144" s="164">
        <f t="shared" si="49"/>
        <v>8.1944559866878742E-4</v>
      </c>
    </row>
    <row r="145" spans="1:12" x14ac:dyDescent="0.25">
      <c r="A145" s="1"/>
      <c r="B145" s="162" t="s">
        <v>128</v>
      </c>
      <c r="C145" s="163">
        <v>1069</v>
      </c>
      <c r="D145" s="163">
        <v>1908</v>
      </c>
      <c r="E145" s="163">
        <v>23</v>
      </c>
      <c r="F145" s="163">
        <v>1208</v>
      </c>
      <c r="G145" s="163">
        <v>1829</v>
      </c>
      <c r="H145" s="163">
        <v>1537</v>
      </c>
      <c r="I145" s="163">
        <v>1436</v>
      </c>
      <c r="J145" s="178">
        <f t="shared" si="51"/>
        <v>-6.5712426805465185E-2</v>
      </c>
      <c r="K145" s="162">
        <f t="shared" si="50"/>
        <v>-101</v>
      </c>
      <c r="L145" s="164">
        <f t="shared" si="49"/>
        <v>1.3876460845381824E-3</v>
      </c>
    </row>
    <row r="146" spans="1:12" x14ac:dyDescent="0.25">
      <c r="A146" s="161" t="s">
        <v>144</v>
      </c>
      <c r="B146" s="162" t="s">
        <v>131</v>
      </c>
      <c r="C146" s="163">
        <v>3387</v>
      </c>
      <c r="D146" s="163">
        <v>4041</v>
      </c>
      <c r="E146" s="163">
        <v>31</v>
      </c>
      <c r="F146" s="163">
        <v>506</v>
      </c>
      <c r="G146" s="163">
        <v>1230</v>
      </c>
      <c r="H146" s="163">
        <v>1080</v>
      </c>
      <c r="I146" s="163">
        <v>801</v>
      </c>
      <c r="J146" s="178">
        <f t="shared" si="51"/>
        <v>-0.2583333333333333</v>
      </c>
      <c r="K146" s="162">
        <f t="shared" si="50"/>
        <v>-279</v>
      </c>
      <c r="L146" s="164">
        <f t="shared" si="49"/>
        <v>7.7402821289351267E-4</v>
      </c>
    </row>
    <row r="147" spans="1:12" x14ac:dyDescent="0.25">
      <c r="A147" s="166" t="s">
        <v>145</v>
      </c>
      <c r="B147" s="167" t="s">
        <v>145</v>
      </c>
      <c r="C147" s="168">
        <f t="shared" ref="C147" si="52">C139-SUM(C140:C146)</f>
        <v>11739</v>
      </c>
      <c r="D147" s="168">
        <f t="shared" ref="D147:I147" si="53">D139-SUM(D140:D146)</f>
        <v>13923</v>
      </c>
      <c r="E147" s="168">
        <f t="shared" si="53"/>
        <v>2802</v>
      </c>
      <c r="F147" s="168">
        <f t="shared" si="53"/>
        <v>15147</v>
      </c>
      <c r="G147" s="168">
        <f t="shared" si="53"/>
        <v>17549</v>
      </c>
      <c r="H147" s="168">
        <f t="shared" si="53"/>
        <v>17766</v>
      </c>
      <c r="I147" s="168">
        <f t="shared" si="53"/>
        <v>17976</v>
      </c>
      <c r="J147" s="179">
        <f t="shared" si="51"/>
        <v>1.1820330969267046E-2</v>
      </c>
      <c r="K147" s="167">
        <f>I147-H147</f>
        <v>210</v>
      </c>
      <c r="L147" s="169">
        <f t="shared" si="49"/>
        <v>1.737070056800722E-2</v>
      </c>
    </row>
    <row r="148" spans="1:12" x14ac:dyDescent="0.25">
      <c r="A148" s="1"/>
      <c r="B148" s="154" t="s">
        <v>53</v>
      </c>
      <c r="C148" s="152"/>
      <c r="D148" s="152"/>
      <c r="E148" s="152"/>
      <c r="F148" s="152"/>
      <c r="G148" s="152"/>
      <c r="H148" s="152"/>
      <c r="I148" s="152"/>
      <c r="J148" s="153"/>
      <c r="K148" s="153"/>
      <c r="L148" s="152"/>
    </row>
    <row r="149" spans="1:12" x14ac:dyDescent="0.25">
      <c r="A149" s="1"/>
      <c r="B149" s="155" t="s">
        <v>68</v>
      </c>
      <c r="C149" s="175">
        <v>24683</v>
      </c>
      <c r="D149" s="175">
        <v>23572</v>
      </c>
      <c r="E149" s="175">
        <v>5344</v>
      </c>
      <c r="F149" s="175">
        <v>18958</v>
      </c>
      <c r="G149" s="175">
        <v>23914</v>
      </c>
      <c r="H149" s="175">
        <v>25903</v>
      </c>
      <c r="I149" s="175">
        <v>24060</v>
      </c>
      <c r="J149" s="176">
        <f>IFERROR(I149/H149-1,"-")</f>
        <v>-7.1150059838628765E-2</v>
      </c>
      <c r="K149" s="175">
        <f>I149-H149</f>
        <v>-1843</v>
      </c>
      <c r="L149" s="176">
        <f t="shared" ref="L149:L161" si="54">I149/I$9</f>
        <v>2.3249836207513003E-2</v>
      </c>
    </row>
    <row r="150" spans="1:12" x14ac:dyDescent="0.25">
      <c r="A150" s="1" t="s">
        <v>96</v>
      </c>
      <c r="B150" s="158" t="s">
        <v>97</v>
      </c>
      <c r="C150" s="159">
        <v>7556</v>
      </c>
      <c r="D150" s="159">
        <v>7736</v>
      </c>
      <c r="E150" s="159">
        <v>3435</v>
      </c>
      <c r="F150" s="159">
        <v>7991</v>
      </c>
      <c r="G150" s="159">
        <v>9181</v>
      </c>
      <c r="H150" s="159">
        <v>9047</v>
      </c>
      <c r="I150" s="159">
        <v>7139</v>
      </c>
      <c r="J150" s="177">
        <f>IFERROR(I150/H150-1,"-")</f>
        <v>-0.21089864043329276</v>
      </c>
      <c r="K150" s="158">
        <f t="shared" ref="K150:K160" si="55">I150-H150</f>
        <v>-1908</v>
      </c>
      <c r="L150" s="160">
        <f t="shared" si="54"/>
        <v>6.898611001057162E-3</v>
      </c>
    </row>
    <row r="151" spans="1:12" x14ac:dyDescent="0.25">
      <c r="A151" s="161" t="s">
        <v>103</v>
      </c>
      <c r="B151" s="162" t="s">
        <v>103</v>
      </c>
      <c r="C151" s="163">
        <v>4382</v>
      </c>
      <c r="D151" s="163">
        <v>3539</v>
      </c>
      <c r="E151" s="163">
        <v>3070</v>
      </c>
      <c r="F151" s="163">
        <v>5911</v>
      </c>
      <c r="G151" s="163">
        <v>6610</v>
      </c>
      <c r="H151" s="163">
        <v>7010</v>
      </c>
      <c r="I151" s="163">
        <v>4866</v>
      </c>
      <c r="J151" s="178">
        <f>IFERROR(I151/H151-1,"-")</f>
        <v>-0.30584878744650501</v>
      </c>
      <c r="K151" s="162">
        <f t="shared" si="55"/>
        <v>-2144</v>
      </c>
      <c r="L151" s="164">
        <f t="shared" si="54"/>
        <v>4.7021489187763204E-3</v>
      </c>
    </row>
    <row r="152" spans="1:12" x14ac:dyDescent="0.25">
      <c r="A152" s="161" t="s">
        <v>100</v>
      </c>
      <c r="B152" s="162" t="s">
        <v>100</v>
      </c>
      <c r="C152" s="163">
        <v>3174</v>
      </c>
      <c r="D152" s="163">
        <v>4197</v>
      </c>
      <c r="E152" s="163">
        <v>365</v>
      </c>
      <c r="F152" s="163">
        <v>2080</v>
      </c>
      <c r="G152" s="163">
        <v>2571</v>
      </c>
      <c r="H152" s="163">
        <v>2037</v>
      </c>
      <c r="I152" s="163">
        <v>2273</v>
      </c>
      <c r="J152" s="178">
        <f>IFERROR(I152/H152-1,"-")</f>
        <v>0.1158566519391262</v>
      </c>
      <c r="K152" s="162">
        <f t="shared" si="55"/>
        <v>236</v>
      </c>
      <c r="L152" s="164">
        <f t="shared" si="54"/>
        <v>2.1964620822808416E-3</v>
      </c>
    </row>
    <row r="153" spans="1:12" x14ac:dyDescent="0.25">
      <c r="A153" s="1"/>
      <c r="B153" s="158" t="s">
        <v>107</v>
      </c>
      <c r="C153" s="159">
        <v>17127</v>
      </c>
      <c r="D153" s="159">
        <v>15836</v>
      </c>
      <c r="E153" s="159">
        <v>1909</v>
      </c>
      <c r="F153" s="159">
        <v>10967</v>
      </c>
      <c r="G153" s="159">
        <v>14733</v>
      </c>
      <c r="H153" s="159">
        <v>16856</v>
      </c>
      <c r="I153" s="159">
        <v>16921</v>
      </c>
      <c r="J153" s="177">
        <f>IFERROR(I153/H153-1,"-")</f>
        <v>3.8561936402468078E-3</v>
      </c>
      <c r="K153" s="158">
        <f t="shared" si="55"/>
        <v>65</v>
      </c>
      <c r="L153" s="160">
        <f t="shared" si="54"/>
        <v>1.6351225206455839E-2</v>
      </c>
    </row>
    <row r="154" spans="1:12" s="56" customFormat="1" x14ac:dyDescent="0.25">
      <c r="B154" s="162" t="s">
        <v>110</v>
      </c>
      <c r="C154" s="163">
        <v>5272</v>
      </c>
      <c r="D154" s="163">
        <v>4794</v>
      </c>
      <c r="E154" s="163">
        <v>71</v>
      </c>
      <c r="F154" s="163">
        <v>3437</v>
      </c>
      <c r="G154" s="163">
        <v>4473</v>
      </c>
      <c r="H154" s="163">
        <v>4890</v>
      </c>
      <c r="I154" s="163">
        <v>3499</v>
      </c>
      <c r="J154" s="178">
        <f t="shared" ref="J154:J161" si="56">IFERROR(I154/H154-1,"-")</f>
        <v>-0.2844580777096114</v>
      </c>
      <c r="K154" s="162">
        <f t="shared" si="55"/>
        <v>-1391</v>
      </c>
      <c r="L154" s="164">
        <f t="shared" si="54"/>
        <v>3.3811794218656689E-3</v>
      </c>
    </row>
    <row r="155" spans="1:12" s="56" customFormat="1" x14ac:dyDescent="0.25">
      <c r="B155" s="162" t="s">
        <v>113</v>
      </c>
      <c r="C155" s="163">
        <v>4811</v>
      </c>
      <c r="D155" s="163">
        <v>4512</v>
      </c>
      <c r="E155" s="163">
        <v>470</v>
      </c>
      <c r="F155" s="163">
        <v>2794</v>
      </c>
      <c r="G155" s="163">
        <v>3533</v>
      </c>
      <c r="H155" s="163">
        <v>3744</v>
      </c>
      <c r="I155" s="163">
        <v>3450</v>
      </c>
      <c r="J155" s="178">
        <f t="shared" si="56"/>
        <v>-7.852564102564108E-2</v>
      </c>
      <c r="K155" s="162">
        <f t="shared" si="55"/>
        <v>-294</v>
      </c>
      <c r="L155" s="164">
        <f t="shared" si="54"/>
        <v>3.3338293813765527E-3</v>
      </c>
    </row>
    <row r="156" spans="1:12" x14ac:dyDescent="0.25">
      <c r="A156" s="1"/>
      <c r="B156" s="162" t="s">
        <v>116</v>
      </c>
      <c r="C156" s="163">
        <v>2029</v>
      </c>
      <c r="D156" s="163">
        <v>1750</v>
      </c>
      <c r="E156" s="163">
        <v>395</v>
      </c>
      <c r="F156" s="163">
        <v>1068</v>
      </c>
      <c r="G156" s="163">
        <v>1872</v>
      </c>
      <c r="H156" s="163">
        <v>2193</v>
      </c>
      <c r="I156" s="163">
        <v>3488</v>
      </c>
      <c r="J156" s="178">
        <f t="shared" si="56"/>
        <v>0.59051527587779296</v>
      </c>
      <c r="K156" s="162">
        <f t="shared" si="55"/>
        <v>1295</v>
      </c>
      <c r="L156" s="164">
        <f t="shared" si="54"/>
        <v>3.3705498209395408E-3</v>
      </c>
    </row>
    <row r="157" spans="1:12" x14ac:dyDescent="0.25">
      <c r="A157" s="1"/>
      <c r="B157" s="162" t="s">
        <v>123</v>
      </c>
      <c r="C157" s="163">
        <v>378</v>
      </c>
      <c r="D157" s="163">
        <v>452</v>
      </c>
      <c r="E157" s="163">
        <v>68</v>
      </c>
      <c r="F157" s="163">
        <v>353</v>
      </c>
      <c r="G157" s="163">
        <v>500</v>
      </c>
      <c r="H157" s="163">
        <v>757</v>
      </c>
      <c r="I157" s="163">
        <v>748</v>
      </c>
      <c r="J157" s="178">
        <f t="shared" si="56"/>
        <v>-1.1889035667106973E-2</v>
      </c>
      <c r="K157" s="162">
        <f t="shared" si="55"/>
        <v>-9</v>
      </c>
      <c r="L157" s="164">
        <f t="shared" si="54"/>
        <v>7.228128629767134E-4</v>
      </c>
    </row>
    <row r="158" spans="1:12" x14ac:dyDescent="0.25">
      <c r="A158" s="1"/>
      <c r="B158" s="162" t="s">
        <v>119</v>
      </c>
      <c r="C158" s="163">
        <v>643</v>
      </c>
      <c r="D158" s="163">
        <v>587</v>
      </c>
      <c r="E158" s="163">
        <v>66</v>
      </c>
      <c r="F158" s="163">
        <v>543</v>
      </c>
      <c r="G158" s="163">
        <v>738</v>
      </c>
      <c r="H158" s="163">
        <v>677</v>
      </c>
      <c r="I158" s="163">
        <v>787</v>
      </c>
      <c r="J158" s="178">
        <f t="shared" si="56"/>
        <v>0.16248153618906946</v>
      </c>
      <c r="K158" s="162">
        <f t="shared" si="55"/>
        <v>110</v>
      </c>
      <c r="L158" s="164">
        <f t="shared" si="54"/>
        <v>7.6049962989662226E-4</v>
      </c>
    </row>
    <row r="159" spans="1:12" x14ac:dyDescent="0.25">
      <c r="A159" s="1"/>
      <c r="B159" s="162" t="s">
        <v>128</v>
      </c>
      <c r="C159" s="163">
        <v>218</v>
      </c>
      <c r="D159" s="163">
        <v>358</v>
      </c>
      <c r="E159" s="163">
        <v>10</v>
      </c>
      <c r="F159" s="163">
        <v>193</v>
      </c>
      <c r="G159" s="163">
        <v>256</v>
      </c>
      <c r="H159" s="163">
        <v>237</v>
      </c>
      <c r="I159" s="163">
        <v>208</v>
      </c>
      <c r="J159" s="178">
        <f t="shared" si="56"/>
        <v>-0.12236286919831219</v>
      </c>
      <c r="K159" s="162">
        <f t="shared" si="55"/>
        <v>-29</v>
      </c>
      <c r="L159" s="164">
        <f t="shared" si="54"/>
        <v>2.0099609023951391E-4</v>
      </c>
    </row>
    <row r="160" spans="1:12" x14ac:dyDescent="0.25">
      <c r="A160" s="161" t="s">
        <v>144</v>
      </c>
      <c r="B160" s="162" t="s">
        <v>131</v>
      </c>
      <c r="C160" s="163">
        <v>370</v>
      </c>
      <c r="D160" s="163">
        <v>450</v>
      </c>
      <c r="E160" s="163">
        <v>19</v>
      </c>
      <c r="F160" s="163">
        <v>269</v>
      </c>
      <c r="G160" s="163">
        <v>377</v>
      </c>
      <c r="H160" s="163">
        <v>372</v>
      </c>
      <c r="I160" s="163">
        <v>278</v>
      </c>
      <c r="J160" s="178">
        <f t="shared" si="56"/>
        <v>-0.25268817204301075</v>
      </c>
      <c r="K160" s="162">
        <f t="shared" si="55"/>
        <v>-94</v>
      </c>
      <c r="L160" s="164">
        <f t="shared" si="54"/>
        <v>2.6863900522396567E-4</v>
      </c>
    </row>
    <row r="161" spans="1:12" x14ac:dyDescent="0.25">
      <c r="A161" s="166" t="s">
        <v>145</v>
      </c>
      <c r="B161" s="167" t="s">
        <v>145</v>
      </c>
      <c r="C161" s="168">
        <f t="shared" ref="C161" si="57">C153-SUM(C154:C160)</f>
        <v>3406</v>
      </c>
      <c r="D161" s="168">
        <f t="shared" ref="D161:I161" si="58">D153-SUM(D154:D160)</f>
        <v>2933</v>
      </c>
      <c r="E161" s="168">
        <f t="shared" si="58"/>
        <v>810</v>
      </c>
      <c r="F161" s="168">
        <f t="shared" si="58"/>
        <v>2310</v>
      </c>
      <c r="G161" s="168">
        <f t="shared" si="58"/>
        <v>2984</v>
      </c>
      <c r="H161" s="168">
        <f t="shared" si="58"/>
        <v>3986</v>
      </c>
      <c r="I161" s="168">
        <f t="shared" si="58"/>
        <v>4463</v>
      </c>
      <c r="J161" s="179">
        <f t="shared" si="56"/>
        <v>0.11966884094330155</v>
      </c>
      <c r="K161" s="167">
        <f>I161-H161</f>
        <v>477</v>
      </c>
      <c r="L161" s="169">
        <f t="shared" si="54"/>
        <v>4.3127189939372625E-3</v>
      </c>
    </row>
    <row r="162" spans="1:12" ht="6" customHeight="1" x14ac:dyDescent="0.25">
      <c r="C162" s="79"/>
      <c r="D162" s="79"/>
      <c r="E162" s="79"/>
      <c r="F162" s="79"/>
      <c r="G162" s="79"/>
      <c r="H162" s="79"/>
      <c r="I162" s="79"/>
      <c r="J162" s="79"/>
    </row>
    <row r="163" spans="1:12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</row>
  </sheetData>
  <mergeCells count="3">
    <mergeCell ref="B4:L4"/>
    <mergeCell ref="O4:X4"/>
    <mergeCell ref="C6:L6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BD8442-9B33-4360-B127-54D718BF03FA}">
  <sheetPr>
    <tabColor rgb="FFBB5C0D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C740ED-C89C-4923-89B7-8CEA9C7AA0AD}">
  <sheetPr>
    <tabColor rgb="FFF29140"/>
  </sheetPr>
  <dimension ref="A4:O270"/>
  <sheetViews>
    <sheetView showGridLines="0" zoomScaleNormal="100" workbookViewId="0">
      <selection activeCell="A6" sqref="A6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68" t="s">
        <v>271</v>
      </c>
      <c r="C4" s="268"/>
      <c r="D4" s="268"/>
      <c r="E4" s="268"/>
      <c r="F4" s="268"/>
      <c r="G4" s="268"/>
      <c r="H4" s="268"/>
      <c r="I4" s="268"/>
      <c r="J4" s="268"/>
      <c r="K4" s="268"/>
      <c r="L4" s="268"/>
      <c r="M4" s="268"/>
      <c r="N4" s="268"/>
      <c r="O4" s="1" t="s">
        <v>66</v>
      </c>
    </row>
    <row r="5" spans="1:15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O5" s="1" t="s">
        <v>67</v>
      </c>
    </row>
    <row r="6" spans="1:15" ht="22.5" thickTop="1" thickBot="1" x14ac:dyDescent="0.3">
      <c r="B6" s="108" t="s">
        <v>30</v>
      </c>
      <c r="C6" s="293" t="s">
        <v>68</v>
      </c>
      <c r="D6" s="294"/>
      <c r="E6" s="294"/>
      <c r="F6" s="294"/>
      <c r="G6" s="294"/>
      <c r="H6" s="294"/>
      <c r="I6" s="294"/>
      <c r="J6" s="294"/>
      <c r="K6" s="294"/>
      <c r="L6" s="294"/>
      <c r="M6" s="294"/>
      <c r="N6" s="294"/>
    </row>
    <row r="7" spans="1:15" ht="22.5" thickTop="1" thickBot="1" x14ac:dyDescent="0.3">
      <c r="B7" s="109"/>
      <c r="C7" s="295">
        <f t="shared" ref="C7" si="0">E7-1</f>
        <v>2020</v>
      </c>
      <c r="D7" s="296"/>
      <c r="E7" s="297">
        <f t="shared" ref="E7" si="1">G7-1</f>
        <v>2021</v>
      </c>
      <c r="F7" s="296"/>
      <c r="G7" s="297">
        <f t="shared" ref="G7" si="2">I7-1</f>
        <v>2022</v>
      </c>
      <c r="H7" s="296"/>
      <c r="I7" s="297">
        <f t="shared" ref="I7" si="3">K7-1</f>
        <v>2023</v>
      </c>
      <c r="J7" s="296"/>
      <c r="K7" s="297">
        <f>M7-1</f>
        <v>2024</v>
      </c>
      <c r="L7" s="296"/>
      <c r="M7" s="297">
        <v>2025</v>
      </c>
      <c r="N7" s="298"/>
    </row>
    <row r="8" spans="1:15" ht="16.5" thickTop="1" thickBot="1" x14ac:dyDescent="0.3">
      <c r="B8" s="85"/>
      <c r="C8" s="113" t="s">
        <v>69</v>
      </c>
      <c r="D8" s="114" t="str">
        <f>CONCATENATE("var ",RIGHT(C7,2),"/",RIGHT(C7-1,2))</f>
        <v>var 20/19</v>
      </c>
      <c r="E8" s="115" t="s">
        <v>69</v>
      </c>
      <c r="F8" s="114" t="str">
        <f>CONCATENATE("var ",RIGHT(E7,2),"/",RIGHT(C7,2))</f>
        <v>var 21/20</v>
      </c>
      <c r="G8" s="115" t="s">
        <v>69</v>
      </c>
      <c r="H8" s="114" t="str">
        <f>CONCATENATE("var ",RIGHT(G7,2),"/",RIGHT(E7,2))</f>
        <v>var 22/21</v>
      </c>
      <c r="I8" s="115" t="s">
        <v>69</v>
      </c>
      <c r="J8" s="114" t="str">
        <f>CONCATENATE("var ",RIGHT(I7,2),"/",RIGHT(G7,2))</f>
        <v>var 23/22</v>
      </c>
      <c r="K8" s="115" t="s">
        <v>69</v>
      </c>
      <c r="L8" s="114" t="str">
        <f>CONCATENATE("var ",RIGHT(K7,2),"/",RIGHT(I7,2))</f>
        <v>var 24/23</v>
      </c>
      <c r="M8" s="115" t="s">
        <v>69</v>
      </c>
      <c r="N8" s="114" t="str">
        <f>CONCATENATE("var ",RIGHT(M7,2),"/",RIGHT(K7,2))</f>
        <v>var 25/24</v>
      </c>
    </row>
    <row r="9" spans="1:15" x14ac:dyDescent="0.25">
      <c r="A9" s="1" t="s">
        <v>70</v>
      </c>
      <c r="B9" s="116" t="s">
        <v>71</v>
      </c>
      <c r="C9" s="117">
        <v>1154297</v>
      </c>
      <c r="D9" s="118">
        <v>4.0723847271147084E-2</v>
      </c>
      <c r="E9" s="117">
        <v>98412</v>
      </c>
      <c r="F9" s="118">
        <f t="shared" ref="F9:L21" si="4">IFERROR(E9/C9-1,"-")</f>
        <v>-0.91474291278587749</v>
      </c>
      <c r="G9" s="117">
        <v>786358</v>
      </c>
      <c r="H9" s="118">
        <f t="shared" si="4"/>
        <v>6.9904686420355242</v>
      </c>
      <c r="I9" s="117">
        <v>1105557</v>
      </c>
      <c r="J9" s="118">
        <f t="shared" si="4"/>
        <v>0.40592071295771137</v>
      </c>
      <c r="K9" s="117">
        <v>1165181</v>
      </c>
      <c r="L9" s="118">
        <f t="shared" si="4"/>
        <v>5.3931185818551164E-2</v>
      </c>
      <c r="M9" s="117">
        <v>1119747</v>
      </c>
      <c r="N9" s="118">
        <f>IFERROR(M9/K9-1,"-")</f>
        <v>-3.8993083478017554E-2</v>
      </c>
    </row>
    <row r="10" spans="1:15" x14ac:dyDescent="0.25">
      <c r="A10" s="1" t="s">
        <v>72</v>
      </c>
      <c r="B10" s="116" t="s">
        <v>73</v>
      </c>
      <c r="C10" s="117">
        <v>1115694</v>
      </c>
      <c r="D10" s="118">
        <v>9.8426731776473764E-2</v>
      </c>
      <c r="E10" s="117">
        <v>103727</v>
      </c>
      <c r="F10" s="118">
        <f t="shared" si="4"/>
        <v>-0.90702916749574702</v>
      </c>
      <c r="G10" s="117">
        <v>912484</v>
      </c>
      <c r="H10" s="118">
        <f t="shared" si="4"/>
        <v>7.7969766791674306</v>
      </c>
      <c r="I10" s="117">
        <v>1077344</v>
      </c>
      <c r="J10" s="118">
        <f t="shared" si="4"/>
        <v>0.18067166109213972</v>
      </c>
      <c r="K10" s="117">
        <v>1114324</v>
      </c>
      <c r="L10" s="118">
        <f t="shared" si="4"/>
        <v>3.4325155196483159E-2</v>
      </c>
      <c r="M10" s="117">
        <v>1060335</v>
      </c>
      <c r="N10" s="118">
        <f t="shared" ref="N10" si="5">IFERROR(M10/K10-1,"-")</f>
        <v>-4.8450001974291168E-2</v>
      </c>
    </row>
    <row r="11" spans="1:15" x14ac:dyDescent="0.25">
      <c r="A11" s="1" t="s">
        <v>74</v>
      </c>
      <c r="B11" s="116" t="s">
        <v>75</v>
      </c>
      <c r="C11" s="117">
        <v>496315</v>
      </c>
      <c r="D11" s="118">
        <v>-0.55609507846585093</v>
      </c>
      <c r="E11" s="117">
        <v>122878</v>
      </c>
      <c r="F11" s="118">
        <f t="shared" si="4"/>
        <v>-0.752419330465531</v>
      </c>
      <c r="G11" s="117">
        <v>1057048</v>
      </c>
      <c r="H11" s="118">
        <f t="shared" si="4"/>
        <v>7.6024186591578644</v>
      </c>
      <c r="I11" s="117">
        <v>1098201</v>
      </c>
      <c r="J11" s="118">
        <f t="shared" si="4"/>
        <v>3.8932006871968072E-2</v>
      </c>
      <c r="K11" s="117">
        <v>1198797</v>
      </c>
      <c r="L11" s="118">
        <f t="shared" si="4"/>
        <v>9.1600717901367812E-2</v>
      </c>
      <c r="M11" s="117"/>
      <c r="N11" s="118"/>
    </row>
    <row r="12" spans="1:15" x14ac:dyDescent="0.25">
      <c r="A12" s="1" t="s">
        <v>76</v>
      </c>
      <c r="B12" s="116" t="s">
        <v>77</v>
      </c>
      <c r="C12" s="117">
        <v>0</v>
      </c>
      <c r="D12" s="118">
        <v>-1</v>
      </c>
      <c r="E12" s="117">
        <v>154899</v>
      </c>
      <c r="F12" s="118" t="str">
        <f t="shared" si="4"/>
        <v>-</v>
      </c>
      <c r="G12" s="117">
        <v>1117075</v>
      </c>
      <c r="H12" s="118">
        <f t="shared" si="4"/>
        <v>6.2116346780805554</v>
      </c>
      <c r="I12" s="117">
        <v>1108018</v>
      </c>
      <c r="J12" s="118">
        <f t="shared" si="4"/>
        <v>-8.107781482890597E-3</v>
      </c>
      <c r="K12" s="117">
        <v>1093882</v>
      </c>
      <c r="L12" s="118">
        <f t="shared" si="4"/>
        <v>-1.2757915485127502E-2</v>
      </c>
      <c r="M12" s="117"/>
      <c r="N12" s="118"/>
    </row>
    <row r="13" spans="1:15" x14ac:dyDescent="0.25">
      <c r="A13" s="1" t="s">
        <v>78</v>
      </c>
      <c r="B13" s="116" t="s">
        <v>79</v>
      </c>
      <c r="C13" s="117">
        <v>0</v>
      </c>
      <c r="D13" s="118">
        <v>-1</v>
      </c>
      <c r="E13" s="117">
        <v>187306</v>
      </c>
      <c r="F13" s="118" t="str">
        <f t="shared" si="4"/>
        <v>-</v>
      </c>
      <c r="G13" s="117">
        <v>995707</v>
      </c>
      <c r="H13" s="118">
        <f t="shared" si="4"/>
        <v>4.3159375567253582</v>
      </c>
      <c r="I13" s="117">
        <v>1038688</v>
      </c>
      <c r="J13" s="118">
        <f t="shared" si="4"/>
        <v>4.3166312981630206E-2</v>
      </c>
      <c r="K13" s="117">
        <v>1088673</v>
      </c>
      <c r="L13" s="118">
        <f t="shared" si="4"/>
        <v>4.8123209279398615E-2</v>
      </c>
      <c r="M13" s="117"/>
      <c r="N13" s="118"/>
    </row>
    <row r="14" spans="1:15" x14ac:dyDescent="0.25">
      <c r="A14" s="1" t="s">
        <v>80</v>
      </c>
      <c r="B14" s="116" t="s">
        <v>81</v>
      </c>
      <c r="C14" s="117">
        <v>0</v>
      </c>
      <c r="D14" s="118">
        <v>-1</v>
      </c>
      <c r="E14" s="117">
        <v>274949</v>
      </c>
      <c r="F14" s="118" t="str">
        <f t="shared" si="4"/>
        <v>-</v>
      </c>
      <c r="G14" s="117">
        <v>1029864</v>
      </c>
      <c r="H14" s="118">
        <f t="shared" si="4"/>
        <v>2.7456546486803006</v>
      </c>
      <c r="I14" s="117">
        <v>1069466</v>
      </c>
      <c r="J14" s="118">
        <f t="shared" si="4"/>
        <v>3.8453621060644982E-2</v>
      </c>
      <c r="K14" s="117">
        <v>1059592</v>
      </c>
      <c r="L14" s="118">
        <f t="shared" si="4"/>
        <v>-9.232645077075885E-3</v>
      </c>
      <c r="M14" s="117"/>
      <c r="N14" s="118"/>
    </row>
    <row r="15" spans="1:15" x14ac:dyDescent="0.25">
      <c r="A15" s="1" t="s">
        <v>82</v>
      </c>
      <c r="B15" s="116" t="s">
        <v>83</v>
      </c>
      <c r="C15" s="117">
        <v>0</v>
      </c>
      <c r="D15" s="118">
        <v>-1</v>
      </c>
      <c r="E15" s="117">
        <v>553215</v>
      </c>
      <c r="F15" s="118" t="str">
        <f t="shared" si="4"/>
        <v>-</v>
      </c>
      <c r="G15" s="117">
        <v>1179956</v>
      </c>
      <c r="H15" s="118">
        <f t="shared" si="4"/>
        <v>1.1329067360791014</v>
      </c>
      <c r="I15" s="117">
        <v>1205442</v>
      </c>
      <c r="J15" s="118">
        <f t="shared" si="4"/>
        <v>2.1599110475305938E-2</v>
      </c>
      <c r="K15" s="117">
        <v>1224963</v>
      </c>
      <c r="L15" s="118">
        <f t="shared" si="4"/>
        <v>1.6194059938180461E-2</v>
      </c>
      <c r="M15" s="117"/>
      <c r="N15" s="118"/>
    </row>
    <row r="16" spans="1:15" x14ac:dyDescent="0.25">
      <c r="A16" s="1" t="s">
        <v>84</v>
      </c>
      <c r="B16" s="116" t="s">
        <v>85</v>
      </c>
      <c r="C16" s="117">
        <v>285142</v>
      </c>
      <c r="D16" s="118">
        <v>-0.77580532295475102</v>
      </c>
      <c r="E16" s="117">
        <v>796040</v>
      </c>
      <c r="F16" s="118">
        <f t="shared" si="4"/>
        <v>1.7917318388732633</v>
      </c>
      <c r="G16" s="117">
        <v>1241553</v>
      </c>
      <c r="H16" s="118">
        <f t="shared" si="4"/>
        <v>0.55966157479523648</v>
      </c>
      <c r="I16" s="117">
        <v>1271908</v>
      </c>
      <c r="J16" s="118">
        <f t="shared" si="4"/>
        <v>2.4449218035798692E-2</v>
      </c>
      <c r="K16" s="117">
        <v>1304294</v>
      </c>
      <c r="L16" s="118">
        <f t="shared" si="4"/>
        <v>2.5462533453677549E-2</v>
      </c>
      <c r="M16" s="117"/>
      <c r="N16" s="118"/>
    </row>
    <row r="17" spans="1:15" x14ac:dyDescent="0.25">
      <c r="A17" s="1" t="s">
        <v>86</v>
      </c>
      <c r="B17" s="116" t="s">
        <v>87</v>
      </c>
      <c r="C17" s="117">
        <v>176625</v>
      </c>
      <c r="D17" s="118">
        <v>-0.83348527458313582</v>
      </c>
      <c r="E17" s="117">
        <v>762012</v>
      </c>
      <c r="F17" s="118">
        <f t="shared" si="4"/>
        <v>3.3142929936305734</v>
      </c>
      <c r="G17" s="117">
        <v>1013730</v>
      </c>
      <c r="H17" s="118">
        <f t="shared" si="4"/>
        <v>0.33033338057668393</v>
      </c>
      <c r="I17" s="117">
        <v>1102818</v>
      </c>
      <c r="J17" s="118">
        <f t="shared" si="4"/>
        <v>8.7881388535408833E-2</v>
      </c>
      <c r="K17" s="117">
        <v>1101231</v>
      </c>
      <c r="L17" s="118">
        <f t="shared" si="4"/>
        <v>-1.4390407120666859E-3</v>
      </c>
      <c r="M17" s="117"/>
      <c r="N17" s="118"/>
    </row>
    <row r="18" spans="1:15" x14ac:dyDescent="0.25">
      <c r="A18" s="1" t="s">
        <v>88</v>
      </c>
      <c r="B18" s="116" t="s">
        <v>89</v>
      </c>
      <c r="C18" s="117">
        <v>137871</v>
      </c>
      <c r="D18" s="118">
        <v>-0.88105535324673312</v>
      </c>
      <c r="E18" s="117">
        <v>953288</v>
      </c>
      <c r="F18" s="118">
        <f t="shared" si="4"/>
        <v>5.9143474697362031</v>
      </c>
      <c r="G18" s="117">
        <v>1125132</v>
      </c>
      <c r="H18" s="118">
        <f t="shared" si="4"/>
        <v>0.18026451607489036</v>
      </c>
      <c r="I18" s="117">
        <v>1207802</v>
      </c>
      <c r="J18" s="118">
        <f t="shared" si="4"/>
        <v>7.3475823281179409E-2</v>
      </c>
      <c r="K18" s="117">
        <v>1223794</v>
      </c>
      <c r="L18" s="118">
        <f t="shared" si="4"/>
        <v>1.3240580823677961E-2</v>
      </c>
      <c r="M18" s="117"/>
      <c r="N18" s="118"/>
    </row>
    <row r="19" spans="1:15" x14ac:dyDescent="0.25">
      <c r="A19" s="1" t="s">
        <v>90</v>
      </c>
      <c r="B19" s="116" t="s">
        <v>91</v>
      </c>
      <c r="C19" s="117">
        <v>156929</v>
      </c>
      <c r="D19" s="118">
        <v>-0.84682336795520141</v>
      </c>
      <c r="E19" s="117">
        <v>927095</v>
      </c>
      <c r="F19" s="118">
        <f t="shared" si="4"/>
        <v>4.9077353452835357</v>
      </c>
      <c r="G19" s="117">
        <v>1064158</v>
      </c>
      <c r="H19" s="118">
        <f t="shared" si="4"/>
        <v>0.14784137547931975</v>
      </c>
      <c r="I19" s="117">
        <v>1149433</v>
      </c>
      <c r="J19" s="118">
        <f t="shared" si="4"/>
        <v>8.0133777127080696E-2</v>
      </c>
      <c r="K19" s="117">
        <v>1124270</v>
      </c>
      <c r="L19" s="118">
        <f t="shared" si="4"/>
        <v>-2.1891663106940573E-2</v>
      </c>
      <c r="M19" s="117"/>
      <c r="N19" s="118"/>
    </row>
    <row r="20" spans="1:15" x14ac:dyDescent="0.25">
      <c r="A20" s="1" t="s">
        <v>92</v>
      </c>
      <c r="B20" s="116" t="s">
        <v>93</v>
      </c>
      <c r="C20" s="117">
        <v>196628</v>
      </c>
      <c r="D20" s="118">
        <v>-0.81701635823206764</v>
      </c>
      <c r="E20" s="117">
        <v>829853</v>
      </c>
      <c r="F20" s="118">
        <f t="shared" si="4"/>
        <v>3.220421303171471</v>
      </c>
      <c r="G20" s="117">
        <v>1109322</v>
      </c>
      <c r="H20" s="118">
        <f t="shared" si="4"/>
        <v>0.33676928323450062</v>
      </c>
      <c r="I20" s="117">
        <v>1155840</v>
      </c>
      <c r="J20" s="118">
        <f t="shared" si="4"/>
        <v>4.1933721678647062E-2</v>
      </c>
      <c r="K20" s="117">
        <v>1140612</v>
      </c>
      <c r="L20" s="118">
        <f t="shared" si="4"/>
        <v>-1.3174833887043214E-2</v>
      </c>
      <c r="M20" s="117"/>
      <c r="N20" s="118"/>
    </row>
    <row r="21" spans="1:15" ht="15.75" x14ac:dyDescent="0.25">
      <c r="A21" s="1" t="s">
        <v>0</v>
      </c>
      <c r="B21" s="119" t="s">
        <v>30</v>
      </c>
      <c r="C21" s="120">
        <v>3913809</v>
      </c>
      <c r="D21" s="121">
        <v>-0.70137147683741996</v>
      </c>
      <c r="E21" s="120">
        <v>5763674</v>
      </c>
      <c r="F21" s="121">
        <f t="shared" si="4"/>
        <v>0.47265081152401667</v>
      </c>
      <c r="G21" s="120">
        <v>12632387</v>
      </c>
      <c r="H21" s="121">
        <f t="shared" si="4"/>
        <v>1.1917247575071039</v>
      </c>
      <c r="I21" s="120">
        <v>13590517</v>
      </c>
      <c r="J21" s="121">
        <f t="shared" si="4"/>
        <v>7.5847106330735325E-2</v>
      </c>
      <c r="K21" s="120">
        <v>13839613</v>
      </c>
      <c r="L21" s="121">
        <f t="shared" si="4"/>
        <v>1.8328662551983843E-2</v>
      </c>
      <c r="M21" s="120">
        <v>2180082</v>
      </c>
      <c r="N21" s="121">
        <v>-4.3616048220995296E-2</v>
      </c>
    </row>
    <row r="22" spans="1:15" ht="6" customHeight="1" x14ac:dyDescent="0.25"/>
    <row r="23" spans="1:15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</row>
    <row r="24" spans="1:15" x14ac:dyDescent="0.25">
      <c r="C24" s="122"/>
      <c r="K24" s="122"/>
      <c r="N24" s="79"/>
    </row>
    <row r="26" spans="1:15" ht="48.75" customHeight="1" thickBot="1" x14ac:dyDescent="0.3">
      <c r="B26" s="268" t="s">
        <v>272</v>
      </c>
      <c r="C26" s="268"/>
      <c r="D26" s="268"/>
      <c r="E26" s="268"/>
      <c r="F26" s="268"/>
      <c r="G26" s="268"/>
      <c r="H26" s="268"/>
      <c r="I26" s="268"/>
      <c r="J26" s="268"/>
      <c r="K26" s="268"/>
      <c r="L26" s="268"/>
      <c r="M26" s="268"/>
      <c r="N26" s="268"/>
      <c r="O26" s="1" t="s">
        <v>94</v>
      </c>
    </row>
    <row r="27" spans="1:15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O27" s="1" t="s">
        <v>95</v>
      </c>
    </row>
    <row r="28" spans="1:15" ht="22.5" thickTop="1" thickBot="1" x14ac:dyDescent="0.3">
      <c r="B28" s="123" t="s">
        <v>96</v>
      </c>
      <c r="C28" s="293" t="s">
        <v>97</v>
      </c>
      <c r="D28" s="294"/>
      <c r="E28" s="294"/>
      <c r="F28" s="294"/>
      <c r="G28" s="294"/>
      <c r="H28" s="294"/>
      <c r="I28" s="294"/>
      <c r="J28" s="294"/>
      <c r="K28" s="294"/>
      <c r="L28" s="294"/>
      <c r="M28" s="294"/>
      <c r="N28" s="294"/>
    </row>
    <row r="29" spans="1:15" ht="22.5" thickTop="1" thickBot="1" x14ac:dyDescent="0.3">
      <c r="B29" s="109"/>
      <c r="C29" s="295">
        <f>$C$7</f>
        <v>2020</v>
      </c>
      <c r="D29" s="296"/>
      <c r="E29" s="297">
        <f>$E$7</f>
        <v>2021</v>
      </c>
      <c r="F29" s="296"/>
      <c r="G29" s="297">
        <f>$G$7</f>
        <v>2022</v>
      </c>
      <c r="H29" s="296"/>
      <c r="I29" s="297">
        <f>$I$7</f>
        <v>2023</v>
      </c>
      <c r="J29" s="296"/>
      <c r="K29" s="297">
        <f>$K$7</f>
        <v>2024</v>
      </c>
      <c r="L29" s="296"/>
      <c r="M29" s="297">
        <f>$M$7</f>
        <v>2025</v>
      </c>
      <c r="N29" s="298"/>
    </row>
    <row r="30" spans="1:15" ht="16.5" thickTop="1" thickBot="1" x14ac:dyDescent="0.3">
      <c r="B30" s="85"/>
      <c r="C30" s="113" t="s">
        <v>69</v>
      </c>
      <c r="D30" s="114" t="str">
        <f>CONCATENATE("var. ",RIGHT(C29,2),"/",RIGHT(C29-1,2))</f>
        <v>var. 20/19</v>
      </c>
      <c r="E30" s="115" t="s">
        <v>69</v>
      </c>
      <c r="F30" s="114" t="s">
        <v>247</v>
      </c>
      <c r="G30" s="115" t="s">
        <v>69</v>
      </c>
      <c r="H30" s="114" t="s">
        <v>247</v>
      </c>
      <c r="I30" s="115" t="s">
        <v>69</v>
      </c>
      <c r="J30" s="114" t="s">
        <v>247</v>
      </c>
      <c r="K30" s="115" t="s">
        <v>69</v>
      </c>
      <c r="L30" s="114" t="s">
        <v>247</v>
      </c>
      <c r="M30" s="115" t="s">
        <v>69</v>
      </c>
      <c r="N30" s="114" t="s">
        <v>273</v>
      </c>
    </row>
    <row r="31" spans="1:15" x14ac:dyDescent="0.25">
      <c r="B31" s="116" t="s">
        <v>71</v>
      </c>
      <c r="C31" s="117">
        <v>47398</v>
      </c>
      <c r="D31" s="118">
        <v>-4.6893223406394569E-2</v>
      </c>
      <c r="E31" s="117">
        <v>19326</v>
      </c>
      <c r="F31" s="118">
        <f t="shared" ref="F31:L43" si="6">IFERROR(E31/C31-1,"-")</f>
        <v>-0.59226127684712437</v>
      </c>
      <c r="G31" s="117">
        <v>44512</v>
      </c>
      <c r="H31" s="118">
        <f t="shared" si="6"/>
        <v>1.303218462175308</v>
      </c>
      <c r="I31" s="117">
        <v>49718</v>
      </c>
      <c r="J31" s="118">
        <f t="shared" si="6"/>
        <v>0.11695722501797268</v>
      </c>
      <c r="K31" s="117">
        <v>41092</v>
      </c>
      <c r="L31" s="118">
        <f t="shared" si="6"/>
        <v>-0.17349853171889451</v>
      </c>
      <c r="M31" s="117">
        <v>33957</v>
      </c>
      <c r="N31" s="118">
        <f t="shared" ref="N31:N32" si="7">IFERROR(M31/K31-1,"-")</f>
        <v>-0.17363477075829847</v>
      </c>
    </row>
    <row r="32" spans="1:15" x14ac:dyDescent="0.25">
      <c r="B32" s="116" t="s">
        <v>73</v>
      </c>
      <c r="C32" s="117">
        <v>34168</v>
      </c>
      <c r="D32" s="118">
        <v>-0.11951760037107662</v>
      </c>
      <c r="E32" s="117">
        <v>21953</v>
      </c>
      <c r="F32" s="118">
        <f t="shared" si="6"/>
        <v>-0.35749824397096697</v>
      </c>
      <c r="G32" s="117">
        <v>38037</v>
      </c>
      <c r="H32" s="118">
        <f t="shared" si="6"/>
        <v>0.73265612900286969</v>
      </c>
      <c r="I32" s="117">
        <v>32612</v>
      </c>
      <c r="J32" s="118">
        <f t="shared" si="6"/>
        <v>-0.14262428687856565</v>
      </c>
      <c r="K32" s="117">
        <v>40708</v>
      </c>
      <c r="L32" s="118">
        <f t="shared" si="6"/>
        <v>0.2482521771127193</v>
      </c>
      <c r="M32" s="117">
        <v>24123</v>
      </c>
      <c r="N32" s="118">
        <f t="shared" si="7"/>
        <v>-0.40741377616193375</v>
      </c>
    </row>
    <row r="33" spans="2:15" x14ac:dyDescent="0.25">
      <c r="B33" s="116" t="s">
        <v>75</v>
      </c>
      <c r="C33" s="117">
        <v>13967</v>
      </c>
      <c r="D33" s="118">
        <v>-0.7426813316383869</v>
      </c>
      <c r="E33" s="117">
        <v>35216</v>
      </c>
      <c r="F33" s="118">
        <f t="shared" si="6"/>
        <v>1.5213718049688554</v>
      </c>
      <c r="G33" s="117">
        <v>39226</v>
      </c>
      <c r="H33" s="118">
        <f t="shared" si="6"/>
        <v>0.11386869604725125</v>
      </c>
      <c r="I33" s="117">
        <v>39802</v>
      </c>
      <c r="J33" s="118">
        <f t="shared" si="6"/>
        <v>1.4684138071687114E-2</v>
      </c>
      <c r="K33" s="117">
        <v>49287</v>
      </c>
      <c r="L33" s="118">
        <f t="shared" si="6"/>
        <v>0.23830460780865281</v>
      </c>
      <c r="M33" s="117"/>
      <c r="N33" s="118"/>
    </row>
    <row r="34" spans="2:15" x14ac:dyDescent="0.25">
      <c r="B34" s="116" t="s">
        <v>77</v>
      </c>
      <c r="C34" s="117">
        <v>0</v>
      </c>
      <c r="D34" s="118">
        <v>-1</v>
      </c>
      <c r="E34" s="117">
        <v>48544</v>
      </c>
      <c r="F34" s="118" t="str">
        <f t="shared" si="6"/>
        <v>-</v>
      </c>
      <c r="G34" s="117">
        <v>70700</v>
      </c>
      <c r="H34" s="118">
        <f t="shared" si="6"/>
        <v>0.45641067897165466</v>
      </c>
      <c r="I34" s="117">
        <v>73095</v>
      </c>
      <c r="J34" s="118">
        <f t="shared" si="6"/>
        <v>3.3875530410183874E-2</v>
      </c>
      <c r="K34" s="117">
        <v>39075</v>
      </c>
      <c r="L34" s="118">
        <f t="shared" si="6"/>
        <v>-0.4654217114713729</v>
      </c>
      <c r="M34" s="117"/>
      <c r="N34" s="118"/>
    </row>
    <row r="35" spans="2:15" x14ac:dyDescent="0.25">
      <c r="B35" s="116" t="s">
        <v>79</v>
      </c>
      <c r="C35" s="117">
        <v>0</v>
      </c>
      <c r="D35" s="118">
        <v>-1</v>
      </c>
      <c r="E35" s="117">
        <v>59583</v>
      </c>
      <c r="F35" s="118" t="str">
        <f t="shared" si="6"/>
        <v>-</v>
      </c>
      <c r="G35" s="117">
        <v>79634</v>
      </c>
      <c r="H35" s="118">
        <f t="shared" si="6"/>
        <v>0.33652216236174737</v>
      </c>
      <c r="I35" s="117">
        <v>56792</v>
      </c>
      <c r="J35" s="118">
        <f t="shared" si="6"/>
        <v>-0.2868372805585554</v>
      </c>
      <c r="K35" s="117">
        <v>58856</v>
      </c>
      <c r="L35" s="118">
        <f t="shared" si="6"/>
        <v>3.634314692210161E-2</v>
      </c>
      <c r="M35" s="117"/>
      <c r="N35" s="118"/>
    </row>
    <row r="36" spans="2:15" x14ac:dyDescent="0.25">
      <c r="B36" s="116" t="s">
        <v>81</v>
      </c>
      <c r="C36" s="117">
        <v>0</v>
      </c>
      <c r="D36" s="118">
        <v>-1</v>
      </c>
      <c r="E36" s="117">
        <v>87510</v>
      </c>
      <c r="F36" s="118" t="str">
        <f t="shared" si="6"/>
        <v>-</v>
      </c>
      <c r="G36" s="117">
        <v>87469</v>
      </c>
      <c r="H36" s="118">
        <f t="shared" si="6"/>
        <v>-4.6851788367041625E-4</v>
      </c>
      <c r="I36" s="117">
        <v>83729</v>
      </c>
      <c r="J36" s="118">
        <f t="shared" si="6"/>
        <v>-4.2758005693445678E-2</v>
      </c>
      <c r="K36" s="117">
        <v>72097</v>
      </c>
      <c r="L36" s="118">
        <f t="shared" si="6"/>
        <v>-0.13892438701047427</v>
      </c>
      <c r="M36" s="117"/>
      <c r="N36" s="118"/>
    </row>
    <row r="37" spans="2:15" x14ac:dyDescent="0.25">
      <c r="B37" s="116" t="s">
        <v>83</v>
      </c>
      <c r="C37" s="117">
        <v>0</v>
      </c>
      <c r="D37" s="118">
        <v>-1</v>
      </c>
      <c r="E37" s="117">
        <v>162890</v>
      </c>
      <c r="F37" s="118" t="str">
        <f t="shared" si="6"/>
        <v>-</v>
      </c>
      <c r="G37" s="117">
        <v>131999</v>
      </c>
      <c r="H37" s="118">
        <f t="shared" si="6"/>
        <v>-0.1896433175762785</v>
      </c>
      <c r="I37" s="117">
        <v>108487</v>
      </c>
      <c r="J37" s="118">
        <f t="shared" si="6"/>
        <v>-0.17812256153455708</v>
      </c>
      <c r="K37" s="117">
        <v>93879</v>
      </c>
      <c r="L37" s="118">
        <f t="shared" si="6"/>
        <v>-0.13465207812917679</v>
      </c>
      <c r="M37" s="117"/>
      <c r="N37" s="118"/>
    </row>
    <row r="38" spans="2:15" x14ac:dyDescent="0.25">
      <c r="B38" s="116" t="s">
        <v>85</v>
      </c>
      <c r="C38" s="117">
        <v>115637</v>
      </c>
      <c r="D38" s="118">
        <v>-0.39925086239142182</v>
      </c>
      <c r="E38" s="117">
        <v>207618</v>
      </c>
      <c r="F38" s="118">
        <f t="shared" si="6"/>
        <v>0.79542879874088745</v>
      </c>
      <c r="G38" s="117">
        <v>165148</v>
      </c>
      <c r="H38" s="118">
        <f t="shared" si="6"/>
        <v>-0.20455837162481094</v>
      </c>
      <c r="I38" s="117">
        <v>131486</v>
      </c>
      <c r="J38" s="118">
        <f t="shared" si="6"/>
        <v>-0.20382929251338189</v>
      </c>
      <c r="K38" s="117">
        <v>132181</v>
      </c>
      <c r="L38" s="118">
        <f t="shared" si="6"/>
        <v>5.2857338423861755E-3</v>
      </c>
      <c r="M38" s="117"/>
      <c r="N38" s="118"/>
    </row>
    <row r="39" spans="2:15" x14ac:dyDescent="0.25">
      <c r="B39" s="116" t="s">
        <v>87</v>
      </c>
      <c r="C39" s="117">
        <v>76690</v>
      </c>
      <c r="D39" s="118">
        <v>-0.30062468651680274</v>
      </c>
      <c r="E39" s="117">
        <v>114059</v>
      </c>
      <c r="F39" s="118">
        <f t="shared" si="6"/>
        <v>0.48727343851871163</v>
      </c>
      <c r="G39" s="117">
        <v>90471</v>
      </c>
      <c r="H39" s="118">
        <f t="shared" si="6"/>
        <v>-0.20680524991451787</v>
      </c>
      <c r="I39" s="117">
        <v>81203</v>
      </c>
      <c r="J39" s="118">
        <f t="shared" si="6"/>
        <v>-0.10244166639033503</v>
      </c>
      <c r="K39" s="117">
        <v>74099</v>
      </c>
      <c r="L39" s="118">
        <f t="shared" si="6"/>
        <v>-8.7484452544856706E-2</v>
      </c>
      <c r="M39" s="117"/>
      <c r="N39" s="118"/>
    </row>
    <row r="40" spans="2:15" x14ac:dyDescent="0.25">
      <c r="B40" s="116" t="s">
        <v>89</v>
      </c>
      <c r="C40" s="117">
        <v>41506</v>
      </c>
      <c r="D40" s="118">
        <v>-0.4542131285503892</v>
      </c>
      <c r="E40" s="117">
        <v>70918</v>
      </c>
      <c r="F40" s="118">
        <f t="shared" si="6"/>
        <v>0.70862044041825278</v>
      </c>
      <c r="G40" s="117">
        <v>58177</v>
      </c>
      <c r="H40" s="118">
        <f t="shared" si="6"/>
        <v>-0.17965819679065964</v>
      </c>
      <c r="I40" s="117">
        <v>58380</v>
      </c>
      <c r="J40" s="118">
        <f t="shared" si="6"/>
        <v>3.4893514619178667E-3</v>
      </c>
      <c r="K40" s="117">
        <v>51466</v>
      </c>
      <c r="L40" s="118">
        <f t="shared" si="6"/>
        <v>-0.11843096951010623</v>
      </c>
      <c r="M40" s="117"/>
      <c r="N40" s="118"/>
    </row>
    <row r="41" spans="2:15" x14ac:dyDescent="0.25">
      <c r="B41" s="116" t="s">
        <v>91</v>
      </c>
      <c r="C41" s="117">
        <v>17324</v>
      </c>
      <c r="D41" s="118">
        <v>-0.62328484136821283</v>
      </c>
      <c r="E41" s="117">
        <v>38501</v>
      </c>
      <c r="F41" s="118">
        <f t="shared" si="6"/>
        <v>1.2224082198106672</v>
      </c>
      <c r="G41" s="117">
        <v>48949</v>
      </c>
      <c r="H41" s="118">
        <f t="shared" si="6"/>
        <v>0.27136957481623858</v>
      </c>
      <c r="I41" s="117">
        <v>43524</v>
      </c>
      <c r="J41" s="118">
        <f t="shared" si="6"/>
        <v>-0.11082963901203291</v>
      </c>
      <c r="K41" s="117">
        <v>38079</v>
      </c>
      <c r="L41" s="118">
        <f t="shared" si="6"/>
        <v>-0.12510339123242353</v>
      </c>
      <c r="M41" s="117"/>
      <c r="N41" s="118"/>
    </row>
    <row r="42" spans="2:15" x14ac:dyDescent="0.25">
      <c r="B42" s="116" t="s">
        <v>93</v>
      </c>
      <c r="C42" s="117">
        <v>21994</v>
      </c>
      <c r="D42" s="118">
        <v>-0.60482248095443436</v>
      </c>
      <c r="E42" s="117">
        <v>59976</v>
      </c>
      <c r="F42" s="118">
        <f t="shared" si="6"/>
        <v>1.726925525143221</v>
      </c>
      <c r="G42" s="117">
        <v>69802</v>
      </c>
      <c r="H42" s="118">
        <f t="shared" si="6"/>
        <v>0.16383219954648531</v>
      </c>
      <c r="I42" s="117">
        <v>58414</v>
      </c>
      <c r="J42" s="118">
        <f t="shared" si="6"/>
        <v>-0.16314718775966308</v>
      </c>
      <c r="K42" s="117">
        <v>51791</v>
      </c>
      <c r="L42" s="118">
        <f t="shared" si="6"/>
        <v>-0.11338035402472013</v>
      </c>
      <c r="M42" s="117"/>
      <c r="N42" s="118"/>
    </row>
    <row r="43" spans="2:15" ht="15.75" x14ac:dyDescent="0.25">
      <c r="B43" s="119" t="s">
        <v>30</v>
      </c>
      <c r="C43" s="120">
        <v>419753</v>
      </c>
      <c r="D43" s="121">
        <v>-0.58587046495635764</v>
      </c>
      <c r="E43" s="120">
        <v>926094</v>
      </c>
      <c r="F43" s="121">
        <f t="shared" si="6"/>
        <v>1.2062832189406629</v>
      </c>
      <c r="G43" s="120">
        <v>924124</v>
      </c>
      <c r="H43" s="121">
        <f t="shared" si="6"/>
        <v>-2.1272138681386332E-3</v>
      </c>
      <c r="I43" s="120">
        <v>817242</v>
      </c>
      <c r="J43" s="121">
        <f t="shared" si="6"/>
        <v>-0.11565763901814041</v>
      </c>
      <c r="K43" s="120">
        <v>742610</v>
      </c>
      <c r="L43" s="121">
        <f t="shared" si="6"/>
        <v>-9.132178718176498E-2</v>
      </c>
      <c r="M43" s="120">
        <v>58080</v>
      </c>
      <c r="N43" s="121">
        <v>-0.2899755501222494</v>
      </c>
    </row>
    <row r="44" spans="2:15" ht="6" customHeight="1" x14ac:dyDescent="0.25"/>
    <row r="45" spans="2:15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6" spans="2:15" x14ac:dyDescent="0.25">
      <c r="C46" s="122"/>
      <c r="K46" s="122"/>
      <c r="N46" s="79"/>
    </row>
    <row r="48" spans="2:15" ht="48.75" customHeight="1" thickBot="1" x14ac:dyDescent="0.3">
      <c r="B48" s="268" t="s">
        <v>274</v>
      </c>
      <c r="C48" s="268"/>
      <c r="D48" s="268"/>
      <c r="E48" s="268"/>
      <c r="F48" s="268"/>
      <c r="G48" s="268"/>
      <c r="H48" s="268"/>
      <c r="I48" s="268"/>
      <c r="J48" s="268"/>
      <c r="K48" s="268"/>
      <c r="L48" s="268"/>
      <c r="M48" s="268"/>
      <c r="N48" s="268"/>
      <c r="O48" s="1" t="s">
        <v>98</v>
      </c>
    </row>
    <row r="49" spans="1:15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O49" s="1" t="s">
        <v>99</v>
      </c>
    </row>
    <row r="50" spans="1:15" ht="22.5" thickTop="1" thickBot="1" x14ac:dyDescent="0.3">
      <c r="B50" s="109"/>
      <c r="C50" s="293" t="s">
        <v>100</v>
      </c>
      <c r="D50" s="294"/>
      <c r="E50" s="294"/>
      <c r="F50" s="294"/>
      <c r="G50" s="294"/>
      <c r="H50" s="294"/>
      <c r="I50" s="294"/>
      <c r="J50" s="294"/>
      <c r="K50" s="294"/>
      <c r="L50" s="294"/>
      <c r="M50" s="294"/>
      <c r="N50" s="294"/>
    </row>
    <row r="51" spans="1:15" ht="22.5" thickTop="1" thickBot="1" x14ac:dyDescent="0.3">
      <c r="B51" s="109"/>
      <c r="C51" s="295">
        <f>$C$7</f>
        <v>2020</v>
      </c>
      <c r="D51" s="296"/>
      <c r="E51" s="297">
        <f>$E$7</f>
        <v>2021</v>
      </c>
      <c r="F51" s="296"/>
      <c r="G51" s="297">
        <f>$G$7</f>
        <v>2022</v>
      </c>
      <c r="H51" s="296"/>
      <c r="I51" s="297">
        <f>$I$7</f>
        <v>2023</v>
      </c>
      <c r="J51" s="296"/>
      <c r="K51" s="297">
        <f>$K$7</f>
        <v>2024</v>
      </c>
      <c r="L51" s="296"/>
      <c r="M51" s="297">
        <f>$M$7</f>
        <v>2025</v>
      </c>
      <c r="N51" s="298"/>
    </row>
    <row r="52" spans="1:15" ht="16.5" thickTop="1" thickBot="1" x14ac:dyDescent="0.3">
      <c r="B52" s="85"/>
      <c r="C52" s="113" t="s">
        <v>69</v>
      </c>
      <c r="D52" s="114" t="str">
        <f>CONCATENATE("var. ",RIGHT(C51,2),"/",RIGHT(C51-1,2))</f>
        <v>var. 20/19</v>
      </c>
      <c r="E52" s="115" t="s">
        <v>69</v>
      </c>
      <c r="F52" s="114" t="s">
        <v>247</v>
      </c>
      <c r="G52" s="115" t="s">
        <v>69</v>
      </c>
      <c r="H52" s="114" t="s">
        <v>247</v>
      </c>
      <c r="I52" s="115" t="s">
        <v>69</v>
      </c>
      <c r="J52" s="114" t="s">
        <v>247</v>
      </c>
      <c r="K52" s="115" t="s">
        <v>69</v>
      </c>
      <c r="L52" s="114" t="s">
        <v>247</v>
      </c>
      <c r="M52" s="115" t="s">
        <v>69</v>
      </c>
      <c r="N52" s="114" t="s">
        <v>273</v>
      </c>
    </row>
    <row r="53" spans="1:15" x14ac:dyDescent="0.25">
      <c r="A53" s="1">
        <v>1</v>
      </c>
      <c r="B53" s="116" t="s">
        <v>71</v>
      </c>
      <c r="C53" s="117">
        <v>30767</v>
      </c>
      <c r="D53" s="118">
        <v>-5.3759803167768738E-2</v>
      </c>
      <c r="E53" s="117">
        <v>9569</v>
      </c>
      <c r="F53" s="118">
        <f>IFERROR(E53/C53-1,"-")</f>
        <v>-0.6889849514089772</v>
      </c>
      <c r="G53" s="117">
        <v>30162</v>
      </c>
      <c r="H53" s="118">
        <f>IFERROR(G53/E53-1,"-")</f>
        <v>2.1520535061134916</v>
      </c>
      <c r="I53" s="117">
        <v>32270</v>
      </c>
      <c r="J53" s="118">
        <f>IFERROR(I53/G53-1,"-")</f>
        <v>6.9889264637623461E-2</v>
      </c>
      <c r="K53" s="117">
        <v>31109</v>
      </c>
      <c r="L53" s="118">
        <f>IFERROR(K53/I53-1,"-")</f>
        <v>-3.597768825534553E-2</v>
      </c>
      <c r="M53" s="117">
        <v>24602</v>
      </c>
      <c r="N53" s="118">
        <f t="shared" ref="N53:N54" si="8">IFERROR(M53/K53-1,"-")</f>
        <v>-0.20916776495547917</v>
      </c>
    </row>
    <row r="54" spans="1:15" x14ac:dyDescent="0.25">
      <c r="A54" s="1">
        <v>2</v>
      </c>
      <c r="B54" s="116" t="s">
        <v>73</v>
      </c>
      <c r="C54" s="117">
        <v>20181</v>
      </c>
      <c r="D54" s="118">
        <v>-0.21398247322297959</v>
      </c>
      <c r="E54" s="117">
        <v>9899</v>
      </c>
      <c r="F54" s="118">
        <f t="shared" ref="F54:L65" si="9">IFERROR(E54/C54-1,"-")</f>
        <v>-0.50948912343293196</v>
      </c>
      <c r="G54" s="117">
        <v>26209</v>
      </c>
      <c r="H54" s="118">
        <f t="shared" si="9"/>
        <v>1.6476411758763509</v>
      </c>
      <c r="I54" s="117">
        <v>22101</v>
      </c>
      <c r="J54" s="118">
        <f t="shared" si="9"/>
        <v>-0.15674005112747524</v>
      </c>
      <c r="K54" s="117">
        <v>24748</v>
      </c>
      <c r="L54" s="118">
        <f t="shared" si="9"/>
        <v>0.11976833627437666</v>
      </c>
      <c r="M54" s="117">
        <v>17811</v>
      </c>
      <c r="N54" s="118">
        <f t="shared" si="8"/>
        <v>-0.28030547923064486</v>
      </c>
    </row>
    <row r="55" spans="1:15" x14ac:dyDescent="0.25">
      <c r="A55" s="1">
        <v>3</v>
      </c>
      <c r="B55" s="116" t="s">
        <v>75</v>
      </c>
      <c r="C55" s="117">
        <v>8492</v>
      </c>
      <c r="D55" s="118">
        <v>-0.70155338440992487</v>
      </c>
      <c r="E55" s="117">
        <v>15470</v>
      </c>
      <c r="F55" s="118">
        <f t="shared" si="9"/>
        <v>0.82171455487517653</v>
      </c>
      <c r="G55" s="117">
        <v>27580</v>
      </c>
      <c r="H55" s="118">
        <f t="shared" si="9"/>
        <v>0.7828054298642535</v>
      </c>
      <c r="I55" s="117">
        <v>26189</v>
      </c>
      <c r="J55" s="118">
        <f t="shared" si="9"/>
        <v>-5.0435097897026826E-2</v>
      </c>
      <c r="K55" s="117">
        <v>33643</v>
      </c>
      <c r="L55" s="118">
        <f t="shared" si="9"/>
        <v>0.28462331513230743</v>
      </c>
      <c r="M55" s="117"/>
      <c r="N55" s="118"/>
    </row>
    <row r="56" spans="1:15" x14ac:dyDescent="0.25">
      <c r="A56" s="1">
        <v>4</v>
      </c>
      <c r="B56" s="116" t="s">
        <v>77</v>
      </c>
      <c r="C56" s="117">
        <v>0</v>
      </c>
      <c r="D56" s="118">
        <v>-1</v>
      </c>
      <c r="E56" s="117">
        <v>21241</v>
      </c>
      <c r="F56" s="118" t="str">
        <f t="shared" si="9"/>
        <v>-</v>
      </c>
      <c r="G56" s="117">
        <v>45950</v>
      </c>
      <c r="H56" s="118">
        <f t="shared" si="9"/>
        <v>1.1632691492867568</v>
      </c>
      <c r="I56" s="117">
        <v>47885</v>
      </c>
      <c r="J56" s="118">
        <f t="shared" si="9"/>
        <v>4.2110990206746468E-2</v>
      </c>
      <c r="K56" s="117">
        <v>25316</v>
      </c>
      <c r="L56" s="118">
        <f t="shared" si="9"/>
        <v>-0.47131669625143569</v>
      </c>
      <c r="M56" s="117"/>
      <c r="N56" s="118"/>
    </row>
    <row r="57" spans="1:15" x14ac:dyDescent="0.25">
      <c r="A57" s="1">
        <v>5</v>
      </c>
      <c r="B57" s="116" t="s">
        <v>79</v>
      </c>
      <c r="C57" s="117">
        <v>0</v>
      </c>
      <c r="D57" s="118">
        <v>-1</v>
      </c>
      <c r="E57" s="117">
        <v>28919</v>
      </c>
      <c r="F57" s="118" t="str">
        <f t="shared" si="9"/>
        <v>-</v>
      </c>
      <c r="G57" s="117">
        <v>53768</v>
      </c>
      <c r="H57" s="118">
        <f t="shared" si="9"/>
        <v>0.85926207683529854</v>
      </c>
      <c r="I57" s="117">
        <v>37828</v>
      </c>
      <c r="J57" s="118">
        <f t="shared" si="9"/>
        <v>-0.29645886028864754</v>
      </c>
      <c r="K57" s="117">
        <v>40404</v>
      </c>
      <c r="L57" s="118">
        <f t="shared" si="9"/>
        <v>6.8097705403404873E-2</v>
      </c>
      <c r="M57" s="117"/>
      <c r="N57" s="118"/>
    </row>
    <row r="58" spans="1:15" x14ac:dyDescent="0.25">
      <c r="A58" s="1">
        <v>6</v>
      </c>
      <c r="B58" s="116" t="s">
        <v>81</v>
      </c>
      <c r="C58" s="117">
        <v>0</v>
      </c>
      <c r="D58" s="118">
        <v>-1</v>
      </c>
      <c r="E58" s="117">
        <v>46951</v>
      </c>
      <c r="F58" s="118" t="str">
        <f t="shared" si="9"/>
        <v>-</v>
      </c>
      <c r="G58" s="117">
        <v>59477</v>
      </c>
      <c r="H58" s="118">
        <f t="shared" si="9"/>
        <v>0.26678877979169768</v>
      </c>
      <c r="I58" s="117">
        <v>57202</v>
      </c>
      <c r="J58" s="118">
        <f t="shared" si="9"/>
        <v>-3.8250079862804154E-2</v>
      </c>
      <c r="K58" s="117">
        <v>50727</v>
      </c>
      <c r="L58" s="118">
        <f t="shared" si="9"/>
        <v>-0.11319534282018107</v>
      </c>
      <c r="M58" s="117"/>
      <c r="N58" s="118"/>
    </row>
    <row r="59" spans="1:15" x14ac:dyDescent="0.25">
      <c r="A59" s="1">
        <v>7</v>
      </c>
      <c r="B59" s="116" t="s">
        <v>83</v>
      </c>
      <c r="C59" s="117">
        <v>0</v>
      </c>
      <c r="D59" s="118">
        <v>-1</v>
      </c>
      <c r="E59" s="117">
        <v>107391</v>
      </c>
      <c r="F59" s="118" t="str">
        <f t="shared" si="9"/>
        <v>-</v>
      </c>
      <c r="G59" s="117">
        <v>95238</v>
      </c>
      <c r="H59" s="118">
        <f t="shared" si="9"/>
        <v>-0.11316590775763335</v>
      </c>
      <c r="I59" s="117">
        <v>76008</v>
      </c>
      <c r="J59" s="118">
        <f t="shared" si="9"/>
        <v>-0.20191520191520196</v>
      </c>
      <c r="K59" s="117">
        <v>64860</v>
      </c>
      <c r="L59" s="118">
        <f t="shared" si="9"/>
        <v>-0.14666877170824122</v>
      </c>
      <c r="M59" s="117"/>
      <c r="N59" s="118"/>
    </row>
    <row r="60" spans="1:15" x14ac:dyDescent="0.25">
      <c r="A60" s="1">
        <v>8</v>
      </c>
      <c r="B60" s="116" t="s">
        <v>85</v>
      </c>
      <c r="C60" s="117">
        <v>60233</v>
      </c>
      <c r="D60" s="118">
        <v>-0.4715151834206347</v>
      </c>
      <c r="E60" s="117">
        <v>144260</v>
      </c>
      <c r="F60" s="118">
        <f t="shared" si="9"/>
        <v>1.3950326233128019</v>
      </c>
      <c r="G60" s="117">
        <v>115097</v>
      </c>
      <c r="H60" s="118">
        <f t="shared" si="9"/>
        <v>-0.20215582975183699</v>
      </c>
      <c r="I60" s="117">
        <v>89047</v>
      </c>
      <c r="J60" s="118">
        <f t="shared" si="9"/>
        <v>-0.22633083399219789</v>
      </c>
      <c r="K60" s="117">
        <v>94133</v>
      </c>
      <c r="L60" s="118">
        <f t="shared" si="9"/>
        <v>5.711590508383213E-2</v>
      </c>
      <c r="M60" s="117"/>
      <c r="N60" s="118"/>
    </row>
    <row r="61" spans="1:15" x14ac:dyDescent="0.25">
      <c r="A61" s="1">
        <v>9</v>
      </c>
      <c r="B61" s="116" t="s">
        <v>87</v>
      </c>
      <c r="C61" s="117">
        <v>36380</v>
      </c>
      <c r="D61" s="118">
        <v>-0.41633242419380712</v>
      </c>
      <c r="E61" s="117">
        <v>78666</v>
      </c>
      <c r="F61" s="118">
        <f t="shared" si="9"/>
        <v>1.1623419461242439</v>
      </c>
      <c r="G61" s="117">
        <v>63414</v>
      </c>
      <c r="H61" s="118">
        <f t="shared" si="9"/>
        <v>-0.19388299900846617</v>
      </c>
      <c r="I61" s="117">
        <v>57144</v>
      </c>
      <c r="J61" s="118">
        <f t="shared" si="9"/>
        <v>-9.8874065663733579E-2</v>
      </c>
      <c r="K61" s="117">
        <v>54493</v>
      </c>
      <c r="L61" s="118">
        <f t="shared" si="9"/>
        <v>-4.6391572168556605E-2</v>
      </c>
      <c r="M61" s="117"/>
      <c r="N61" s="118"/>
    </row>
    <row r="62" spans="1:15" x14ac:dyDescent="0.25">
      <c r="A62" s="1">
        <v>10</v>
      </c>
      <c r="B62" s="116" t="s">
        <v>89</v>
      </c>
      <c r="C62" s="117">
        <v>19194</v>
      </c>
      <c r="D62" s="118">
        <v>-0.58614890359861138</v>
      </c>
      <c r="E62" s="117">
        <v>50943</v>
      </c>
      <c r="F62" s="118">
        <f t="shared" si="9"/>
        <v>1.6541106595811192</v>
      </c>
      <c r="G62" s="117">
        <v>42541</v>
      </c>
      <c r="H62" s="118">
        <f t="shared" si="9"/>
        <v>-0.16492943093261092</v>
      </c>
      <c r="I62" s="117">
        <v>42102</v>
      </c>
      <c r="J62" s="118">
        <f t="shared" si="9"/>
        <v>-1.0319456524294224E-2</v>
      </c>
      <c r="K62" s="117">
        <v>37191</v>
      </c>
      <c r="L62" s="118">
        <f t="shared" si="9"/>
        <v>-0.11664529000997581</v>
      </c>
      <c r="M62" s="117"/>
      <c r="N62" s="118"/>
    </row>
    <row r="63" spans="1:15" x14ac:dyDescent="0.25">
      <c r="A63" s="1">
        <v>11</v>
      </c>
      <c r="B63" s="116" t="s">
        <v>91</v>
      </c>
      <c r="C63" s="117">
        <v>8529</v>
      </c>
      <c r="D63" s="118">
        <v>-0.71527290936404608</v>
      </c>
      <c r="E63" s="117">
        <v>28449</v>
      </c>
      <c r="F63" s="118">
        <f t="shared" si="9"/>
        <v>2.3355610270840663</v>
      </c>
      <c r="G63" s="117">
        <v>32686</v>
      </c>
      <c r="H63" s="118">
        <f t="shared" si="9"/>
        <v>0.14893317867060363</v>
      </c>
      <c r="I63" s="117">
        <v>32224</v>
      </c>
      <c r="J63" s="118">
        <f t="shared" si="9"/>
        <v>-1.4134491831365059E-2</v>
      </c>
      <c r="K63" s="117">
        <v>27291</v>
      </c>
      <c r="L63" s="118">
        <f t="shared" si="9"/>
        <v>-0.15308465739821253</v>
      </c>
      <c r="M63" s="117"/>
      <c r="N63" s="118"/>
    </row>
    <row r="64" spans="1:15" x14ac:dyDescent="0.25">
      <c r="A64" s="1">
        <v>12</v>
      </c>
      <c r="B64" s="116" t="s">
        <v>93</v>
      </c>
      <c r="C64" s="117">
        <v>13051</v>
      </c>
      <c r="D64" s="118">
        <v>-0.63181651479673873</v>
      </c>
      <c r="E64" s="117">
        <v>42442</v>
      </c>
      <c r="F64" s="118">
        <f t="shared" si="9"/>
        <v>2.2520113401271935</v>
      </c>
      <c r="G64" s="117">
        <v>45431</v>
      </c>
      <c r="H64" s="118">
        <f t="shared" si="9"/>
        <v>7.0425521888695108E-2</v>
      </c>
      <c r="I64" s="117">
        <v>40736</v>
      </c>
      <c r="J64" s="118">
        <f t="shared" si="9"/>
        <v>-0.10334353194954982</v>
      </c>
      <c r="K64" s="117">
        <v>39486</v>
      </c>
      <c r="L64" s="118">
        <f t="shared" si="9"/>
        <v>-3.0685388845247408E-2</v>
      </c>
      <c r="M64" s="117"/>
      <c r="N64" s="118"/>
    </row>
    <row r="65" spans="1:15" ht="15.75" x14ac:dyDescent="0.25">
      <c r="B65" s="119" t="s">
        <v>30</v>
      </c>
      <c r="C65" s="120">
        <v>222316</v>
      </c>
      <c r="D65" s="121">
        <v>-0.6320654323623407</v>
      </c>
      <c r="E65" s="120">
        <v>584200</v>
      </c>
      <c r="F65" s="121">
        <f t="shared" si="9"/>
        <v>1.6277910721675455</v>
      </c>
      <c r="G65" s="120">
        <v>637553</v>
      </c>
      <c r="H65" s="121">
        <f t="shared" si="9"/>
        <v>9.1326600479287867E-2</v>
      </c>
      <c r="I65" s="120">
        <v>560736</v>
      </c>
      <c r="J65" s="121">
        <f t="shared" si="9"/>
        <v>-0.12048723792374905</v>
      </c>
      <c r="K65" s="120">
        <v>523401</v>
      </c>
      <c r="L65" s="121">
        <f t="shared" si="9"/>
        <v>-6.6582134908406143E-2</v>
      </c>
      <c r="M65" s="120">
        <v>42413</v>
      </c>
      <c r="N65" s="121">
        <v>-0.24068603756019835</v>
      </c>
    </row>
    <row r="66" spans="1:15" ht="6" customHeight="1" x14ac:dyDescent="0.25"/>
    <row r="67" spans="1:15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</row>
    <row r="68" spans="1:15" x14ac:dyDescent="0.25">
      <c r="C68" s="122"/>
      <c r="K68" s="122"/>
      <c r="N68" s="79"/>
    </row>
    <row r="70" spans="1:15" ht="48.75" customHeight="1" thickBot="1" x14ac:dyDescent="0.3">
      <c r="B70" s="268" t="s">
        <v>275</v>
      </c>
      <c r="C70" s="268"/>
      <c r="D70" s="268"/>
      <c r="E70" s="268"/>
      <c r="F70" s="268"/>
      <c r="G70" s="268"/>
      <c r="H70" s="268"/>
      <c r="I70" s="268"/>
      <c r="J70" s="268"/>
      <c r="K70" s="268"/>
      <c r="L70" s="268"/>
      <c r="M70" s="268"/>
      <c r="N70" s="268"/>
      <c r="O70" s="1" t="s">
        <v>101</v>
      </c>
    </row>
    <row r="71" spans="1:15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O71" s="1" t="s">
        <v>102</v>
      </c>
    </row>
    <row r="72" spans="1:15" ht="22.5" thickTop="1" thickBot="1" x14ac:dyDescent="0.3">
      <c r="B72" s="109"/>
      <c r="C72" s="293" t="s">
        <v>103</v>
      </c>
      <c r="D72" s="294"/>
      <c r="E72" s="294"/>
      <c r="F72" s="294"/>
      <c r="G72" s="294"/>
      <c r="H72" s="294"/>
      <c r="I72" s="294"/>
      <c r="J72" s="294"/>
      <c r="K72" s="294"/>
      <c r="L72" s="294"/>
      <c r="M72" s="294"/>
      <c r="N72" s="294"/>
    </row>
    <row r="73" spans="1:15" ht="22.5" thickTop="1" thickBot="1" x14ac:dyDescent="0.3">
      <c r="B73" s="109"/>
      <c r="C73" s="295">
        <f>$C$7</f>
        <v>2020</v>
      </c>
      <c r="D73" s="296"/>
      <c r="E73" s="297">
        <f>$E$7</f>
        <v>2021</v>
      </c>
      <c r="F73" s="296"/>
      <c r="G73" s="297">
        <f>$G$7</f>
        <v>2022</v>
      </c>
      <c r="H73" s="296"/>
      <c r="I73" s="297">
        <f>$I$7</f>
        <v>2023</v>
      </c>
      <c r="J73" s="296"/>
      <c r="K73" s="297">
        <f>$K$7</f>
        <v>2024</v>
      </c>
      <c r="L73" s="296"/>
      <c r="M73" s="297">
        <f>$M$7</f>
        <v>2025</v>
      </c>
      <c r="N73" s="298"/>
    </row>
    <row r="74" spans="1:15" ht="16.5" thickTop="1" thickBot="1" x14ac:dyDescent="0.3">
      <c r="B74" s="85"/>
      <c r="C74" s="113" t="s">
        <v>69</v>
      </c>
      <c r="D74" s="114" t="str">
        <f>CONCATENATE("var. ",RIGHT(C73,2),"/",RIGHT(C73-1,2))</f>
        <v>var. 20/19</v>
      </c>
      <c r="E74" s="115" t="s">
        <v>69</v>
      </c>
      <c r="F74" s="114" t="s">
        <v>247</v>
      </c>
      <c r="G74" s="115" t="s">
        <v>69</v>
      </c>
      <c r="H74" s="114" t="s">
        <v>247</v>
      </c>
      <c r="I74" s="115" t="s">
        <v>69</v>
      </c>
      <c r="J74" s="114" t="s">
        <v>247</v>
      </c>
      <c r="K74" s="115" t="s">
        <v>69</v>
      </c>
      <c r="L74" s="114" t="s">
        <v>247</v>
      </c>
      <c r="M74" s="115" t="s">
        <v>69</v>
      </c>
      <c r="N74" s="114" t="s">
        <v>273</v>
      </c>
    </row>
    <row r="75" spans="1:15" x14ac:dyDescent="0.25">
      <c r="A75" s="1">
        <v>1</v>
      </c>
      <c r="B75" s="116" t="s">
        <v>71</v>
      </c>
      <c r="C75" s="117">
        <v>16631</v>
      </c>
      <c r="D75" s="118">
        <v>-3.3923903572465886E-2</v>
      </c>
      <c r="E75" s="117">
        <v>9757</v>
      </c>
      <c r="F75" s="118">
        <f>IFERROR(E75/C75-1,"-")</f>
        <v>-0.41332451446094642</v>
      </c>
      <c r="G75" s="117">
        <v>14350</v>
      </c>
      <c r="H75" s="118">
        <f>IFERROR(G75/E75-1,"-")</f>
        <v>0.47073895664651011</v>
      </c>
      <c r="I75" s="117">
        <v>17448</v>
      </c>
      <c r="J75" s="118">
        <f>IFERROR(I75/G75-1,"-")</f>
        <v>0.21588850174216034</v>
      </c>
      <c r="K75" s="117">
        <v>9983</v>
      </c>
      <c r="L75" s="118">
        <f>IFERROR(K75/I75-1,"-")</f>
        <v>-0.42784273269142592</v>
      </c>
      <c r="M75" s="117">
        <v>9355</v>
      </c>
      <c r="N75" s="118">
        <f t="shared" ref="N75:N76" si="10">IFERROR(M75/K75-1,"-")</f>
        <v>-6.2906941801061822E-2</v>
      </c>
    </row>
    <row r="76" spans="1:15" x14ac:dyDescent="0.25">
      <c r="A76" s="1">
        <v>2</v>
      </c>
      <c r="B76" s="116" t="s">
        <v>73</v>
      </c>
      <c r="C76" s="117">
        <v>13987</v>
      </c>
      <c r="D76" s="118">
        <v>6.518924682050109E-2</v>
      </c>
      <c r="E76" s="117">
        <v>12054</v>
      </c>
      <c r="F76" s="118">
        <f t="shared" ref="F76:L87" si="11">IFERROR(E76/C76-1,"-")</f>
        <v>-0.13819975691713737</v>
      </c>
      <c r="G76" s="117">
        <v>11828</v>
      </c>
      <c r="H76" s="118">
        <f t="shared" si="11"/>
        <v>-1.8748962999834085E-2</v>
      </c>
      <c r="I76" s="117">
        <v>10511</v>
      </c>
      <c r="J76" s="118">
        <f t="shared" si="11"/>
        <v>-0.11134595874196818</v>
      </c>
      <c r="K76" s="117">
        <v>15960</v>
      </c>
      <c r="L76" s="118">
        <f t="shared" si="11"/>
        <v>0.51840928551041765</v>
      </c>
      <c r="M76" s="117">
        <v>6312</v>
      </c>
      <c r="N76" s="118">
        <f t="shared" si="10"/>
        <v>-0.60451127819548867</v>
      </c>
    </row>
    <row r="77" spans="1:15" x14ac:dyDescent="0.25">
      <c r="A77" s="1">
        <v>3</v>
      </c>
      <c r="B77" s="116" t="s">
        <v>75</v>
      </c>
      <c r="C77" s="117">
        <v>5475</v>
      </c>
      <c r="D77" s="118">
        <v>-0.78799612778315586</v>
      </c>
      <c r="E77" s="117">
        <v>19746</v>
      </c>
      <c r="F77" s="118">
        <f t="shared" si="11"/>
        <v>2.6065753424657534</v>
      </c>
      <c r="G77" s="117">
        <v>11646</v>
      </c>
      <c r="H77" s="118">
        <f t="shared" si="11"/>
        <v>-0.4102096627164995</v>
      </c>
      <c r="I77" s="117">
        <v>13613</v>
      </c>
      <c r="J77" s="118">
        <f t="shared" si="11"/>
        <v>0.16889919285591626</v>
      </c>
      <c r="K77" s="117">
        <v>15644</v>
      </c>
      <c r="L77" s="118">
        <f t="shared" si="11"/>
        <v>0.14919562183207224</v>
      </c>
      <c r="M77" s="117"/>
      <c r="N77" s="118"/>
    </row>
    <row r="78" spans="1:15" x14ac:dyDescent="0.25">
      <c r="A78" s="1">
        <v>4</v>
      </c>
      <c r="B78" s="116" t="s">
        <v>77</v>
      </c>
      <c r="C78" s="117">
        <v>0</v>
      </c>
      <c r="D78" s="118">
        <v>-1</v>
      </c>
      <c r="E78" s="117">
        <v>27303</v>
      </c>
      <c r="F78" s="118" t="str">
        <f t="shared" si="11"/>
        <v>-</v>
      </c>
      <c r="G78" s="117">
        <v>24750</v>
      </c>
      <c r="H78" s="118">
        <f t="shared" si="11"/>
        <v>-9.3506208108999012E-2</v>
      </c>
      <c r="I78" s="117">
        <v>25210</v>
      </c>
      <c r="J78" s="118">
        <f t="shared" si="11"/>
        <v>1.8585858585858483E-2</v>
      </c>
      <c r="K78" s="117">
        <v>13759</v>
      </c>
      <c r="L78" s="118">
        <f t="shared" si="11"/>
        <v>-0.4542245140817136</v>
      </c>
      <c r="M78" s="117"/>
      <c r="N78" s="118"/>
    </row>
    <row r="79" spans="1:15" x14ac:dyDescent="0.25">
      <c r="A79" s="1">
        <v>5</v>
      </c>
      <c r="B79" s="116" t="s">
        <v>79</v>
      </c>
      <c r="C79" s="117">
        <v>0</v>
      </c>
      <c r="D79" s="118">
        <v>-1</v>
      </c>
      <c r="E79" s="117">
        <v>30664</v>
      </c>
      <c r="F79" s="118" t="str">
        <f t="shared" si="11"/>
        <v>-</v>
      </c>
      <c r="G79" s="117">
        <v>25866</v>
      </c>
      <c r="H79" s="118">
        <f t="shared" si="11"/>
        <v>-0.15647012783720327</v>
      </c>
      <c r="I79" s="117">
        <v>18964</v>
      </c>
      <c r="J79" s="118">
        <f t="shared" si="11"/>
        <v>-0.26683677414366347</v>
      </c>
      <c r="K79" s="117">
        <v>18452</v>
      </c>
      <c r="L79" s="118">
        <f t="shared" si="11"/>
        <v>-2.6998523518245054E-2</v>
      </c>
      <c r="M79" s="117"/>
      <c r="N79" s="118"/>
    </row>
    <row r="80" spans="1:15" x14ac:dyDescent="0.25">
      <c r="A80" s="1">
        <v>6</v>
      </c>
      <c r="B80" s="116" t="s">
        <v>81</v>
      </c>
      <c r="C80" s="117">
        <v>0</v>
      </c>
      <c r="D80" s="118">
        <v>-1</v>
      </c>
      <c r="E80" s="117">
        <v>40559</v>
      </c>
      <c r="F80" s="118" t="str">
        <f t="shared" si="11"/>
        <v>-</v>
      </c>
      <c r="G80" s="117">
        <v>27992</v>
      </c>
      <c r="H80" s="118">
        <f t="shared" si="11"/>
        <v>-0.30984491728099806</v>
      </c>
      <c r="I80" s="117">
        <v>26527</v>
      </c>
      <c r="J80" s="118">
        <f t="shared" si="11"/>
        <v>-5.2336381823378075E-2</v>
      </c>
      <c r="K80" s="117">
        <v>21370</v>
      </c>
      <c r="L80" s="118">
        <f t="shared" si="11"/>
        <v>-0.19440569985297995</v>
      </c>
      <c r="M80" s="117"/>
      <c r="N80" s="118"/>
    </row>
    <row r="81" spans="1:15" x14ac:dyDescent="0.25">
      <c r="A81" s="1">
        <v>7</v>
      </c>
      <c r="B81" s="116" t="s">
        <v>83</v>
      </c>
      <c r="C81" s="117">
        <v>0</v>
      </c>
      <c r="D81" s="118">
        <v>-1</v>
      </c>
      <c r="E81" s="117">
        <v>55499</v>
      </c>
      <c r="F81" s="118" t="str">
        <f t="shared" si="11"/>
        <v>-</v>
      </c>
      <c r="G81" s="117">
        <v>36761</v>
      </c>
      <c r="H81" s="118">
        <f t="shared" si="11"/>
        <v>-0.33762770500369377</v>
      </c>
      <c r="I81" s="117">
        <v>32479</v>
      </c>
      <c r="J81" s="118">
        <f t="shared" si="11"/>
        <v>-0.11648214139985313</v>
      </c>
      <c r="K81" s="117">
        <v>29019</v>
      </c>
      <c r="L81" s="118">
        <f t="shared" si="11"/>
        <v>-0.10653037347208971</v>
      </c>
      <c r="M81" s="117"/>
      <c r="N81" s="118"/>
    </row>
    <row r="82" spans="1:15" x14ac:dyDescent="0.25">
      <c r="A82" s="1">
        <v>8</v>
      </c>
      <c r="B82" s="116" t="s">
        <v>85</v>
      </c>
      <c r="C82" s="117">
        <v>55404</v>
      </c>
      <c r="D82" s="118">
        <v>-0.2943513978220722</v>
      </c>
      <c r="E82" s="117">
        <v>63358</v>
      </c>
      <c r="F82" s="118">
        <f t="shared" si="11"/>
        <v>0.14356364161432378</v>
      </c>
      <c r="G82" s="117">
        <v>50051</v>
      </c>
      <c r="H82" s="118">
        <f t="shared" si="11"/>
        <v>-0.21002872565421893</v>
      </c>
      <c r="I82" s="117">
        <v>42439</v>
      </c>
      <c r="J82" s="118">
        <f t="shared" si="11"/>
        <v>-0.15208487342910226</v>
      </c>
      <c r="K82" s="117">
        <v>38048</v>
      </c>
      <c r="L82" s="118">
        <f t="shared" si="11"/>
        <v>-0.1034661514173284</v>
      </c>
      <c r="M82" s="117"/>
      <c r="N82" s="118"/>
    </row>
    <row r="83" spans="1:15" x14ac:dyDescent="0.25">
      <c r="A83" s="1">
        <v>9</v>
      </c>
      <c r="B83" s="116" t="s">
        <v>87</v>
      </c>
      <c r="C83" s="117">
        <v>40310</v>
      </c>
      <c r="D83" s="118">
        <v>-0.1482303222398309</v>
      </c>
      <c r="E83" s="117">
        <v>35393</v>
      </c>
      <c r="F83" s="118">
        <f t="shared" si="11"/>
        <v>-0.12197965765318775</v>
      </c>
      <c r="G83" s="117">
        <v>27057</v>
      </c>
      <c r="H83" s="118">
        <f t="shared" si="11"/>
        <v>-0.23552679908456475</v>
      </c>
      <c r="I83" s="117">
        <v>24059</v>
      </c>
      <c r="J83" s="118">
        <f t="shared" si="11"/>
        <v>-0.11080311934065123</v>
      </c>
      <c r="K83" s="117">
        <v>19606</v>
      </c>
      <c r="L83" s="118">
        <f t="shared" si="11"/>
        <v>-0.18508666195602475</v>
      </c>
      <c r="M83" s="117"/>
      <c r="N83" s="118"/>
    </row>
    <row r="84" spans="1:15" x14ac:dyDescent="0.25">
      <c r="A84" s="1">
        <v>10</v>
      </c>
      <c r="B84" s="116" t="s">
        <v>89</v>
      </c>
      <c r="C84" s="117">
        <v>22312</v>
      </c>
      <c r="D84" s="118">
        <v>-0.24796926084465265</v>
      </c>
      <c r="E84" s="117">
        <v>19975</v>
      </c>
      <c r="F84" s="118">
        <f t="shared" si="11"/>
        <v>-0.10474184295446398</v>
      </c>
      <c r="G84" s="117">
        <v>15636</v>
      </c>
      <c r="H84" s="118">
        <f t="shared" si="11"/>
        <v>-0.21722152690863583</v>
      </c>
      <c r="I84" s="117">
        <v>16278</v>
      </c>
      <c r="J84" s="118">
        <f t="shared" si="11"/>
        <v>4.1059094397544182E-2</v>
      </c>
      <c r="K84" s="117">
        <v>14275</v>
      </c>
      <c r="L84" s="118">
        <f t="shared" si="11"/>
        <v>-0.12304951468239345</v>
      </c>
      <c r="M84" s="117"/>
      <c r="N84" s="118"/>
    </row>
    <row r="85" spans="1:15" x14ac:dyDescent="0.25">
      <c r="A85" s="1">
        <v>11</v>
      </c>
      <c r="B85" s="116" t="s">
        <v>91</v>
      </c>
      <c r="C85" s="117">
        <v>8795</v>
      </c>
      <c r="D85" s="118">
        <v>-0.45140968063872255</v>
      </c>
      <c r="E85" s="117">
        <v>10052</v>
      </c>
      <c r="F85" s="118">
        <f t="shared" si="11"/>
        <v>0.14292211483797623</v>
      </c>
      <c r="G85" s="117">
        <v>16263</v>
      </c>
      <c r="H85" s="118">
        <f t="shared" si="11"/>
        <v>0.6178869876641464</v>
      </c>
      <c r="I85" s="117">
        <v>11300</v>
      </c>
      <c r="J85" s="118">
        <f t="shared" si="11"/>
        <v>-0.30517124761729075</v>
      </c>
      <c r="K85" s="117">
        <v>10788</v>
      </c>
      <c r="L85" s="118">
        <f t="shared" si="11"/>
        <v>-4.5309734513274358E-2</v>
      </c>
      <c r="M85" s="117"/>
      <c r="N85" s="118"/>
    </row>
    <row r="86" spans="1:15" x14ac:dyDescent="0.25">
      <c r="A86" s="1">
        <v>12</v>
      </c>
      <c r="B86" s="116" t="s">
        <v>93</v>
      </c>
      <c r="C86" s="117">
        <v>8943</v>
      </c>
      <c r="D86" s="118">
        <v>-0.55747439259735754</v>
      </c>
      <c r="E86" s="117">
        <v>17534</v>
      </c>
      <c r="F86" s="118">
        <f t="shared" si="11"/>
        <v>0.96063960639606405</v>
      </c>
      <c r="G86" s="117">
        <v>24371</v>
      </c>
      <c r="H86" s="118">
        <f t="shared" si="11"/>
        <v>0.38992813961446338</v>
      </c>
      <c r="I86" s="117">
        <v>17678</v>
      </c>
      <c r="J86" s="118">
        <f t="shared" si="11"/>
        <v>-0.27462968281974476</v>
      </c>
      <c r="K86" s="117">
        <v>12305</v>
      </c>
      <c r="L86" s="118">
        <f t="shared" si="11"/>
        <v>-0.30393709695666926</v>
      </c>
      <c r="M86" s="117"/>
      <c r="N86" s="118"/>
    </row>
    <row r="87" spans="1:15" ht="15.75" x14ac:dyDescent="0.25">
      <c r="B87" s="119" t="s">
        <v>30</v>
      </c>
      <c r="C87" s="120">
        <v>197437</v>
      </c>
      <c r="D87" s="121">
        <v>-0.51768404698157089</v>
      </c>
      <c r="E87" s="120">
        <v>341894</v>
      </c>
      <c r="F87" s="121">
        <f t="shared" si="11"/>
        <v>0.73166123877490041</v>
      </c>
      <c r="G87" s="120">
        <v>286571</v>
      </c>
      <c r="H87" s="121">
        <f t="shared" si="11"/>
        <v>-0.16181331055824322</v>
      </c>
      <c r="I87" s="120">
        <v>256506</v>
      </c>
      <c r="J87" s="121">
        <f t="shared" si="11"/>
        <v>-0.10491291861353735</v>
      </c>
      <c r="K87" s="120">
        <v>219209</v>
      </c>
      <c r="L87" s="121">
        <f t="shared" si="11"/>
        <v>-0.14540400614410576</v>
      </c>
      <c r="M87" s="120">
        <v>15667</v>
      </c>
      <c r="N87" s="121">
        <v>-0.39609914042323557</v>
      </c>
    </row>
    <row r="88" spans="1:15" ht="6" customHeight="1" x14ac:dyDescent="0.25"/>
    <row r="89" spans="1:15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</row>
    <row r="90" spans="1:15" x14ac:dyDescent="0.25">
      <c r="C90" s="122"/>
      <c r="K90" s="122"/>
      <c r="N90" s="79"/>
    </row>
    <row r="92" spans="1:15" ht="48.75" customHeight="1" thickBot="1" x14ac:dyDescent="0.3">
      <c r="B92" s="268" t="s">
        <v>276</v>
      </c>
      <c r="C92" s="268"/>
      <c r="D92" s="268"/>
      <c r="E92" s="268"/>
      <c r="F92" s="268"/>
      <c r="G92" s="268"/>
      <c r="H92" s="268"/>
      <c r="I92" s="268"/>
      <c r="J92" s="268"/>
      <c r="K92" s="268"/>
      <c r="L92" s="268"/>
      <c r="M92" s="268"/>
      <c r="N92" s="268"/>
      <c r="O92" s="1" t="s">
        <v>104</v>
      </c>
    </row>
    <row r="93" spans="1:15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O93" s="1" t="s">
        <v>105</v>
      </c>
    </row>
    <row r="94" spans="1:15" ht="22.5" thickTop="1" thickBot="1" x14ac:dyDescent="0.3">
      <c r="B94" s="123" t="s">
        <v>106</v>
      </c>
      <c r="C94" s="293" t="s">
        <v>107</v>
      </c>
      <c r="D94" s="294"/>
      <c r="E94" s="294"/>
      <c r="F94" s="294"/>
      <c r="G94" s="294"/>
      <c r="H94" s="294"/>
      <c r="I94" s="294"/>
      <c r="J94" s="294"/>
      <c r="K94" s="294"/>
      <c r="L94" s="294"/>
      <c r="M94" s="294"/>
      <c r="N94" s="294"/>
    </row>
    <row r="95" spans="1:15" ht="22.5" thickTop="1" thickBot="1" x14ac:dyDescent="0.3">
      <c r="B95" s="109"/>
      <c r="C95" s="295">
        <f>$C$7</f>
        <v>2020</v>
      </c>
      <c r="D95" s="296"/>
      <c r="E95" s="297">
        <f>$E$7</f>
        <v>2021</v>
      </c>
      <c r="F95" s="296"/>
      <c r="G95" s="297">
        <f>$G$7</f>
        <v>2022</v>
      </c>
      <c r="H95" s="296"/>
      <c r="I95" s="297">
        <f>$I$7</f>
        <v>2023</v>
      </c>
      <c r="J95" s="296"/>
      <c r="K95" s="297">
        <f>$K$7</f>
        <v>2024</v>
      </c>
      <c r="L95" s="296"/>
      <c r="M95" s="297">
        <f>$M$7</f>
        <v>2025</v>
      </c>
      <c r="N95" s="298"/>
    </row>
    <row r="96" spans="1:15" ht="16.5" thickTop="1" thickBot="1" x14ac:dyDescent="0.3">
      <c r="B96" s="85"/>
      <c r="C96" s="113" t="s">
        <v>69</v>
      </c>
      <c r="D96" s="114" t="str">
        <f>CONCATENATE("var. ",RIGHT(C95,2),"/",RIGHT(C95-1,2))</f>
        <v>var. 20/19</v>
      </c>
      <c r="E96" s="115" t="s">
        <v>69</v>
      </c>
      <c r="F96" s="114" t="s">
        <v>247</v>
      </c>
      <c r="G96" s="115" t="s">
        <v>69</v>
      </c>
      <c r="H96" s="114" t="s">
        <v>247</v>
      </c>
      <c r="I96" s="115" t="s">
        <v>69</v>
      </c>
      <c r="J96" s="114" t="s">
        <v>247</v>
      </c>
      <c r="K96" s="115" t="s">
        <v>69</v>
      </c>
      <c r="L96" s="114" t="s">
        <v>247</v>
      </c>
      <c r="M96" s="115" t="s">
        <v>69</v>
      </c>
      <c r="N96" s="114" t="s">
        <v>273</v>
      </c>
    </row>
    <row r="97" spans="2:14" x14ac:dyDescent="0.25">
      <c r="B97" s="116" t="s">
        <v>71</v>
      </c>
      <c r="C97" s="117">
        <v>1106899</v>
      </c>
      <c r="D97" s="118">
        <v>4.4836742341648472E-2</v>
      </c>
      <c r="E97" s="117">
        <v>79086</v>
      </c>
      <c r="F97" s="118">
        <f t="shared" ref="F97:L109" si="12">IFERROR(E97/C97-1,"-")</f>
        <v>-0.92855174681700858</v>
      </c>
      <c r="G97" s="117">
        <v>741846</v>
      </c>
      <c r="H97" s="118">
        <f t="shared" si="12"/>
        <v>8.3802442910249599</v>
      </c>
      <c r="I97" s="117">
        <v>1055839</v>
      </c>
      <c r="J97" s="118">
        <f t="shared" si="12"/>
        <v>0.42325900523828386</v>
      </c>
      <c r="K97" s="117">
        <v>1124089</v>
      </c>
      <c r="L97" s="118">
        <f t="shared" si="12"/>
        <v>6.4640537051577018E-2</v>
      </c>
      <c r="M97" s="117">
        <v>1085790</v>
      </c>
      <c r="N97" s="118">
        <f t="shared" ref="N97:N98" si="13">IFERROR(M97/K97-1,"-")</f>
        <v>-3.4071145612135645E-2</v>
      </c>
    </row>
    <row r="98" spans="2:14" x14ac:dyDescent="0.25">
      <c r="B98" s="116" t="s">
        <v>73</v>
      </c>
      <c r="C98" s="117">
        <v>1081526</v>
      </c>
      <c r="D98" s="118">
        <v>0.10708414456134308</v>
      </c>
      <c r="E98" s="117">
        <v>81774</v>
      </c>
      <c r="F98" s="118">
        <f t="shared" si="12"/>
        <v>-0.92439016722667788</v>
      </c>
      <c r="G98" s="117">
        <v>874447</v>
      </c>
      <c r="H98" s="118">
        <f t="shared" si="12"/>
        <v>9.6934600239684983</v>
      </c>
      <c r="I98" s="117">
        <v>1044732</v>
      </c>
      <c r="J98" s="118">
        <f t="shared" si="12"/>
        <v>0.19473450077591892</v>
      </c>
      <c r="K98" s="117">
        <v>1073616</v>
      </c>
      <c r="L98" s="118">
        <f t="shared" si="12"/>
        <v>2.7647281790928124E-2</v>
      </c>
      <c r="M98" s="117">
        <v>1036212</v>
      </c>
      <c r="N98" s="118">
        <f t="shared" si="13"/>
        <v>-3.4839272141994893E-2</v>
      </c>
    </row>
    <row r="99" spans="2:14" x14ac:dyDescent="0.25">
      <c r="B99" s="116" t="s">
        <v>75</v>
      </c>
      <c r="C99" s="117">
        <v>482348</v>
      </c>
      <c r="D99" s="118">
        <v>-0.54657464323215077</v>
      </c>
      <c r="E99" s="117">
        <v>87662</v>
      </c>
      <c r="F99" s="118">
        <f t="shared" si="12"/>
        <v>-0.81825984558866216</v>
      </c>
      <c r="G99" s="117">
        <v>1017822</v>
      </c>
      <c r="H99" s="118">
        <f t="shared" si="12"/>
        <v>10.610754945130159</v>
      </c>
      <c r="I99" s="117">
        <v>1058399</v>
      </c>
      <c r="J99" s="118">
        <f t="shared" si="12"/>
        <v>3.9866499250360121E-2</v>
      </c>
      <c r="K99" s="117">
        <v>1149510</v>
      </c>
      <c r="L99" s="118">
        <f t="shared" si="12"/>
        <v>8.6083792596175934E-2</v>
      </c>
      <c r="M99" s="117"/>
      <c r="N99" s="118"/>
    </row>
    <row r="100" spans="2:14" x14ac:dyDescent="0.25">
      <c r="B100" s="116" t="s">
        <v>77</v>
      </c>
      <c r="C100" s="117">
        <v>0</v>
      </c>
      <c r="D100" s="118">
        <v>-1</v>
      </c>
      <c r="E100" s="117">
        <v>106355</v>
      </c>
      <c r="F100" s="118" t="str">
        <f t="shared" si="12"/>
        <v>-</v>
      </c>
      <c r="G100" s="117">
        <v>1046375</v>
      </c>
      <c r="H100" s="118">
        <f t="shared" si="12"/>
        <v>8.8385125287950732</v>
      </c>
      <c r="I100" s="117">
        <v>1034923</v>
      </c>
      <c r="J100" s="118">
        <f t="shared" si="12"/>
        <v>-1.0944451081113415E-2</v>
      </c>
      <c r="K100" s="117">
        <v>1054807</v>
      </c>
      <c r="L100" s="118">
        <f t="shared" si="12"/>
        <v>1.9213023577599575E-2</v>
      </c>
      <c r="M100" s="117"/>
      <c r="N100" s="118"/>
    </row>
    <row r="101" spans="2:14" x14ac:dyDescent="0.25">
      <c r="B101" s="116" t="s">
        <v>79</v>
      </c>
      <c r="C101" s="117">
        <v>0</v>
      </c>
      <c r="D101" s="118">
        <v>-1</v>
      </c>
      <c r="E101" s="117">
        <v>127723</v>
      </c>
      <c r="F101" s="118" t="str">
        <f t="shared" si="12"/>
        <v>-</v>
      </c>
      <c r="G101" s="117">
        <v>916073</v>
      </c>
      <c r="H101" s="118">
        <f t="shared" si="12"/>
        <v>6.1723417082279619</v>
      </c>
      <c r="I101" s="117">
        <v>981896</v>
      </c>
      <c r="J101" s="118">
        <f t="shared" si="12"/>
        <v>7.1853443994092103E-2</v>
      </c>
      <c r="K101" s="117">
        <v>1029817</v>
      </c>
      <c r="L101" s="118">
        <f t="shared" si="12"/>
        <v>4.8804557712833097E-2</v>
      </c>
      <c r="M101" s="117"/>
      <c r="N101" s="118"/>
    </row>
    <row r="102" spans="2:14" x14ac:dyDescent="0.25">
      <c r="B102" s="116" t="s">
        <v>81</v>
      </c>
      <c r="C102" s="117">
        <v>0</v>
      </c>
      <c r="D102" s="118">
        <v>-1</v>
      </c>
      <c r="E102" s="117">
        <v>187439</v>
      </c>
      <c r="F102" s="118" t="str">
        <f t="shared" si="12"/>
        <v>-</v>
      </c>
      <c r="G102" s="117">
        <v>942395</v>
      </c>
      <c r="H102" s="118">
        <f t="shared" si="12"/>
        <v>4.0277423588474113</v>
      </c>
      <c r="I102" s="117">
        <v>985737</v>
      </c>
      <c r="J102" s="118">
        <f t="shared" si="12"/>
        <v>4.5991330599164826E-2</v>
      </c>
      <c r="K102" s="117">
        <v>987495</v>
      </c>
      <c r="L102" s="118">
        <f t="shared" si="12"/>
        <v>1.7834371642739821E-3</v>
      </c>
      <c r="M102" s="117"/>
      <c r="N102" s="118"/>
    </row>
    <row r="103" spans="2:14" x14ac:dyDescent="0.25">
      <c r="B103" s="116" t="s">
        <v>83</v>
      </c>
      <c r="C103" s="117">
        <v>0</v>
      </c>
      <c r="D103" s="118">
        <v>-1</v>
      </c>
      <c r="E103" s="117">
        <v>390325</v>
      </c>
      <c r="F103" s="118" t="str">
        <f t="shared" si="12"/>
        <v>-</v>
      </c>
      <c r="G103" s="117">
        <v>1047957</v>
      </c>
      <c r="H103" s="118">
        <f t="shared" si="12"/>
        <v>1.6848318708768333</v>
      </c>
      <c r="I103" s="117">
        <v>1096955</v>
      </c>
      <c r="J103" s="118">
        <f t="shared" si="12"/>
        <v>4.6755735206692739E-2</v>
      </c>
      <c r="K103" s="117">
        <v>1131084</v>
      </c>
      <c r="L103" s="118">
        <f t="shared" si="12"/>
        <v>3.1112488661795501E-2</v>
      </c>
      <c r="M103" s="117"/>
      <c r="N103" s="118"/>
    </row>
    <row r="104" spans="2:14" x14ac:dyDescent="0.25">
      <c r="B104" s="116" t="s">
        <v>85</v>
      </c>
      <c r="C104" s="117">
        <v>169505</v>
      </c>
      <c r="D104" s="118">
        <v>-0.84295815491003023</v>
      </c>
      <c r="E104" s="117">
        <v>588422</v>
      </c>
      <c r="F104" s="118">
        <f t="shared" si="12"/>
        <v>2.4714138226011033</v>
      </c>
      <c r="G104" s="117">
        <v>1076405</v>
      </c>
      <c r="H104" s="118">
        <f t="shared" si="12"/>
        <v>0.82930787767962455</v>
      </c>
      <c r="I104" s="117">
        <v>1140422</v>
      </c>
      <c r="J104" s="118">
        <f t="shared" si="12"/>
        <v>5.9472967888480666E-2</v>
      </c>
      <c r="K104" s="117">
        <v>1172113</v>
      </c>
      <c r="L104" s="118">
        <f t="shared" si="12"/>
        <v>2.7788836062440092E-2</v>
      </c>
      <c r="M104" s="117"/>
      <c r="N104" s="118"/>
    </row>
    <row r="105" spans="2:14" x14ac:dyDescent="0.25">
      <c r="B105" s="116" t="s">
        <v>87</v>
      </c>
      <c r="C105" s="117">
        <v>99935</v>
      </c>
      <c r="D105" s="118">
        <v>-0.8949227284866812</v>
      </c>
      <c r="E105" s="117">
        <v>647953</v>
      </c>
      <c r="F105" s="118">
        <f t="shared" si="12"/>
        <v>5.4837444338820234</v>
      </c>
      <c r="G105" s="117">
        <v>923259</v>
      </c>
      <c r="H105" s="118">
        <f t="shared" si="12"/>
        <v>0.42488575560264397</v>
      </c>
      <c r="I105" s="117">
        <v>1021615</v>
      </c>
      <c r="J105" s="118">
        <f t="shared" si="12"/>
        <v>0.1065313200304574</v>
      </c>
      <c r="K105" s="117">
        <v>1027132</v>
      </c>
      <c r="L105" s="118">
        <f t="shared" si="12"/>
        <v>5.4002730970081902E-3</v>
      </c>
      <c r="M105" s="117"/>
      <c r="N105" s="118"/>
    </row>
    <row r="106" spans="2:14" x14ac:dyDescent="0.25">
      <c r="B106" s="116" t="s">
        <v>89</v>
      </c>
      <c r="C106" s="117">
        <v>96365</v>
      </c>
      <c r="D106" s="118">
        <v>-0.91102614694696837</v>
      </c>
      <c r="E106" s="117">
        <v>882370</v>
      </c>
      <c r="F106" s="118">
        <f t="shared" si="12"/>
        <v>8.1565402376381471</v>
      </c>
      <c r="G106" s="117">
        <v>1066955</v>
      </c>
      <c r="H106" s="118">
        <f t="shared" si="12"/>
        <v>0.20919228894908026</v>
      </c>
      <c r="I106" s="117">
        <v>1149422</v>
      </c>
      <c r="J106" s="118">
        <f t="shared" si="12"/>
        <v>7.7291919528002628E-2</v>
      </c>
      <c r="K106" s="117">
        <v>1172328</v>
      </c>
      <c r="L106" s="118">
        <f t="shared" si="12"/>
        <v>1.9928276994872096E-2</v>
      </c>
      <c r="M106" s="117"/>
      <c r="N106" s="118"/>
    </row>
    <row r="107" spans="2:14" x14ac:dyDescent="0.25">
      <c r="B107" s="116" t="s">
        <v>91</v>
      </c>
      <c r="C107" s="117">
        <v>139605</v>
      </c>
      <c r="D107" s="118">
        <v>-0.857329000214612</v>
      </c>
      <c r="E107" s="117">
        <v>888594</v>
      </c>
      <c r="F107" s="118">
        <f t="shared" si="12"/>
        <v>5.3650585580745673</v>
      </c>
      <c r="G107" s="117">
        <v>1015209</v>
      </c>
      <c r="H107" s="118">
        <f t="shared" si="12"/>
        <v>0.14248914577411065</v>
      </c>
      <c r="I107" s="117">
        <v>1105909</v>
      </c>
      <c r="J107" s="118">
        <f t="shared" si="12"/>
        <v>8.9341209544044675E-2</v>
      </c>
      <c r="K107" s="117">
        <v>1086191</v>
      </c>
      <c r="L107" s="118">
        <f t="shared" si="12"/>
        <v>-1.7829676763639668E-2</v>
      </c>
      <c r="M107" s="117"/>
      <c r="N107" s="118"/>
    </row>
    <row r="108" spans="2:14" x14ac:dyDescent="0.25">
      <c r="B108" s="116" t="s">
        <v>93</v>
      </c>
      <c r="C108" s="117">
        <v>174634</v>
      </c>
      <c r="D108" s="118">
        <v>-0.82860704085738679</v>
      </c>
      <c r="E108" s="117">
        <v>769877</v>
      </c>
      <c r="F108" s="118">
        <f t="shared" si="12"/>
        <v>3.4085172417742253</v>
      </c>
      <c r="G108" s="117">
        <v>1039520</v>
      </c>
      <c r="H108" s="118">
        <f t="shared" si="12"/>
        <v>0.3502416619797708</v>
      </c>
      <c r="I108" s="117">
        <v>1097426</v>
      </c>
      <c r="J108" s="118">
        <f t="shared" si="12"/>
        <v>5.5704555948899559E-2</v>
      </c>
      <c r="K108" s="117">
        <v>1088821</v>
      </c>
      <c r="L108" s="118">
        <f t="shared" si="12"/>
        <v>-7.8410753891378082E-3</v>
      </c>
      <c r="M108" s="117"/>
      <c r="N108" s="118"/>
    </row>
    <row r="109" spans="2:14" ht="15.75" x14ac:dyDescent="0.25">
      <c r="B109" s="119" t="s">
        <v>30</v>
      </c>
      <c r="C109" s="120">
        <v>3494056</v>
      </c>
      <c r="D109" s="121">
        <v>-0.71105274187036682</v>
      </c>
      <c r="E109" s="120">
        <v>4837580</v>
      </c>
      <c r="F109" s="121">
        <f t="shared" si="12"/>
        <v>0.38451701976156083</v>
      </c>
      <c r="G109" s="120">
        <v>11708263</v>
      </c>
      <c r="H109" s="121">
        <f t="shared" si="12"/>
        <v>1.4202727396756227</v>
      </c>
      <c r="I109" s="120">
        <v>12773275</v>
      </c>
      <c r="J109" s="121">
        <f t="shared" si="12"/>
        <v>9.0962425425530569E-2</v>
      </c>
      <c r="K109" s="120">
        <v>13097003</v>
      </c>
      <c r="L109" s="121">
        <f t="shared" si="12"/>
        <v>2.5344165846268973E-2</v>
      </c>
      <c r="M109" s="120">
        <v>2122002</v>
      </c>
      <c r="N109" s="121">
        <v>-3.4446388391526583E-2</v>
      </c>
    </row>
    <row r="110" spans="2:14" ht="6" customHeight="1" x14ac:dyDescent="0.25"/>
    <row r="111" spans="2:14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</row>
    <row r="112" spans="2:14" x14ac:dyDescent="0.25">
      <c r="C112" s="122"/>
      <c r="K112" s="122"/>
      <c r="N112" s="79"/>
    </row>
    <row r="114" spans="1:15" ht="48.75" customHeight="1" thickBot="1" x14ac:dyDescent="0.3">
      <c r="B114" s="268" t="s">
        <v>277</v>
      </c>
      <c r="C114" s="268"/>
      <c r="D114" s="268"/>
      <c r="E114" s="268"/>
      <c r="F114" s="268"/>
      <c r="G114" s="268"/>
      <c r="H114" s="268"/>
      <c r="I114" s="268"/>
      <c r="J114" s="268"/>
      <c r="K114" s="268"/>
      <c r="L114" s="268"/>
      <c r="M114" s="268"/>
      <c r="N114" s="268"/>
      <c r="O114" s="1" t="s">
        <v>108</v>
      </c>
    </row>
    <row r="115" spans="1:15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O115" s="1" t="s">
        <v>109</v>
      </c>
    </row>
    <row r="116" spans="1:15" ht="22.5" thickTop="1" thickBot="1" x14ac:dyDescent="0.3">
      <c r="B116" s="123" t="str">
        <f>C116</f>
        <v>Reino Unido</v>
      </c>
      <c r="C116" s="293" t="s">
        <v>110</v>
      </c>
      <c r="D116" s="294"/>
      <c r="E116" s="294"/>
      <c r="F116" s="294"/>
      <c r="G116" s="294"/>
      <c r="H116" s="294"/>
      <c r="I116" s="294"/>
      <c r="J116" s="294"/>
      <c r="K116" s="294"/>
      <c r="L116" s="294"/>
      <c r="M116" s="294"/>
      <c r="N116" s="294"/>
    </row>
    <row r="117" spans="1:15" ht="22.5" thickTop="1" thickBot="1" x14ac:dyDescent="0.3">
      <c r="B117" s="109"/>
      <c r="C117" s="295">
        <f>$C$7</f>
        <v>2020</v>
      </c>
      <c r="D117" s="296"/>
      <c r="E117" s="297">
        <f>$E$7</f>
        <v>2021</v>
      </c>
      <c r="F117" s="296"/>
      <c r="G117" s="297">
        <f>$G$7</f>
        <v>2022</v>
      </c>
      <c r="H117" s="296"/>
      <c r="I117" s="297">
        <f>$I$7</f>
        <v>2023</v>
      </c>
      <c r="J117" s="296"/>
      <c r="K117" s="297">
        <f>$K$7</f>
        <v>2024</v>
      </c>
      <c r="L117" s="296"/>
      <c r="M117" s="297">
        <f>$M$7</f>
        <v>2025</v>
      </c>
      <c r="N117" s="298"/>
    </row>
    <row r="118" spans="1:15" ht="16.5" thickTop="1" thickBot="1" x14ac:dyDescent="0.3">
      <c r="B118" s="85"/>
      <c r="C118" s="113" t="s">
        <v>69</v>
      </c>
      <c r="D118" s="114" t="str">
        <f>CONCATENATE("var. ",RIGHT(C117,2),"/",RIGHT(C117-1,2))</f>
        <v>var. 20/19</v>
      </c>
      <c r="E118" s="115" t="s">
        <v>69</v>
      </c>
      <c r="F118" s="114" t="s">
        <v>247</v>
      </c>
      <c r="G118" s="115" t="s">
        <v>69</v>
      </c>
      <c r="H118" s="114" t="s">
        <v>247</v>
      </c>
      <c r="I118" s="115" t="s">
        <v>69</v>
      </c>
      <c r="J118" s="114" t="s">
        <v>247</v>
      </c>
      <c r="K118" s="115" t="s">
        <v>69</v>
      </c>
      <c r="L118" s="114" t="s">
        <v>247</v>
      </c>
      <c r="M118" s="115" t="s">
        <v>69</v>
      </c>
      <c r="N118" s="114" t="s">
        <v>273</v>
      </c>
    </row>
    <row r="119" spans="1:15" x14ac:dyDescent="0.25">
      <c r="B119" s="116" t="s">
        <v>71</v>
      </c>
      <c r="C119" s="117">
        <v>467841</v>
      </c>
      <c r="D119" s="118">
        <v>3.1004557354795015E-2</v>
      </c>
      <c r="E119" s="117">
        <v>9246</v>
      </c>
      <c r="F119" s="118">
        <f t="shared" ref="F119:L131" si="14">IFERROR(E119/C119-1,"-")</f>
        <v>-0.98023687534867621</v>
      </c>
      <c r="G119" s="117">
        <v>287804</v>
      </c>
      <c r="H119" s="118">
        <f t="shared" si="14"/>
        <v>30.127406446030715</v>
      </c>
      <c r="I119" s="117">
        <v>463889</v>
      </c>
      <c r="J119" s="118">
        <f t="shared" si="14"/>
        <v>0.61182262928937758</v>
      </c>
      <c r="K119" s="117">
        <v>507267</v>
      </c>
      <c r="L119" s="118">
        <f t="shared" si="14"/>
        <v>9.3509438680373869E-2</v>
      </c>
      <c r="M119" s="117">
        <v>508547</v>
      </c>
      <c r="N119" s="118">
        <f t="shared" ref="N119:N120" si="15">IFERROR(M119/K119-1,"-")</f>
        <v>2.5233259802037722E-3</v>
      </c>
    </row>
    <row r="120" spans="1:15" x14ac:dyDescent="0.25">
      <c r="B120" s="116" t="s">
        <v>73</v>
      </c>
      <c r="C120" s="117">
        <v>473805</v>
      </c>
      <c r="D120" s="118">
        <v>0.12422855434465374</v>
      </c>
      <c r="E120" s="117">
        <v>3986</v>
      </c>
      <c r="F120" s="118">
        <f t="shared" si="14"/>
        <v>-0.99158725636073908</v>
      </c>
      <c r="G120" s="117">
        <v>387845</v>
      </c>
      <c r="H120" s="118">
        <f t="shared" si="14"/>
        <v>96.301806322127447</v>
      </c>
      <c r="I120" s="117">
        <v>455329</v>
      </c>
      <c r="J120" s="118">
        <f t="shared" si="14"/>
        <v>0.17399734429991365</v>
      </c>
      <c r="K120" s="117">
        <v>462410</v>
      </c>
      <c r="L120" s="118">
        <f t="shared" si="14"/>
        <v>1.5551392509592032E-2</v>
      </c>
      <c r="M120" s="117">
        <v>460209</v>
      </c>
      <c r="N120" s="118">
        <f t="shared" si="15"/>
        <v>-4.7598451590580293E-3</v>
      </c>
    </row>
    <row r="121" spans="1:15" x14ac:dyDescent="0.25">
      <c r="B121" s="116" t="s">
        <v>75</v>
      </c>
      <c r="C121" s="117">
        <v>236725</v>
      </c>
      <c r="D121" s="118">
        <v>-0.51533484839178589</v>
      </c>
      <c r="E121" s="117">
        <v>3017</v>
      </c>
      <c r="F121" s="118">
        <f t="shared" si="14"/>
        <v>-0.98725525398669345</v>
      </c>
      <c r="G121" s="117">
        <v>471283</v>
      </c>
      <c r="H121" s="118">
        <f t="shared" si="14"/>
        <v>155.20914816042426</v>
      </c>
      <c r="I121" s="117">
        <v>508176</v>
      </c>
      <c r="J121" s="118">
        <f t="shared" si="14"/>
        <v>7.8282051336458158E-2</v>
      </c>
      <c r="K121" s="117">
        <v>528478</v>
      </c>
      <c r="L121" s="118">
        <f t="shared" si="14"/>
        <v>3.9950725732816883E-2</v>
      </c>
      <c r="M121" s="117"/>
      <c r="N121" s="118"/>
    </row>
    <row r="122" spans="1:15" x14ac:dyDescent="0.25">
      <c r="B122" s="116" t="s">
        <v>77</v>
      </c>
      <c r="C122" s="117">
        <v>0</v>
      </c>
      <c r="D122" s="118">
        <v>-1</v>
      </c>
      <c r="E122" s="117">
        <v>3963</v>
      </c>
      <c r="F122" s="118" t="str">
        <f t="shared" si="14"/>
        <v>-</v>
      </c>
      <c r="G122" s="117">
        <v>499381</v>
      </c>
      <c r="H122" s="118">
        <f t="shared" si="14"/>
        <v>125.01085036588444</v>
      </c>
      <c r="I122" s="117">
        <v>504848</v>
      </c>
      <c r="J122" s="118">
        <f t="shared" si="14"/>
        <v>1.0947553070701499E-2</v>
      </c>
      <c r="K122" s="117">
        <v>538909</v>
      </c>
      <c r="L122" s="118">
        <f t="shared" si="14"/>
        <v>6.7467831901879327E-2</v>
      </c>
      <c r="M122" s="117"/>
      <c r="N122" s="118"/>
    </row>
    <row r="123" spans="1:15" x14ac:dyDescent="0.25">
      <c r="B123" s="116" t="s">
        <v>79</v>
      </c>
      <c r="C123" s="117">
        <v>0</v>
      </c>
      <c r="D123" s="118">
        <v>-1</v>
      </c>
      <c r="E123" s="117">
        <v>4045</v>
      </c>
      <c r="F123" s="118" t="str">
        <f t="shared" si="14"/>
        <v>-</v>
      </c>
      <c r="G123" s="117">
        <v>490237</v>
      </c>
      <c r="H123" s="118">
        <f t="shared" si="14"/>
        <v>120.19579728059333</v>
      </c>
      <c r="I123" s="117">
        <v>543521</v>
      </c>
      <c r="J123" s="118">
        <f t="shared" si="14"/>
        <v>0.10869028653488</v>
      </c>
      <c r="K123" s="117">
        <v>584395</v>
      </c>
      <c r="L123" s="118">
        <f t="shared" si="14"/>
        <v>7.5202246095366965E-2</v>
      </c>
      <c r="M123" s="117"/>
      <c r="N123" s="118"/>
    </row>
    <row r="124" spans="1:15" x14ac:dyDescent="0.25">
      <c r="B124" s="116" t="s">
        <v>81</v>
      </c>
      <c r="C124" s="117">
        <v>0</v>
      </c>
      <c r="D124" s="118">
        <v>-1</v>
      </c>
      <c r="E124" s="117">
        <v>17245</v>
      </c>
      <c r="F124" s="118" t="str">
        <f t="shared" si="14"/>
        <v>-</v>
      </c>
      <c r="G124" s="117">
        <v>521079</v>
      </c>
      <c r="H124" s="118">
        <f t="shared" si="14"/>
        <v>29.216236590316033</v>
      </c>
      <c r="I124" s="117">
        <v>561465</v>
      </c>
      <c r="J124" s="118">
        <f t="shared" si="14"/>
        <v>7.7504562647890296E-2</v>
      </c>
      <c r="K124" s="117">
        <v>571290</v>
      </c>
      <c r="L124" s="118">
        <f t="shared" si="14"/>
        <v>1.749886457748917E-2</v>
      </c>
      <c r="M124" s="117"/>
      <c r="N124" s="118"/>
    </row>
    <row r="125" spans="1:15" x14ac:dyDescent="0.25">
      <c r="B125" s="116" t="s">
        <v>83</v>
      </c>
      <c r="C125" s="117">
        <v>0</v>
      </c>
      <c r="D125" s="118">
        <v>-1</v>
      </c>
      <c r="E125" s="117">
        <v>61248</v>
      </c>
      <c r="F125" s="118" t="str">
        <f t="shared" si="14"/>
        <v>-</v>
      </c>
      <c r="G125" s="117">
        <v>562174</v>
      </c>
      <c r="H125" s="118">
        <f t="shared" si="14"/>
        <v>8.1786507314524552</v>
      </c>
      <c r="I125" s="117">
        <v>581810</v>
      </c>
      <c r="J125" s="118">
        <f t="shared" si="14"/>
        <v>3.4928687559367733E-2</v>
      </c>
      <c r="K125" s="117">
        <v>611230</v>
      </c>
      <c r="L125" s="118">
        <f t="shared" si="14"/>
        <v>5.0566336089101327E-2</v>
      </c>
      <c r="M125" s="117"/>
      <c r="N125" s="118"/>
    </row>
    <row r="126" spans="1:15" x14ac:dyDescent="0.25">
      <c r="B126" s="116" t="s">
        <v>85</v>
      </c>
      <c r="C126" s="117">
        <v>33819</v>
      </c>
      <c r="D126" s="118">
        <v>-0.93610798862681011</v>
      </c>
      <c r="E126" s="117">
        <v>191040</v>
      </c>
      <c r="F126" s="118">
        <f t="shared" si="14"/>
        <v>4.6488955912356955</v>
      </c>
      <c r="G126" s="117">
        <v>591418</v>
      </c>
      <c r="H126" s="118">
        <f t="shared" si="14"/>
        <v>2.0957809882747069</v>
      </c>
      <c r="I126" s="117">
        <v>615291</v>
      </c>
      <c r="J126" s="118">
        <f t="shared" si="14"/>
        <v>4.036569735787543E-2</v>
      </c>
      <c r="K126" s="117">
        <v>659079</v>
      </c>
      <c r="L126" s="118">
        <f t="shared" si="14"/>
        <v>7.1166326177369843E-2</v>
      </c>
      <c r="M126" s="117"/>
      <c r="N126" s="118"/>
    </row>
    <row r="127" spans="1:15" x14ac:dyDescent="0.25">
      <c r="B127" s="116" t="s">
        <v>87</v>
      </c>
      <c r="C127" s="117">
        <v>30969</v>
      </c>
      <c r="D127" s="118">
        <v>-0.93722419409438362</v>
      </c>
      <c r="E127" s="117">
        <v>245519</v>
      </c>
      <c r="F127" s="118">
        <f t="shared" si="14"/>
        <v>6.9278956375730569</v>
      </c>
      <c r="G127" s="117">
        <v>521203</v>
      </c>
      <c r="H127" s="118">
        <f t="shared" si="14"/>
        <v>1.1228621817456084</v>
      </c>
      <c r="I127" s="117">
        <v>595081</v>
      </c>
      <c r="J127" s="118">
        <f t="shared" si="14"/>
        <v>0.14174515495881645</v>
      </c>
      <c r="K127" s="117">
        <v>589108</v>
      </c>
      <c r="L127" s="118">
        <f t="shared" si="14"/>
        <v>-1.0037289041323838E-2</v>
      </c>
      <c r="M127" s="117"/>
      <c r="N127" s="118"/>
    </row>
    <row r="128" spans="1:15" x14ac:dyDescent="0.25">
      <c r="A128" s="122"/>
      <c r="B128" s="116" t="s">
        <v>89</v>
      </c>
      <c r="C128" s="117">
        <v>35708</v>
      </c>
      <c r="D128" s="118">
        <v>-0.93155217162946014</v>
      </c>
      <c r="E128" s="117">
        <v>392755</v>
      </c>
      <c r="F128" s="118">
        <f t="shared" si="14"/>
        <v>9.9990758373473732</v>
      </c>
      <c r="G128" s="117">
        <v>572438</v>
      </c>
      <c r="H128" s="118">
        <f t="shared" si="14"/>
        <v>0.4574938574938574</v>
      </c>
      <c r="I128" s="117">
        <v>604663</v>
      </c>
      <c r="J128" s="118">
        <f t="shared" si="14"/>
        <v>5.6294306108259695E-2</v>
      </c>
      <c r="K128" s="117">
        <v>615103</v>
      </c>
      <c r="L128" s="118">
        <f t="shared" si="14"/>
        <v>1.7265815834605291E-2</v>
      </c>
      <c r="M128" s="117"/>
      <c r="N128" s="118"/>
    </row>
    <row r="129" spans="2:15" x14ac:dyDescent="0.25">
      <c r="B129" s="116" t="s">
        <v>91</v>
      </c>
      <c r="C129" s="117">
        <v>67172</v>
      </c>
      <c r="D129" s="118">
        <v>-0.83694375127440801</v>
      </c>
      <c r="E129" s="117">
        <v>359552</v>
      </c>
      <c r="F129" s="118">
        <f t="shared" si="14"/>
        <v>4.3527064848448758</v>
      </c>
      <c r="G129" s="117">
        <v>445764</v>
      </c>
      <c r="H129" s="118">
        <f t="shared" si="14"/>
        <v>0.23977616589533635</v>
      </c>
      <c r="I129" s="117">
        <v>509079</v>
      </c>
      <c r="J129" s="118">
        <f t="shared" si="14"/>
        <v>0.14203704202223588</v>
      </c>
      <c r="K129" s="117">
        <v>505691</v>
      </c>
      <c r="L129" s="118">
        <f t="shared" si="14"/>
        <v>-6.6551556831061509E-3</v>
      </c>
      <c r="M129" s="117"/>
      <c r="N129" s="118"/>
    </row>
    <row r="130" spans="2:15" x14ac:dyDescent="0.25">
      <c r="B130" s="116" t="s">
        <v>93</v>
      </c>
      <c r="C130" s="117">
        <v>85691</v>
      </c>
      <c r="D130" s="118">
        <v>-0.80535831913685407</v>
      </c>
      <c r="E130" s="117">
        <v>283867</v>
      </c>
      <c r="F130" s="118">
        <f t="shared" si="14"/>
        <v>2.3126816118378826</v>
      </c>
      <c r="G130" s="117">
        <v>489037</v>
      </c>
      <c r="H130" s="118">
        <f t="shared" si="14"/>
        <v>0.72276805687170409</v>
      </c>
      <c r="I130" s="117">
        <v>512982</v>
      </c>
      <c r="J130" s="118">
        <f t="shared" si="14"/>
        <v>4.8963575353194067E-2</v>
      </c>
      <c r="K130" s="117">
        <v>516610</v>
      </c>
      <c r="L130" s="118">
        <f t="shared" si="14"/>
        <v>7.0723729097708077E-3</v>
      </c>
      <c r="M130" s="117"/>
      <c r="N130" s="118"/>
    </row>
    <row r="131" spans="2:15" ht="15.75" x14ac:dyDescent="0.25">
      <c r="B131" s="119" t="s">
        <v>30</v>
      </c>
      <c r="C131" s="120">
        <v>1483938</v>
      </c>
      <c r="D131" s="121">
        <v>-0.7373591277268492</v>
      </c>
      <c r="E131" s="120">
        <v>1575483</v>
      </c>
      <c r="F131" s="121">
        <f t="shared" si="14"/>
        <v>6.1690582760196122E-2</v>
      </c>
      <c r="G131" s="120">
        <v>5839663</v>
      </c>
      <c r="H131" s="121">
        <f t="shared" si="14"/>
        <v>2.7065858533541776</v>
      </c>
      <c r="I131" s="120">
        <v>6456134</v>
      </c>
      <c r="J131" s="121">
        <f t="shared" si="14"/>
        <v>0.10556619448759297</v>
      </c>
      <c r="K131" s="120">
        <v>6689570</v>
      </c>
      <c r="L131" s="121">
        <f t="shared" si="14"/>
        <v>3.6157242089460917E-2</v>
      </c>
      <c r="M131" s="120">
        <v>968756</v>
      </c>
      <c r="N131" s="121">
        <v>-9.498008099604327E-4</v>
      </c>
    </row>
    <row r="132" spans="2:15" ht="6" customHeight="1" x14ac:dyDescent="0.25"/>
    <row r="133" spans="2:15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</row>
    <row r="134" spans="2:15" x14ac:dyDescent="0.25">
      <c r="C134" s="122"/>
      <c r="K134" s="122"/>
      <c r="N134" s="79"/>
    </row>
    <row r="136" spans="2:15" ht="48.75" customHeight="1" thickBot="1" x14ac:dyDescent="0.3">
      <c r="B136" s="268" t="s">
        <v>278</v>
      </c>
      <c r="C136" s="268"/>
      <c r="D136" s="268"/>
      <c r="E136" s="268"/>
      <c r="F136" s="268"/>
      <c r="G136" s="268"/>
      <c r="H136" s="268"/>
      <c r="I136" s="268"/>
      <c r="J136" s="268"/>
      <c r="K136" s="268"/>
      <c r="L136" s="268"/>
      <c r="M136" s="268"/>
      <c r="N136" s="268"/>
      <c r="O136" s="1" t="s">
        <v>111</v>
      </c>
    </row>
    <row r="137" spans="2:15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O137" s="1" t="s">
        <v>112</v>
      </c>
    </row>
    <row r="138" spans="2:15" ht="22.5" thickTop="1" thickBot="1" x14ac:dyDescent="0.3">
      <c r="B138" s="123" t="str">
        <f>C138</f>
        <v>Alemania</v>
      </c>
      <c r="C138" s="293" t="s">
        <v>113</v>
      </c>
      <c r="D138" s="294"/>
      <c r="E138" s="294"/>
      <c r="F138" s="294"/>
      <c r="G138" s="294"/>
      <c r="H138" s="294"/>
      <c r="I138" s="294"/>
      <c r="J138" s="294"/>
      <c r="K138" s="294"/>
      <c r="L138" s="294"/>
      <c r="M138" s="294"/>
      <c r="N138" s="294"/>
    </row>
    <row r="139" spans="2:15" ht="22.5" thickTop="1" thickBot="1" x14ac:dyDescent="0.3">
      <c r="B139" s="109"/>
      <c r="C139" s="295">
        <f>$C$7</f>
        <v>2020</v>
      </c>
      <c r="D139" s="296"/>
      <c r="E139" s="297">
        <f>$E$7</f>
        <v>2021</v>
      </c>
      <c r="F139" s="296"/>
      <c r="G139" s="297">
        <f>$G$7</f>
        <v>2022</v>
      </c>
      <c r="H139" s="296"/>
      <c r="I139" s="297">
        <f>$I$7</f>
        <v>2023</v>
      </c>
      <c r="J139" s="296"/>
      <c r="K139" s="297">
        <f>$K$7</f>
        <v>2024</v>
      </c>
      <c r="L139" s="296"/>
      <c r="M139" s="297">
        <f>$M$7</f>
        <v>2025</v>
      </c>
      <c r="N139" s="298"/>
    </row>
    <row r="140" spans="2:15" ht="16.5" thickTop="1" thickBot="1" x14ac:dyDescent="0.3">
      <c r="B140" s="85"/>
      <c r="C140" s="113" t="s">
        <v>69</v>
      </c>
      <c r="D140" s="114" t="str">
        <f>CONCATENATE("var. ",RIGHT(C139,2),"/",RIGHT(C139-1,2))</f>
        <v>var. 20/19</v>
      </c>
      <c r="E140" s="115" t="s">
        <v>69</v>
      </c>
      <c r="F140" s="114" t="s">
        <v>247</v>
      </c>
      <c r="G140" s="115" t="s">
        <v>69</v>
      </c>
      <c r="H140" s="114" t="s">
        <v>247</v>
      </c>
      <c r="I140" s="115" t="s">
        <v>69</v>
      </c>
      <c r="J140" s="114" t="s">
        <v>247</v>
      </c>
      <c r="K140" s="115" t="s">
        <v>69</v>
      </c>
      <c r="L140" s="114" t="s">
        <v>247</v>
      </c>
      <c r="M140" s="115" t="s">
        <v>69</v>
      </c>
      <c r="N140" s="114" t="s">
        <v>273</v>
      </c>
    </row>
    <row r="141" spans="2:15" x14ac:dyDescent="0.25">
      <c r="B141" s="116" t="s">
        <v>71</v>
      </c>
      <c r="C141" s="117">
        <v>154087</v>
      </c>
      <c r="D141" s="118">
        <v>-1.1603889772668907E-2</v>
      </c>
      <c r="E141" s="117">
        <v>11884</v>
      </c>
      <c r="F141" s="118">
        <f t="shared" ref="F141:L153" si="16">IFERROR(E141/C141-1,"-")</f>
        <v>-0.92287473959516375</v>
      </c>
      <c r="G141" s="117">
        <v>89583</v>
      </c>
      <c r="H141" s="118">
        <f t="shared" si="16"/>
        <v>6.5381184786267248</v>
      </c>
      <c r="I141" s="117">
        <v>122293</v>
      </c>
      <c r="J141" s="118">
        <f t="shared" si="16"/>
        <v>0.36513624236741338</v>
      </c>
      <c r="K141" s="117">
        <v>126100</v>
      </c>
      <c r="L141" s="118">
        <f t="shared" si="16"/>
        <v>3.1130154628637774E-2</v>
      </c>
      <c r="M141" s="117">
        <v>123178</v>
      </c>
      <c r="N141" s="118">
        <f t="shared" ref="N141:N142" si="17">IFERROR(M141/K141-1,"-")</f>
        <v>-2.3172085646312457E-2</v>
      </c>
    </row>
    <row r="142" spans="2:15" x14ac:dyDescent="0.25">
      <c r="B142" s="116" t="s">
        <v>73</v>
      </c>
      <c r="C142" s="117">
        <v>139966</v>
      </c>
      <c r="D142" s="118">
        <v>1.3497270133669304E-2</v>
      </c>
      <c r="E142" s="117">
        <v>11544</v>
      </c>
      <c r="F142" s="118">
        <f t="shared" si="16"/>
        <v>-0.91752282697226473</v>
      </c>
      <c r="G142" s="117">
        <v>91975</v>
      </c>
      <c r="H142" s="118">
        <f t="shared" si="16"/>
        <v>6.9673423423423424</v>
      </c>
      <c r="I142" s="117">
        <v>119975</v>
      </c>
      <c r="J142" s="118">
        <f t="shared" si="16"/>
        <v>0.30443055178037515</v>
      </c>
      <c r="K142" s="117">
        <v>123737</v>
      </c>
      <c r="L142" s="118">
        <f t="shared" si="16"/>
        <v>3.1356532610960608E-2</v>
      </c>
      <c r="M142" s="117">
        <v>114767</v>
      </c>
      <c r="N142" s="118">
        <f t="shared" si="17"/>
        <v>-7.2492463854788802E-2</v>
      </c>
    </row>
    <row r="143" spans="2:15" x14ac:dyDescent="0.25">
      <c r="B143" s="116" t="s">
        <v>75</v>
      </c>
      <c r="C143" s="117">
        <v>68159</v>
      </c>
      <c r="D143" s="118">
        <v>-0.55221890089675796</v>
      </c>
      <c r="E143" s="117">
        <v>17146</v>
      </c>
      <c r="F143" s="118">
        <f t="shared" si="16"/>
        <v>-0.74844114496984993</v>
      </c>
      <c r="G143" s="117">
        <v>129712</v>
      </c>
      <c r="H143" s="118">
        <f t="shared" si="16"/>
        <v>6.5651463898285316</v>
      </c>
      <c r="I143" s="117">
        <v>133635</v>
      </c>
      <c r="J143" s="118">
        <f t="shared" si="16"/>
        <v>3.0243925003083705E-2</v>
      </c>
      <c r="K143" s="117">
        <v>145348</v>
      </c>
      <c r="L143" s="118">
        <f t="shared" si="16"/>
        <v>8.764919369925539E-2</v>
      </c>
      <c r="M143" s="117"/>
      <c r="N143" s="118"/>
    </row>
    <row r="144" spans="2:15" x14ac:dyDescent="0.25">
      <c r="B144" s="116" t="s">
        <v>77</v>
      </c>
      <c r="C144" s="117">
        <v>0</v>
      </c>
      <c r="D144" s="118">
        <v>-1</v>
      </c>
      <c r="E144" s="117">
        <v>15236</v>
      </c>
      <c r="F144" s="118" t="str">
        <f t="shared" si="16"/>
        <v>-</v>
      </c>
      <c r="G144" s="117">
        <v>128074</v>
      </c>
      <c r="H144" s="118">
        <f t="shared" si="16"/>
        <v>7.4060120766605415</v>
      </c>
      <c r="I144" s="117">
        <v>121099</v>
      </c>
      <c r="J144" s="118">
        <f t="shared" si="16"/>
        <v>-5.4460702406421313E-2</v>
      </c>
      <c r="K144" s="117">
        <v>116283</v>
      </c>
      <c r="L144" s="118">
        <f t="shared" si="16"/>
        <v>-3.9769114526131522E-2</v>
      </c>
      <c r="M144" s="117"/>
      <c r="N144" s="118"/>
    </row>
    <row r="145" spans="1:15" x14ac:dyDescent="0.25">
      <c r="B145" s="116" t="s">
        <v>79</v>
      </c>
      <c r="C145" s="117">
        <v>0</v>
      </c>
      <c r="D145" s="118">
        <v>-1</v>
      </c>
      <c r="E145" s="117">
        <v>20853</v>
      </c>
      <c r="F145" s="118" t="str">
        <f t="shared" si="16"/>
        <v>-</v>
      </c>
      <c r="G145" s="117">
        <v>110814</v>
      </c>
      <c r="H145" s="118">
        <f t="shared" si="16"/>
        <v>4.3140555315781901</v>
      </c>
      <c r="I145" s="117">
        <v>116526</v>
      </c>
      <c r="J145" s="118">
        <f t="shared" si="16"/>
        <v>5.1545833558936494E-2</v>
      </c>
      <c r="K145" s="117">
        <v>113394</v>
      </c>
      <c r="L145" s="118">
        <f t="shared" si="16"/>
        <v>-2.6878121620925843E-2</v>
      </c>
      <c r="M145" s="117"/>
      <c r="N145" s="118"/>
    </row>
    <row r="146" spans="1:15" x14ac:dyDescent="0.25">
      <c r="B146" s="116" t="s">
        <v>81</v>
      </c>
      <c r="C146" s="117">
        <v>0</v>
      </c>
      <c r="D146" s="118">
        <v>-1</v>
      </c>
      <c r="E146" s="117">
        <v>38543</v>
      </c>
      <c r="F146" s="118" t="str">
        <f t="shared" si="16"/>
        <v>-</v>
      </c>
      <c r="G146" s="117">
        <v>119906</v>
      </c>
      <c r="H146" s="118">
        <f t="shared" si="16"/>
        <v>2.1109669719534025</v>
      </c>
      <c r="I146" s="117">
        <v>118355</v>
      </c>
      <c r="J146" s="118">
        <f t="shared" si="16"/>
        <v>-1.2935132520474402E-2</v>
      </c>
      <c r="K146" s="117">
        <v>100343</v>
      </c>
      <c r="L146" s="118">
        <f t="shared" si="16"/>
        <v>-0.15218621942461241</v>
      </c>
      <c r="M146" s="117"/>
      <c r="N146" s="118"/>
    </row>
    <row r="147" spans="1:15" x14ac:dyDescent="0.25">
      <c r="B147" s="116" t="s">
        <v>83</v>
      </c>
      <c r="C147" s="117">
        <v>0</v>
      </c>
      <c r="D147" s="118">
        <v>-1</v>
      </c>
      <c r="E147" s="117">
        <v>88196</v>
      </c>
      <c r="F147" s="118" t="str">
        <f t="shared" si="16"/>
        <v>-</v>
      </c>
      <c r="G147" s="117">
        <v>113982</v>
      </c>
      <c r="H147" s="118">
        <f t="shared" si="16"/>
        <v>0.29237153612408728</v>
      </c>
      <c r="I147" s="117">
        <v>116930</v>
      </c>
      <c r="J147" s="118">
        <f t="shared" si="16"/>
        <v>2.5863732870102352E-2</v>
      </c>
      <c r="K147" s="117">
        <v>107901</v>
      </c>
      <c r="L147" s="118">
        <f t="shared" si="16"/>
        <v>-7.7217138458906986E-2</v>
      </c>
      <c r="M147" s="117"/>
      <c r="N147" s="118"/>
    </row>
    <row r="148" spans="1:15" x14ac:dyDescent="0.25">
      <c r="B148" s="116" t="s">
        <v>85</v>
      </c>
      <c r="C148" s="117">
        <v>42943</v>
      </c>
      <c r="D148" s="118">
        <v>-0.72008421656432919</v>
      </c>
      <c r="E148" s="117">
        <v>93845</v>
      </c>
      <c r="F148" s="118">
        <f t="shared" si="16"/>
        <v>1.1853387047947277</v>
      </c>
      <c r="G148" s="117">
        <v>122390</v>
      </c>
      <c r="H148" s="118">
        <f t="shared" si="16"/>
        <v>0.3041717726037616</v>
      </c>
      <c r="I148" s="117">
        <v>116172</v>
      </c>
      <c r="J148" s="118">
        <f t="shared" si="16"/>
        <v>-5.0804804314077967E-2</v>
      </c>
      <c r="K148" s="117">
        <v>114502</v>
      </c>
      <c r="L148" s="118">
        <f t="shared" si="16"/>
        <v>-1.4375236717969919E-2</v>
      </c>
      <c r="M148" s="117"/>
      <c r="N148" s="118"/>
    </row>
    <row r="149" spans="1:15" x14ac:dyDescent="0.25">
      <c r="B149" s="116" t="s">
        <v>87</v>
      </c>
      <c r="C149" s="117">
        <v>9512</v>
      </c>
      <c r="D149" s="118">
        <v>-0.93905416055307456</v>
      </c>
      <c r="E149" s="117">
        <v>139728</v>
      </c>
      <c r="F149" s="118">
        <f t="shared" si="16"/>
        <v>13.689655172413794</v>
      </c>
      <c r="G149" s="117">
        <v>113401</v>
      </c>
      <c r="H149" s="118">
        <f t="shared" si="16"/>
        <v>-0.18841606549868317</v>
      </c>
      <c r="I149" s="117">
        <v>116505</v>
      </c>
      <c r="J149" s="118">
        <f t="shared" si="16"/>
        <v>2.7371892664085795E-2</v>
      </c>
      <c r="K149" s="117">
        <v>114433</v>
      </c>
      <c r="L149" s="118">
        <f t="shared" si="16"/>
        <v>-1.7784644435861141E-2</v>
      </c>
      <c r="M149" s="117"/>
      <c r="N149" s="118"/>
    </row>
    <row r="150" spans="1:15" x14ac:dyDescent="0.25">
      <c r="A150" s="122"/>
      <c r="B150" s="116" t="s">
        <v>89</v>
      </c>
      <c r="C150" s="117">
        <v>4111</v>
      </c>
      <c r="D150" s="118">
        <v>-0.97446821724684041</v>
      </c>
      <c r="E150" s="117">
        <v>142406</v>
      </c>
      <c r="F150" s="118">
        <f t="shared" si="16"/>
        <v>33.640233519824861</v>
      </c>
      <c r="G150" s="117">
        <v>119919</v>
      </c>
      <c r="H150" s="118">
        <f t="shared" si="16"/>
        <v>-0.15790767242953241</v>
      </c>
      <c r="I150" s="117">
        <v>130638</v>
      </c>
      <c r="J150" s="118">
        <f t="shared" si="16"/>
        <v>8.9385335101193286E-2</v>
      </c>
      <c r="K150" s="117">
        <v>135499</v>
      </c>
      <c r="L150" s="118">
        <f t="shared" si="16"/>
        <v>3.7209693963471624E-2</v>
      </c>
      <c r="M150" s="117"/>
      <c r="N150" s="118"/>
    </row>
    <row r="151" spans="1:15" x14ac:dyDescent="0.25">
      <c r="B151" s="116" t="s">
        <v>91</v>
      </c>
      <c r="C151" s="117">
        <v>27044</v>
      </c>
      <c r="D151" s="118">
        <v>-0.82678204282411116</v>
      </c>
      <c r="E151" s="117">
        <v>151136</v>
      </c>
      <c r="F151" s="118">
        <f t="shared" si="16"/>
        <v>4.5885224079278215</v>
      </c>
      <c r="G151" s="117">
        <v>151513</v>
      </c>
      <c r="H151" s="118">
        <f t="shared" si="16"/>
        <v>2.4944420918906474E-3</v>
      </c>
      <c r="I151" s="117">
        <v>147547</v>
      </c>
      <c r="J151" s="118">
        <f t="shared" si="16"/>
        <v>-2.6175971698798151E-2</v>
      </c>
      <c r="K151" s="117">
        <v>149252</v>
      </c>
      <c r="L151" s="118">
        <f t="shared" si="16"/>
        <v>1.1555639897795178E-2</v>
      </c>
      <c r="M151" s="117"/>
      <c r="N151" s="118"/>
    </row>
    <row r="152" spans="1:15" x14ac:dyDescent="0.25">
      <c r="B152" s="116" t="s">
        <v>93</v>
      </c>
      <c r="C152" s="117">
        <v>28095</v>
      </c>
      <c r="D152" s="118">
        <v>-0.81421722598776658</v>
      </c>
      <c r="E152" s="117">
        <v>120676</v>
      </c>
      <c r="F152" s="118">
        <f t="shared" si="16"/>
        <v>3.2952838583377826</v>
      </c>
      <c r="G152" s="117">
        <v>129270</v>
      </c>
      <c r="H152" s="118">
        <f t="shared" si="16"/>
        <v>7.1215486094998282E-2</v>
      </c>
      <c r="I152" s="117">
        <v>136539</v>
      </c>
      <c r="J152" s="118">
        <f t="shared" si="16"/>
        <v>5.6231144116964504E-2</v>
      </c>
      <c r="K152" s="117">
        <v>136566</v>
      </c>
      <c r="L152" s="118">
        <f t="shared" si="16"/>
        <v>1.9774569903097117E-4</v>
      </c>
      <c r="M152" s="117"/>
      <c r="N152" s="118"/>
    </row>
    <row r="153" spans="1:15" ht="15.75" x14ac:dyDescent="0.25">
      <c r="B153" s="119" t="s">
        <v>30</v>
      </c>
      <c r="C153" s="120">
        <v>510569</v>
      </c>
      <c r="D153" s="121">
        <v>-0.71851346680037997</v>
      </c>
      <c r="E153" s="120">
        <v>851193</v>
      </c>
      <c r="F153" s="121">
        <f t="shared" si="16"/>
        <v>0.66714587058752106</v>
      </c>
      <c r="G153" s="120">
        <v>1420539</v>
      </c>
      <c r="H153" s="121">
        <f t="shared" si="16"/>
        <v>0.66888003073333535</v>
      </c>
      <c r="I153" s="120">
        <v>1496214</v>
      </c>
      <c r="J153" s="121">
        <f t="shared" si="16"/>
        <v>5.3272032658026269E-2</v>
      </c>
      <c r="K153" s="120">
        <v>1483358</v>
      </c>
      <c r="L153" s="121">
        <f t="shared" si="16"/>
        <v>-8.5923537675760553E-3</v>
      </c>
      <c r="M153" s="120">
        <v>237945</v>
      </c>
      <c r="N153" s="121">
        <v>-4.7599034570540044E-2</v>
      </c>
    </row>
    <row r="154" spans="1:15" ht="6" customHeight="1" x14ac:dyDescent="0.25"/>
    <row r="155" spans="1:15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</row>
    <row r="156" spans="1:15" x14ac:dyDescent="0.25">
      <c r="C156" s="122"/>
      <c r="K156" s="122"/>
      <c r="N156" s="79"/>
    </row>
    <row r="158" spans="1:15" ht="48.75" customHeight="1" thickBot="1" x14ac:dyDescent="0.3">
      <c r="B158" s="268" t="s">
        <v>279</v>
      </c>
      <c r="C158" s="268"/>
      <c r="D158" s="268"/>
      <c r="E158" s="268"/>
      <c r="F158" s="268"/>
      <c r="G158" s="268"/>
      <c r="H158" s="268"/>
      <c r="I158" s="268"/>
      <c r="J158" s="268"/>
      <c r="K158" s="268"/>
      <c r="L158" s="268"/>
      <c r="M158" s="268"/>
      <c r="N158" s="268"/>
      <c r="O158" s="1" t="s">
        <v>114</v>
      </c>
    </row>
    <row r="159" spans="1:15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O159" s="1" t="s">
        <v>115</v>
      </c>
    </row>
    <row r="160" spans="1:15" ht="22.5" thickTop="1" thickBot="1" x14ac:dyDescent="0.3">
      <c r="B160" s="123" t="str">
        <f>C160</f>
        <v>Francia</v>
      </c>
      <c r="C160" s="293" t="s">
        <v>116</v>
      </c>
      <c r="D160" s="294"/>
      <c r="E160" s="294"/>
      <c r="F160" s="294"/>
      <c r="G160" s="294"/>
      <c r="H160" s="294"/>
      <c r="I160" s="294"/>
      <c r="J160" s="294"/>
      <c r="K160" s="294"/>
      <c r="L160" s="294"/>
      <c r="M160" s="294"/>
      <c r="N160" s="294"/>
    </row>
    <row r="161" spans="2:14" ht="22.5" thickTop="1" thickBot="1" x14ac:dyDescent="0.3">
      <c r="B161" s="109"/>
      <c r="C161" s="295">
        <f>$C$7</f>
        <v>2020</v>
      </c>
      <c r="D161" s="296"/>
      <c r="E161" s="297">
        <f>$E$7</f>
        <v>2021</v>
      </c>
      <c r="F161" s="296"/>
      <c r="G161" s="297">
        <f>$G$7</f>
        <v>2022</v>
      </c>
      <c r="H161" s="296"/>
      <c r="I161" s="297">
        <f>$I$7</f>
        <v>2023</v>
      </c>
      <c r="J161" s="296"/>
      <c r="K161" s="297">
        <f>$K$7</f>
        <v>2024</v>
      </c>
      <c r="L161" s="296"/>
      <c r="M161" s="297">
        <f>$M$7</f>
        <v>2025</v>
      </c>
      <c r="N161" s="298"/>
    </row>
    <row r="162" spans="2:14" ht="16.5" thickTop="1" thickBot="1" x14ac:dyDescent="0.3">
      <c r="B162" s="85"/>
      <c r="C162" s="113" t="s">
        <v>69</v>
      </c>
      <c r="D162" s="114" t="str">
        <f>CONCATENATE("var. ",RIGHT(C161,2),"/",RIGHT(C161-1,2))</f>
        <v>var. 20/19</v>
      </c>
      <c r="E162" s="115" t="s">
        <v>69</v>
      </c>
      <c r="F162" s="114" t="s">
        <v>247</v>
      </c>
      <c r="G162" s="115" t="s">
        <v>69</v>
      </c>
      <c r="H162" s="114" t="s">
        <v>247</v>
      </c>
      <c r="I162" s="115" t="s">
        <v>69</v>
      </c>
      <c r="J162" s="114" t="s">
        <v>247</v>
      </c>
      <c r="K162" s="115" t="s">
        <v>69</v>
      </c>
      <c r="L162" s="114" t="s">
        <v>247</v>
      </c>
      <c r="M162" s="115" t="s">
        <v>69</v>
      </c>
      <c r="N162" s="114" t="s">
        <v>273</v>
      </c>
    </row>
    <row r="163" spans="2:14" x14ac:dyDescent="0.25">
      <c r="B163" s="116" t="s">
        <v>71</v>
      </c>
      <c r="C163" s="117">
        <v>43633</v>
      </c>
      <c r="D163" s="118">
        <v>8.3592023244840608E-2</v>
      </c>
      <c r="E163" s="117">
        <v>15076</v>
      </c>
      <c r="F163" s="118">
        <f t="shared" ref="F163:L175" si="18">IFERROR(E163/C163-1,"-")</f>
        <v>-0.65448169963101321</v>
      </c>
      <c r="G163" s="117">
        <v>32383</v>
      </c>
      <c r="H163" s="118">
        <f t="shared" si="18"/>
        <v>1.147983550013266</v>
      </c>
      <c r="I163" s="117">
        <v>45548</v>
      </c>
      <c r="J163" s="118">
        <f t="shared" si="18"/>
        <v>0.40654046876447514</v>
      </c>
      <c r="K163" s="117">
        <v>55570</v>
      </c>
      <c r="L163" s="118">
        <f t="shared" si="18"/>
        <v>0.22003161499956092</v>
      </c>
      <c r="M163" s="117">
        <v>36323</v>
      </c>
      <c r="N163" s="118">
        <f t="shared" ref="N163:N164" si="19">IFERROR(M163/K163-1,"-")</f>
        <v>-0.34635594745366205</v>
      </c>
    </row>
    <row r="164" spans="2:14" x14ac:dyDescent="0.25">
      <c r="B164" s="116" t="s">
        <v>73</v>
      </c>
      <c r="C164" s="117">
        <v>49439</v>
      </c>
      <c r="D164" s="118">
        <v>6.2815744781477667E-2</v>
      </c>
      <c r="E164" s="117">
        <v>23636</v>
      </c>
      <c r="F164" s="118">
        <f t="shared" si="18"/>
        <v>-0.52191589635712698</v>
      </c>
      <c r="G164" s="117">
        <v>48271</v>
      </c>
      <c r="H164" s="118">
        <f t="shared" si="18"/>
        <v>1.0422660348620747</v>
      </c>
      <c r="I164" s="117">
        <v>54817</v>
      </c>
      <c r="J164" s="118">
        <f t="shared" si="18"/>
        <v>0.13560937208676016</v>
      </c>
      <c r="K164" s="117">
        <v>56446</v>
      </c>
      <c r="L164" s="118">
        <f t="shared" si="18"/>
        <v>2.9717058576718802E-2</v>
      </c>
      <c r="M164" s="117">
        <v>44271</v>
      </c>
      <c r="N164" s="118">
        <f t="shared" si="19"/>
        <v>-0.21569287460581799</v>
      </c>
    </row>
    <row r="165" spans="2:14" x14ac:dyDescent="0.25">
      <c r="B165" s="116" t="s">
        <v>75</v>
      </c>
      <c r="C165" s="117">
        <v>18711</v>
      </c>
      <c r="D165" s="118">
        <v>-0.47541213412582706</v>
      </c>
      <c r="E165" s="117">
        <v>17675</v>
      </c>
      <c r="F165" s="118">
        <f t="shared" si="18"/>
        <v>-5.5368499812944227E-2</v>
      </c>
      <c r="G165" s="117">
        <v>39560</v>
      </c>
      <c r="H165" s="118">
        <f t="shared" si="18"/>
        <v>1.238189533239038</v>
      </c>
      <c r="I165" s="117">
        <v>41198</v>
      </c>
      <c r="J165" s="118">
        <f t="shared" si="18"/>
        <v>4.1405460060667254E-2</v>
      </c>
      <c r="K165" s="117">
        <v>52762</v>
      </c>
      <c r="L165" s="118">
        <f t="shared" si="18"/>
        <v>0.28069323753580266</v>
      </c>
      <c r="M165" s="117"/>
      <c r="N165" s="118"/>
    </row>
    <row r="166" spans="2:14" x14ac:dyDescent="0.25">
      <c r="B166" s="116" t="s">
        <v>77</v>
      </c>
      <c r="C166" s="117">
        <v>0</v>
      </c>
      <c r="D166" s="118">
        <v>-1</v>
      </c>
      <c r="E166" s="117">
        <v>11940</v>
      </c>
      <c r="F166" s="118" t="str">
        <f t="shared" si="18"/>
        <v>-</v>
      </c>
      <c r="G166" s="117">
        <v>44208</v>
      </c>
      <c r="H166" s="118">
        <f t="shared" si="18"/>
        <v>2.7025125628140705</v>
      </c>
      <c r="I166" s="117">
        <v>49493</v>
      </c>
      <c r="J166" s="118">
        <f t="shared" si="18"/>
        <v>0.11954849800941014</v>
      </c>
      <c r="K166" s="117">
        <v>41914</v>
      </c>
      <c r="L166" s="118">
        <f t="shared" si="18"/>
        <v>-0.15313276624977268</v>
      </c>
      <c r="M166" s="117"/>
      <c r="N166" s="118"/>
    </row>
    <row r="167" spans="2:14" x14ac:dyDescent="0.25">
      <c r="B167" s="116" t="s">
        <v>79</v>
      </c>
      <c r="C167" s="117">
        <v>0</v>
      </c>
      <c r="D167" s="118">
        <v>-1</v>
      </c>
      <c r="E167" s="117">
        <v>19712</v>
      </c>
      <c r="F167" s="118" t="str">
        <f t="shared" si="18"/>
        <v>-</v>
      </c>
      <c r="G167" s="117">
        <v>38263</v>
      </c>
      <c r="H167" s="118">
        <f t="shared" si="18"/>
        <v>0.94110186688311681</v>
      </c>
      <c r="I167" s="117">
        <v>35510</v>
      </c>
      <c r="J167" s="118">
        <f t="shared" si="18"/>
        <v>-7.1949402817343078E-2</v>
      </c>
      <c r="K167" s="117">
        <v>32893</v>
      </c>
      <c r="L167" s="118">
        <f t="shared" si="18"/>
        <v>-7.3697549985919486E-2</v>
      </c>
      <c r="M167" s="117"/>
      <c r="N167" s="118"/>
    </row>
    <row r="168" spans="2:14" x14ac:dyDescent="0.25">
      <c r="B168" s="116" t="s">
        <v>81</v>
      </c>
      <c r="C168" s="117">
        <v>0</v>
      </c>
      <c r="D168" s="118">
        <v>-1</v>
      </c>
      <c r="E168" s="117">
        <v>19496</v>
      </c>
      <c r="F168" s="118" t="str">
        <f t="shared" si="18"/>
        <v>-</v>
      </c>
      <c r="G168" s="117">
        <v>29144</v>
      </c>
      <c r="H168" s="118">
        <f t="shared" si="18"/>
        <v>0.4948707427164547</v>
      </c>
      <c r="I168" s="117">
        <v>26909</v>
      </c>
      <c r="J168" s="118">
        <f t="shared" si="18"/>
        <v>-7.6688169091408187E-2</v>
      </c>
      <c r="K168" s="117">
        <v>23443</v>
      </c>
      <c r="L168" s="118">
        <f t="shared" si="18"/>
        <v>-0.12880448920435539</v>
      </c>
      <c r="M168" s="117"/>
      <c r="N168" s="118"/>
    </row>
    <row r="169" spans="2:14" x14ac:dyDescent="0.25">
      <c r="B169" s="116" t="s">
        <v>83</v>
      </c>
      <c r="C169" s="117">
        <v>0</v>
      </c>
      <c r="D169" s="118">
        <v>-1</v>
      </c>
      <c r="E169" s="117">
        <v>31618</v>
      </c>
      <c r="F169" s="118" t="str">
        <f t="shared" si="18"/>
        <v>-</v>
      </c>
      <c r="G169" s="117">
        <v>36769</v>
      </c>
      <c r="H169" s="118">
        <f t="shared" si="18"/>
        <v>0.16291353026756905</v>
      </c>
      <c r="I169" s="117">
        <v>42150</v>
      </c>
      <c r="J169" s="118">
        <f t="shared" si="18"/>
        <v>0.1463461067747287</v>
      </c>
      <c r="K169" s="117">
        <v>32656</v>
      </c>
      <c r="L169" s="118">
        <f t="shared" si="18"/>
        <v>-0.22524317912218272</v>
      </c>
      <c r="M169" s="117"/>
      <c r="N169" s="118"/>
    </row>
    <row r="170" spans="2:14" x14ac:dyDescent="0.25">
      <c r="B170" s="116" t="s">
        <v>85</v>
      </c>
      <c r="C170" s="117">
        <v>17468</v>
      </c>
      <c r="D170" s="118">
        <v>-0.65450266025831205</v>
      </c>
      <c r="E170" s="117">
        <v>47730</v>
      </c>
      <c r="F170" s="118">
        <f t="shared" si="18"/>
        <v>1.7324250057247537</v>
      </c>
      <c r="G170" s="117">
        <v>50961</v>
      </c>
      <c r="H170" s="118">
        <f t="shared" si="18"/>
        <v>6.7693274670018955E-2</v>
      </c>
      <c r="I170" s="117">
        <v>64650</v>
      </c>
      <c r="J170" s="118">
        <f t="shared" si="18"/>
        <v>0.26861717784187911</v>
      </c>
      <c r="K170" s="117">
        <v>45438</v>
      </c>
      <c r="L170" s="118">
        <f t="shared" si="18"/>
        <v>-0.29716937354988404</v>
      </c>
      <c r="M170" s="117"/>
      <c r="N170" s="118"/>
    </row>
    <row r="171" spans="2:14" x14ac:dyDescent="0.25">
      <c r="B171" s="116" t="s">
        <v>87</v>
      </c>
      <c r="C171" s="117">
        <v>6369</v>
      </c>
      <c r="D171" s="118">
        <v>-0.77042857657787556</v>
      </c>
      <c r="E171" s="117">
        <v>24934</v>
      </c>
      <c r="F171" s="118">
        <f t="shared" si="18"/>
        <v>2.9149002983199876</v>
      </c>
      <c r="G171" s="117">
        <v>31016</v>
      </c>
      <c r="H171" s="118">
        <f t="shared" si="18"/>
        <v>0.24392395925242649</v>
      </c>
      <c r="I171" s="117">
        <v>38569</v>
      </c>
      <c r="J171" s="118">
        <f t="shared" si="18"/>
        <v>0.24351947381996397</v>
      </c>
      <c r="K171" s="117">
        <v>23019</v>
      </c>
      <c r="L171" s="118">
        <f t="shared" si="18"/>
        <v>-0.40317353314838345</v>
      </c>
      <c r="M171" s="117"/>
      <c r="N171" s="118"/>
    </row>
    <row r="172" spans="2:14" x14ac:dyDescent="0.25">
      <c r="B172" s="116" t="s">
        <v>89</v>
      </c>
      <c r="C172" s="117">
        <v>14907</v>
      </c>
      <c r="D172" s="118">
        <v>-0.59308292842714416</v>
      </c>
      <c r="E172" s="117">
        <v>36554</v>
      </c>
      <c r="F172" s="118">
        <f t="shared" si="18"/>
        <v>1.4521365801301402</v>
      </c>
      <c r="G172" s="117">
        <v>43770</v>
      </c>
      <c r="H172" s="118">
        <f t="shared" si="18"/>
        <v>0.19740657657164751</v>
      </c>
      <c r="I172" s="117">
        <v>54486</v>
      </c>
      <c r="J172" s="118">
        <f t="shared" si="18"/>
        <v>0.24482522275531182</v>
      </c>
      <c r="K172" s="117">
        <v>37926</v>
      </c>
      <c r="L172" s="118">
        <f t="shared" si="18"/>
        <v>-0.30393128510075984</v>
      </c>
      <c r="M172" s="117"/>
      <c r="N172" s="118"/>
    </row>
    <row r="173" spans="2:14" x14ac:dyDescent="0.25">
      <c r="B173" s="116" t="s">
        <v>91</v>
      </c>
      <c r="C173" s="117">
        <v>5828</v>
      </c>
      <c r="D173" s="118">
        <v>-0.80744069252626716</v>
      </c>
      <c r="E173" s="117">
        <v>35760</v>
      </c>
      <c r="F173" s="118">
        <f t="shared" si="18"/>
        <v>5.1358956760466716</v>
      </c>
      <c r="G173" s="117">
        <v>31683</v>
      </c>
      <c r="H173" s="118">
        <f t="shared" si="18"/>
        <v>-0.114010067114094</v>
      </c>
      <c r="I173" s="117">
        <v>47843</v>
      </c>
      <c r="J173" s="118">
        <f t="shared" si="18"/>
        <v>0.51005270965502003</v>
      </c>
      <c r="K173" s="117">
        <v>28288</v>
      </c>
      <c r="L173" s="118">
        <f t="shared" si="18"/>
        <v>-0.40873272997094667</v>
      </c>
      <c r="M173" s="117"/>
      <c r="N173" s="118"/>
    </row>
    <row r="174" spans="2:14" x14ac:dyDescent="0.25">
      <c r="B174" s="116" t="s">
        <v>93</v>
      </c>
      <c r="C174" s="117">
        <v>11448</v>
      </c>
      <c r="D174" s="118">
        <v>-0.62762254822235963</v>
      </c>
      <c r="E174" s="117">
        <v>37306</v>
      </c>
      <c r="F174" s="118">
        <f t="shared" si="18"/>
        <v>2.258735150244584</v>
      </c>
      <c r="G174" s="117">
        <v>40785</v>
      </c>
      <c r="H174" s="118">
        <f t="shared" si="18"/>
        <v>9.3255776550688951E-2</v>
      </c>
      <c r="I174" s="117">
        <v>34236</v>
      </c>
      <c r="J174" s="118">
        <f t="shared" si="18"/>
        <v>-0.16057374034571537</v>
      </c>
      <c r="K174" s="117">
        <v>31889</v>
      </c>
      <c r="L174" s="118">
        <f t="shared" si="18"/>
        <v>-6.8553569342212906E-2</v>
      </c>
      <c r="M174" s="117"/>
      <c r="N174" s="118"/>
    </row>
    <row r="175" spans="2:14" ht="15.75" x14ac:dyDescent="0.25">
      <c r="B175" s="119" t="s">
        <v>30</v>
      </c>
      <c r="C175" s="120">
        <v>173273</v>
      </c>
      <c r="D175" s="121">
        <v>-0.59566668222336305</v>
      </c>
      <c r="E175" s="120">
        <v>321437</v>
      </c>
      <c r="F175" s="121">
        <f t="shared" si="18"/>
        <v>0.85508994476923705</v>
      </c>
      <c r="G175" s="120">
        <v>466813</v>
      </c>
      <c r="H175" s="121">
        <f t="shared" si="18"/>
        <v>0.4522690293898961</v>
      </c>
      <c r="I175" s="120">
        <v>535409</v>
      </c>
      <c r="J175" s="121">
        <f t="shared" si="18"/>
        <v>0.14694535070788528</v>
      </c>
      <c r="K175" s="120">
        <v>462244</v>
      </c>
      <c r="L175" s="121">
        <f t="shared" si="18"/>
        <v>-0.13665254039435271</v>
      </c>
      <c r="M175" s="120">
        <v>80594</v>
      </c>
      <c r="N175" s="121">
        <v>-0.280513498071704</v>
      </c>
    </row>
    <row r="176" spans="2:14" ht="6" customHeight="1" x14ac:dyDescent="0.25"/>
    <row r="177" spans="1:15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05"/>
      <c r="L177" s="105"/>
      <c r="M177" s="105"/>
      <c r="N177" s="105"/>
    </row>
    <row r="178" spans="1:15" x14ac:dyDescent="0.25">
      <c r="C178" s="122"/>
      <c r="K178" s="122"/>
      <c r="N178" s="79"/>
    </row>
    <row r="180" spans="1:15" ht="48.75" customHeight="1" thickBot="1" x14ac:dyDescent="0.3">
      <c r="B180" s="268" t="s">
        <v>280</v>
      </c>
      <c r="C180" s="268"/>
      <c r="D180" s="268"/>
      <c r="E180" s="268"/>
      <c r="F180" s="268"/>
      <c r="G180" s="268"/>
      <c r="H180" s="268"/>
      <c r="I180" s="268"/>
      <c r="J180" s="268"/>
      <c r="K180" s="268"/>
      <c r="L180" s="268"/>
      <c r="M180" s="268"/>
      <c r="N180" s="268"/>
      <c r="O180" s="1" t="s">
        <v>117</v>
      </c>
    </row>
    <row r="181" spans="1:15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O181" s="1" t="s">
        <v>118</v>
      </c>
    </row>
    <row r="182" spans="1:15" ht="22.5" thickTop="1" thickBot="1" x14ac:dyDescent="0.3">
      <c r="B182" s="123" t="str">
        <f>C182</f>
        <v>Bélgica</v>
      </c>
      <c r="C182" s="293" t="s">
        <v>119</v>
      </c>
      <c r="D182" s="294"/>
      <c r="E182" s="294"/>
      <c r="F182" s="294"/>
      <c r="G182" s="294"/>
      <c r="H182" s="294"/>
      <c r="I182" s="294"/>
      <c r="J182" s="294"/>
      <c r="K182" s="294"/>
      <c r="L182" s="294"/>
      <c r="M182" s="294"/>
      <c r="N182" s="294"/>
    </row>
    <row r="183" spans="1:15" ht="22.5" thickTop="1" thickBot="1" x14ac:dyDescent="0.3">
      <c r="B183" s="109"/>
      <c r="C183" s="295">
        <f>$C$7</f>
        <v>2020</v>
      </c>
      <c r="D183" s="296"/>
      <c r="E183" s="297">
        <f>$E$7</f>
        <v>2021</v>
      </c>
      <c r="F183" s="296"/>
      <c r="G183" s="297">
        <f>$G$7</f>
        <v>2022</v>
      </c>
      <c r="H183" s="296"/>
      <c r="I183" s="297">
        <f>$I$7</f>
        <v>2023</v>
      </c>
      <c r="J183" s="296"/>
      <c r="K183" s="297">
        <f>$K$7</f>
        <v>2024</v>
      </c>
      <c r="L183" s="296"/>
      <c r="M183" s="297">
        <f>$M$7</f>
        <v>2025</v>
      </c>
      <c r="N183" s="298"/>
    </row>
    <row r="184" spans="1:15" ht="16.5" thickTop="1" thickBot="1" x14ac:dyDescent="0.3">
      <c r="B184" s="85"/>
      <c r="C184" s="113" t="s">
        <v>69</v>
      </c>
      <c r="D184" s="114" t="str">
        <f>CONCATENATE("var. ",RIGHT(C183,2),"/",RIGHT(C183-1,2))</f>
        <v>var. 20/19</v>
      </c>
      <c r="E184" s="115" t="s">
        <v>69</v>
      </c>
      <c r="F184" s="114" t="s">
        <v>247</v>
      </c>
      <c r="G184" s="115" t="s">
        <v>69</v>
      </c>
      <c r="H184" s="114" t="s">
        <v>247</v>
      </c>
      <c r="I184" s="115" t="s">
        <v>69</v>
      </c>
      <c r="J184" s="114" t="s">
        <v>247</v>
      </c>
      <c r="K184" s="115" t="s">
        <v>69</v>
      </c>
      <c r="L184" s="114" t="s">
        <v>247</v>
      </c>
      <c r="M184" s="115" t="s">
        <v>69</v>
      </c>
      <c r="N184" s="114" t="s">
        <v>273</v>
      </c>
    </row>
    <row r="185" spans="1:15" x14ac:dyDescent="0.25">
      <c r="A185" s="122"/>
      <c r="B185" s="116" t="s">
        <v>71</v>
      </c>
      <c r="C185" s="117">
        <v>57040</v>
      </c>
      <c r="D185" s="118">
        <v>2.1786492374726851E-3</v>
      </c>
      <c r="E185" s="117">
        <v>7010</v>
      </c>
      <c r="F185" s="118">
        <f t="shared" ref="F185:L197" si="20">IFERROR(E185/C185-1,"-")</f>
        <v>-0.87710378681626933</v>
      </c>
      <c r="G185" s="117">
        <v>60039</v>
      </c>
      <c r="H185" s="118">
        <f t="shared" si="20"/>
        <v>7.5647646219686155</v>
      </c>
      <c r="I185" s="117">
        <v>56539</v>
      </c>
      <c r="J185" s="118">
        <f t="shared" si="20"/>
        <v>-5.8295441296490669E-2</v>
      </c>
      <c r="K185" s="117">
        <v>54233</v>
      </c>
      <c r="L185" s="118">
        <f t="shared" si="20"/>
        <v>-4.0786006119669649E-2</v>
      </c>
      <c r="M185" s="117">
        <v>51803</v>
      </c>
      <c r="N185" s="118">
        <f t="shared" ref="N185:N186" si="21">IFERROR(M185/K185-1,"-")</f>
        <v>-4.4806667527151345E-2</v>
      </c>
    </row>
    <row r="186" spans="1:15" x14ac:dyDescent="0.25">
      <c r="B186" s="116" t="s">
        <v>73</v>
      </c>
      <c r="C186" s="117">
        <v>57644</v>
      </c>
      <c r="D186" s="118">
        <v>0.23776599171158019</v>
      </c>
      <c r="E186" s="117">
        <v>3599</v>
      </c>
      <c r="F186" s="118">
        <f t="shared" si="20"/>
        <v>-0.93756505447227811</v>
      </c>
      <c r="G186" s="117">
        <v>56597</v>
      </c>
      <c r="H186" s="118">
        <f t="shared" si="20"/>
        <v>14.725757154765212</v>
      </c>
      <c r="I186" s="117">
        <v>56743</v>
      </c>
      <c r="J186" s="118">
        <f t="shared" si="20"/>
        <v>2.5796420304962098E-3</v>
      </c>
      <c r="K186" s="117">
        <v>54347</v>
      </c>
      <c r="L186" s="118">
        <f t="shared" si="20"/>
        <v>-4.2225472745536896E-2</v>
      </c>
      <c r="M186" s="117">
        <v>50904</v>
      </c>
      <c r="N186" s="118">
        <f t="shared" si="21"/>
        <v>-6.3352162952876934E-2</v>
      </c>
    </row>
    <row r="187" spans="1:15" x14ac:dyDescent="0.25">
      <c r="B187" s="116" t="s">
        <v>75</v>
      </c>
      <c r="C187" s="117">
        <v>24554</v>
      </c>
      <c r="D187" s="118">
        <v>-0.58250017003332655</v>
      </c>
      <c r="E187" s="117">
        <v>3712</v>
      </c>
      <c r="F187" s="118">
        <f t="shared" si="20"/>
        <v>-0.84882300236214059</v>
      </c>
      <c r="G187" s="117">
        <v>63116</v>
      </c>
      <c r="H187" s="118">
        <f t="shared" si="20"/>
        <v>16.00323275862069</v>
      </c>
      <c r="I187" s="117">
        <v>46476</v>
      </c>
      <c r="J187" s="118">
        <f t="shared" si="20"/>
        <v>-0.26364154889409974</v>
      </c>
      <c r="K187" s="117">
        <v>54310</v>
      </c>
      <c r="L187" s="118">
        <f t="shared" si="20"/>
        <v>0.16856011704966001</v>
      </c>
      <c r="M187" s="117"/>
      <c r="N187" s="118"/>
    </row>
    <row r="188" spans="1:15" x14ac:dyDescent="0.25">
      <c r="B188" s="116" t="s">
        <v>77</v>
      </c>
      <c r="C188" s="117">
        <v>0</v>
      </c>
      <c r="D188" s="118">
        <v>-1</v>
      </c>
      <c r="E188" s="117">
        <v>6872</v>
      </c>
      <c r="F188" s="118" t="str">
        <f t="shared" si="20"/>
        <v>-</v>
      </c>
      <c r="G188" s="117">
        <v>63281</v>
      </c>
      <c r="H188" s="118">
        <f t="shared" si="20"/>
        <v>8.2085273573923168</v>
      </c>
      <c r="I188" s="117">
        <v>46291</v>
      </c>
      <c r="J188" s="118">
        <f t="shared" si="20"/>
        <v>-0.26848501129881008</v>
      </c>
      <c r="K188" s="117">
        <v>58185</v>
      </c>
      <c r="L188" s="118">
        <f t="shared" si="20"/>
        <v>0.25693979391242361</v>
      </c>
      <c r="M188" s="117"/>
      <c r="N188" s="118"/>
    </row>
    <row r="189" spans="1:15" x14ac:dyDescent="0.25">
      <c r="B189" s="116" t="s">
        <v>79</v>
      </c>
      <c r="C189" s="117">
        <v>0</v>
      </c>
      <c r="D189" s="118">
        <v>-1</v>
      </c>
      <c r="E189" s="117">
        <v>14117</v>
      </c>
      <c r="F189" s="118" t="str">
        <f t="shared" si="20"/>
        <v>-</v>
      </c>
      <c r="G189" s="117">
        <v>41515</v>
      </c>
      <c r="H189" s="118">
        <f t="shared" si="20"/>
        <v>1.9407806191117092</v>
      </c>
      <c r="I189" s="117">
        <v>46632</v>
      </c>
      <c r="J189" s="118">
        <f t="shared" si="20"/>
        <v>0.12325665422136578</v>
      </c>
      <c r="K189" s="117">
        <v>42714</v>
      </c>
      <c r="L189" s="118">
        <f t="shared" si="20"/>
        <v>-8.4019557385486388E-2</v>
      </c>
      <c r="M189" s="117"/>
      <c r="N189" s="118"/>
    </row>
    <row r="190" spans="1:15" x14ac:dyDescent="0.25">
      <c r="B190" s="116" t="s">
        <v>120</v>
      </c>
      <c r="C190" s="117">
        <v>0</v>
      </c>
      <c r="D190" s="118">
        <v>-1</v>
      </c>
      <c r="E190" s="117">
        <v>25913</v>
      </c>
      <c r="F190" s="118" t="str">
        <f t="shared" si="20"/>
        <v>-</v>
      </c>
      <c r="G190" s="117">
        <v>38119</v>
      </c>
      <c r="H190" s="118">
        <f t="shared" si="20"/>
        <v>0.47103770308339454</v>
      </c>
      <c r="I190" s="117">
        <v>37086</v>
      </c>
      <c r="J190" s="118">
        <f t="shared" si="20"/>
        <v>-2.7099346782444411E-2</v>
      </c>
      <c r="K190" s="117">
        <v>39687</v>
      </c>
      <c r="L190" s="118">
        <f t="shared" si="20"/>
        <v>7.0134282478563348E-2</v>
      </c>
      <c r="M190" s="117"/>
      <c r="N190" s="118"/>
    </row>
    <row r="191" spans="1:15" x14ac:dyDescent="0.25">
      <c r="B191" s="116" t="s">
        <v>83</v>
      </c>
      <c r="C191" s="117">
        <v>0</v>
      </c>
      <c r="D191" s="118">
        <v>-1</v>
      </c>
      <c r="E191" s="117">
        <v>44033</v>
      </c>
      <c r="F191" s="118" t="str">
        <f t="shared" si="20"/>
        <v>-</v>
      </c>
      <c r="G191" s="117">
        <v>61424</v>
      </c>
      <c r="H191" s="118">
        <f t="shared" si="20"/>
        <v>0.39495378466150388</v>
      </c>
      <c r="I191" s="117">
        <v>61993</v>
      </c>
      <c r="J191" s="118">
        <f t="shared" si="20"/>
        <v>9.2634800729356481E-3</v>
      </c>
      <c r="K191" s="117">
        <v>61489</v>
      </c>
      <c r="L191" s="118">
        <f t="shared" si="20"/>
        <v>-8.1299501556627574E-3</v>
      </c>
      <c r="M191" s="117"/>
      <c r="N191" s="118"/>
    </row>
    <row r="192" spans="1:15" x14ac:dyDescent="0.25">
      <c r="B192" s="116" t="s">
        <v>85</v>
      </c>
      <c r="C192" s="117">
        <v>20281</v>
      </c>
      <c r="D192" s="118">
        <v>-0.54589015024294119</v>
      </c>
      <c r="E192" s="117">
        <v>48502</v>
      </c>
      <c r="F192" s="118">
        <f t="shared" si="20"/>
        <v>1.3914994329668162</v>
      </c>
      <c r="G192" s="117">
        <v>44123</v>
      </c>
      <c r="H192" s="118">
        <f t="shared" si="20"/>
        <v>-9.0284936703641128E-2</v>
      </c>
      <c r="I192" s="117">
        <v>48757</v>
      </c>
      <c r="J192" s="118">
        <f t="shared" si="20"/>
        <v>0.10502459034970424</v>
      </c>
      <c r="K192" s="117">
        <v>48568</v>
      </c>
      <c r="L192" s="118">
        <f t="shared" si="20"/>
        <v>-3.8763664704555278E-3</v>
      </c>
      <c r="M192" s="117"/>
      <c r="N192" s="118"/>
    </row>
    <row r="193" spans="2:15" x14ac:dyDescent="0.25">
      <c r="B193" s="116" t="s">
        <v>87</v>
      </c>
      <c r="C193" s="117">
        <v>28906</v>
      </c>
      <c r="D193" s="118">
        <v>-0.26145277089348218</v>
      </c>
      <c r="E193" s="117">
        <v>55785</v>
      </c>
      <c r="F193" s="118">
        <f t="shared" si="20"/>
        <v>0.92987615028021864</v>
      </c>
      <c r="G193" s="117">
        <v>44068</v>
      </c>
      <c r="H193" s="118">
        <f t="shared" si="20"/>
        <v>-0.21003854082638707</v>
      </c>
      <c r="I193" s="117">
        <v>43792</v>
      </c>
      <c r="J193" s="118">
        <f t="shared" si="20"/>
        <v>-6.2630480167014113E-3</v>
      </c>
      <c r="K193" s="117">
        <v>44746</v>
      </c>
      <c r="L193" s="118">
        <f t="shared" si="20"/>
        <v>2.1784800876872401E-2</v>
      </c>
      <c r="M193" s="117"/>
      <c r="N193" s="118"/>
    </row>
    <row r="194" spans="2:15" x14ac:dyDescent="0.25">
      <c r="B194" s="116" t="s">
        <v>89</v>
      </c>
      <c r="C194" s="117">
        <v>15055</v>
      </c>
      <c r="D194" s="118">
        <v>-0.6296524070748567</v>
      </c>
      <c r="E194" s="117">
        <v>56784</v>
      </c>
      <c r="F194" s="118">
        <f t="shared" si="20"/>
        <v>2.7717701760212554</v>
      </c>
      <c r="G194" s="117">
        <v>49340</v>
      </c>
      <c r="H194" s="118">
        <f t="shared" si="20"/>
        <v>-0.13109326570865032</v>
      </c>
      <c r="I194" s="117">
        <v>53334</v>
      </c>
      <c r="J194" s="118">
        <f t="shared" si="20"/>
        <v>8.0948520470206731E-2</v>
      </c>
      <c r="K194" s="117">
        <v>56505</v>
      </c>
      <c r="L194" s="118">
        <f t="shared" si="20"/>
        <v>5.9455506806164848E-2</v>
      </c>
      <c r="M194" s="117"/>
      <c r="N194" s="118"/>
    </row>
    <row r="195" spans="2:15" x14ac:dyDescent="0.25">
      <c r="B195" s="116" t="s">
        <v>91</v>
      </c>
      <c r="C195" s="117">
        <v>8909</v>
      </c>
      <c r="D195" s="118">
        <v>-0.8078424605827923</v>
      </c>
      <c r="E195" s="117">
        <v>84455</v>
      </c>
      <c r="F195" s="118">
        <f t="shared" si="20"/>
        <v>8.4797395891794807</v>
      </c>
      <c r="G195" s="117">
        <v>61960</v>
      </c>
      <c r="H195" s="118">
        <f t="shared" si="20"/>
        <v>-0.26635486353679472</v>
      </c>
      <c r="I195" s="117">
        <v>61728</v>
      </c>
      <c r="J195" s="118">
        <f t="shared" si="20"/>
        <v>-3.7443511943189289E-3</v>
      </c>
      <c r="K195" s="117">
        <v>57074</v>
      </c>
      <c r="L195" s="118">
        <f t="shared" si="20"/>
        <v>-7.5395282529808205E-2</v>
      </c>
      <c r="M195" s="117"/>
      <c r="N195" s="118"/>
    </row>
    <row r="196" spans="2:15" x14ac:dyDescent="0.25">
      <c r="B196" s="116" t="s">
        <v>93</v>
      </c>
      <c r="C196" s="117">
        <v>11833</v>
      </c>
      <c r="D196" s="118">
        <v>-0.78271328363142234</v>
      </c>
      <c r="E196" s="117">
        <v>63614</v>
      </c>
      <c r="F196" s="118">
        <f t="shared" si="20"/>
        <v>4.3759824220400576</v>
      </c>
      <c r="G196" s="117">
        <v>56047</v>
      </c>
      <c r="H196" s="118">
        <f t="shared" si="20"/>
        <v>-0.11895180306221897</v>
      </c>
      <c r="I196" s="117">
        <v>60367</v>
      </c>
      <c r="J196" s="118">
        <f t="shared" si="20"/>
        <v>7.7078166538797843E-2</v>
      </c>
      <c r="K196" s="117">
        <v>60564</v>
      </c>
      <c r="L196" s="118">
        <f t="shared" si="20"/>
        <v>3.2633723723225483E-3</v>
      </c>
      <c r="M196" s="117"/>
      <c r="N196" s="118"/>
    </row>
    <row r="197" spans="2:15" ht="15.75" x14ac:dyDescent="0.25">
      <c r="B197" s="119" t="s">
        <v>30</v>
      </c>
      <c r="C197" s="120">
        <v>241515</v>
      </c>
      <c r="D197" s="121">
        <v>-0.57350227363030326</v>
      </c>
      <c r="E197" s="120">
        <v>414396</v>
      </c>
      <c r="F197" s="121">
        <f t="shared" si="20"/>
        <v>0.71581889323644488</v>
      </c>
      <c r="G197" s="120">
        <v>639629</v>
      </c>
      <c r="H197" s="121">
        <f t="shared" si="20"/>
        <v>0.54352117298429525</v>
      </c>
      <c r="I197" s="120">
        <v>619738</v>
      </c>
      <c r="J197" s="121">
        <f t="shared" si="20"/>
        <v>-3.1097714456348902E-2</v>
      </c>
      <c r="K197" s="120">
        <v>632422</v>
      </c>
      <c r="L197" s="121">
        <f t="shared" si="20"/>
        <v>2.0466713353062049E-2</v>
      </c>
      <c r="M197" s="120">
        <v>102707</v>
      </c>
      <c r="N197" s="121">
        <v>-5.4089150856511337E-2</v>
      </c>
    </row>
    <row r="198" spans="2:15" ht="6" customHeight="1" x14ac:dyDescent="0.25"/>
    <row r="199" spans="2:15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</row>
    <row r="200" spans="2:15" x14ac:dyDescent="0.25">
      <c r="C200" s="122"/>
      <c r="K200" s="122"/>
      <c r="N200" s="79"/>
    </row>
    <row r="202" spans="2:15" ht="48.75" customHeight="1" thickBot="1" x14ac:dyDescent="0.3">
      <c r="B202" s="268" t="s">
        <v>281</v>
      </c>
      <c r="C202" s="268"/>
      <c r="D202" s="268"/>
      <c r="E202" s="268"/>
      <c r="F202" s="268"/>
      <c r="G202" s="268"/>
      <c r="H202" s="268"/>
      <c r="I202" s="268"/>
      <c r="J202" s="268"/>
      <c r="K202" s="268"/>
      <c r="L202" s="268"/>
      <c r="M202" s="268"/>
      <c r="N202" s="268"/>
      <c r="O202" s="1" t="s">
        <v>121</v>
      </c>
    </row>
    <row r="203" spans="2:15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O203" s="1" t="s">
        <v>122</v>
      </c>
    </row>
    <row r="204" spans="2:15" ht="22.5" thickTop="1" thickBot="1" x14ac:dyDescent="0.3">
      <c r="B204" s="123" t="str">
        <f>C204</f>
        <v>Países Bajos</v>
      </c>
      <c r="C204" s="293" t="s">
        <v>123</v>
      </c>
      <c r="D204" s="294"/>
      <c r="E204" s="294"/>
      <c r="F204" s="294"/>
      <c r="G204" s="294"/>
      <c r="H204" s="294"/>
      <c r="I204" s="294"/>
      <c r="J204" s="294"/>
      <c r="K204" s="294"/>
      <c r="L204" s="294"/>
      <c r="M204" s="294"/>
      <c r="N204" s="294"/>
    </row>
    <row r="205" spans="2:15" ht="22.5" thickTop="1" thickBot="1" x14ac:dyDescent="0.3">
      <c r="B205" s="109"/>
      <c r="C205" s="295">
        <f>$C$7</f>
        <v>2020</v>
      </c>
      <c r="D205" s="296"/>
      <c r="E205" s="297">
        <f>$E$7</f>
        <v>2021</v>
      </c>
      <c r="F205" s="296"/>
      <c r="G205" s="297">
        <f>$G$7</f>
        <v>2022</v>
      </c>
      <c r="H205" s="296"/>
      <c r="I205" s="297">
        <f>$I$7</f>
        <v>2023</v>
      </c>
      <c r="J205" s="296"/>
      <c r="K205" s="297">
        <f>$K$7</f>
        <v>2024</v>
      </c>
      <c r="L205" s="296"/>
      <c r="M205" s="297">
        <f>$M$7</f>
        <v>2025</v>
      </c>
      <c r="N205" s="298"/>
    </row>
    <row r="206" spans="2:15" ht="16.5" thickTop="1" thickBot="1" x14ac:dyDescent="0.3">
      <c r="B206" s="85"/>
      <c r="C206" s="113" t="s">
        <v>69</v>
      </c>
      <c r="D206" s="114" t="str">
        <f>CONCATENATE("var. ",RIGHT(C205,2),"/",RIGHT(C205-1,2))</f>
        <v>var. 20/19</v>
      </c>
      <c r="E206" s="115" t="s">
        <v>69</v>
      </c>
      <c r="F206" s="114" t="s">
        <v>247</v>
      </c>
      <c r="G206" s="115" t="s">
        <v>69</v>
      </c>
      <c r="H206" s="114" t="s">
        <v>247</v>
      </c>
      <c r="I206" s="115" t="s">
        <v>69</v>
      </c>
      <c r="J206" s="114" t="s">
        <v>247</v>
      </c>
      <c r="K206" s="115" t="s">
        <v>69</v>
      </c>
      <c r="L206" s="114" t="s">
        <v>247</v>
      </c>
      <c r="M206" s="115" t="s">
        <v>69</v>
      </c>
      <c r="N206" s="114" t="s">
        <v>273</v>
      </c>
    </row>
    <row r="207" spans="2:15" x14ac:dyDescent="0.25">
      <c r="B207" s="116" t="s">
        <v>71</v>
      </c>
      <c r="C207" s="117">
        <v>38581</v>
      </c>
      <c r="D207" s="118">
        <v>5.2285620772419827E-2</v>
      </c>
      <c r="E207" s="117">
        <v>1610</v>
      </c>
      <c r="F207" s="118">
        <f t="shared" ref="F207:L219" si="22">IFERROR(E207/C207-1,"-")</f>
        <v>-0.95826961457712345</v>
      </c>
      <c r="G207" s="117">
        <v>44879</v>
      </c>
      <c r="H207" s="118">
        <f t="shared" si="22"/>
        <v>26.875155279503105</v>
      </c>
      <c r="I207" s="117">
        <v>42011</v>
      </c>
      <c r="J207" s="118">
        <f t="shared" si="22"/>
        <v>-6.3905167227433779E-2</v>
      </c>
      <c r="K207" s="117">
        <v>41716</v>
      </c>
      <c r="L207" s="118">
        <f t="shared" si="22"/>
        <v>-7.021970436314251E-3</v>
      </c>
      <c r="M207" s="117">
        <v>38188</v>
      </c>
      <c r="N207" s="118">
        <f t="shared" ref="N207:N208" si="23">IFERROR(M207/K207-1,"-")</f>
        <v>-8.4571866909579074E-2</v>
      </c>
    </row>
    <row r="208" spans="2:15" x14ac:dyDescent="0.25">
      <c r="B208" s="116" t="s">
        <v>73</v>
      </c>
      <c r="C208" s="117">
        <v>42672</v>
      </c>
      <c r="D208" s="118">
        <v>0.11774104827513954</v>
      </c>
      <c r="E208" s="117">
        <v>1129</v>
      </c>
      <c r="F208" s="118">
        <f t="shared" si="22"/>
        <v>-0.97354236970378705</v>
      </c>
      <c r="G208" s="117">
        <v>45597</v>
      </c>
      <c r="H208" s="118">
        <f t="shared" si="22"/>
        <v>39.38706820194863</v>
      </c>
      <c r="I208" s="117">
        <v>39850</v>
      </c>
      <c r="J208" s="118">
        <f t="shared" si="22"/>
        <v>-0.12603899379345129</v>
      </c>
      <c r="K208" s="117">
        <v>48058</v>
      </c>
      <c r="L208" s="118">
        <f t="shared" si="22"/>
        <v>0.20597239648682564</v>
      </c>
      <c r="M208" s="117">
        <v>45681</v>
      </c>
      <c r="N208" s="118">
        <f t="shared" si="23"/>
        <v>-4.94610678763161E-2</v>
      </c>
    </row>
    <row r="209" spans="2:15" x14ac:dyDescent="0.25">
      <c r="B209" s="116" t="s">
        <v>75</v>
      </c>
      <c r="C209" s="117">
        <v>19499</v>
      </c>
      <c r="D209" s="118">
        <v>-0.52632090368031093</v>
      </c>
      <c r="E209" s="117">
        <v>1410</v>
      </c>
      <c r="F209" s="118">
        <f t="shared" si="22"/>
        <v>-0.92768859941535464</v>
      </c>
      <c r="G209" s="117">
        <v>50300</v>
      </c>
      <c r="H209" s="118">
        <f t="shared" si="22"/>
        <v>34.673758865248224</v>
      </c>
      <c r="I209" s="117">
        <v>39334</v>
      </c>
      <c r="J209" s="118">
        <f t="shared" si="22"/>
        <v>-0.21801192842942341</v>
      </c>
      <c r="K209" s="117">
        <v>39685</v>
      </c>
      <c r="L209" s="118">
        <f t="shared" si="22"/>
        <v>8.9235775664819883E-3</v>
      </c>
      <c r="M209" s="117"/>
      <c r="N209" s="118"/>
    </row>
    <row r="210" spans="2:15" x14ac:dyDescent="0.25">
      <c r="B210" s="116" t="s">
        <v>77</v>
      </c>
      <c r="C210" s="117">
        <v>0</v>
      </c>
      <c r="D210" s="118">
        <v>-1</v>
      </c>
      <c r="E210" s="117">
        <v>1583</v>
      </c>
      <c r="F210" s="118" t="str">
        <f t="shared" si="22"/>
        <v>-</v>
      </c>
      <c r="G210" s="117">
        <v>53650</v>
      </c>
      <c r="H210" s="118">
        <f t="shared" si="22"/>
        <v>32.891345546430827</v>
      </c>
      <c r="I210" s="117">
        <v>47936</v>
      </c>
      <c r="J210" s="118">
        <f t="shared" si="22"/>
        <v>-0.10650512581547067</v>
      </c>
      <c r="K210" s="117">
        <v>47463</v>
      </c>
      <c r="L210" s="118">
        <f t="shared" si="22"/>
        <v>-9.8673230974632986E-3</v>
      </c>
      <c r="M210" s="117"/>
      <c r="N210" s="118"/>
    </row>
    <row r="211" spans="2:15" x14ac:dyDescent="0.25">
      <c r="B211" s="116" t="s">
        <v>79</v>
      </c>
      <c r="C211" s="117">
        <v>0</v>
      </c>
      <c r="D211" s="118">
        <v>-1</v>
      </c>
      <c r="E211" s="117">
        <v>4434</v>
      </c>
      <c r="F211" s="118" t="str">
        <f t="shared" si="22"/>
        <v>-</v>
      </c>
      <c r="G211" s="117">
        <v>62535</v>
      </c>
      <c r="H211" s="118">
        <f t="shared" si="22"/>
        <v>13.103518267929635</v>
      </c>
      <c r="I211" s="117">
        <v>48535</v>
      </c>
      <c r="J211" s="118">
        <f t="shared" si="22"/>
        <v>-0.22387463020708398</v>
      </c>
      <c r="K211" s="117">
        <v>50974</v>
      </c>
      <c r="L211" s="118">
        <f t="shared" si="22"/>
        <v>5.025239517873703E-2</v>
      </c>
      <c r="M211" s="117"/>
      <c r="N211" s="118"/>
    </row>
    <row r="212" spans="2:15" x14ac:dyDescent="0.25">
      <c r="B212" s="116" t="s">
        <v>81</v>
      </c>
      <c r="C212" s="117">
        <v>0</v>
      </c>
      <c r="D212" s="118">
        <v>-1</v>
      </c>
      <c r="E212" s="117">
        <v>18411</v>
      </c>
      <c r="F212" s="118" t="str">
        <f t="shared" si="22"/>
        <v>-</v>
      </c>
      <c r="G212" s="117">
        <v>45469</v>
      </c>
      <c r="H212" s="118">
        <f t="shared" si="22"/>
        <v>1.4696648742599532</v>
      </c>
      <c r="I212" s="117">
        <v>40505</v>
      </c>
      <c r="J212" s="118">
        <f t="shared" si="22"/>
        <v>-0.10917328289603911</v>
      </c>
      <c r="K212" s="117">
        <v>40592</v>
      </c>
      <c r="L212" s="118">
        <f t="shared" si="22"/>
        <v>2.1478829774101982E-3</v>
      </c>
      <c r="M212" s="117"/>
      <c r="N212" s="118"/>
    </row>
    <row r="213" spans="2:15" x14ac:dyDescent="0.25">
      <c r="B213" s="116" t="s">
        <v>83</v>
      </c>
      <c r="C213" s="117">
        <v>0</v>
      </c>
      <c r="D213" s="118">
        <v>-1</v>
      </c>
      <c r="E213" s="117">
        <v>29486</v>
      </c>
      <c r="F213" s="118" t="str">
        <f t="shared" si="22"/>
        <v>-</v>
      </c>
      <c r="G213" s="117">
        <v>50032</v>
      </c>
      <c r="H213" s="118">
        <f t="shared" si="22"/>
        <v>0.69680526351488847</v>
      </c>
      <c r="I213" s="117">
        <v>50397</v>
      </c>
      <c r="J213" s="118">
        <f t="shared" si="22"/>
        <v>7.2953309881675921E-3</v>
      </c>
      <c r="K213" s="117">
        <v>51873</v>
      </c>
      <c r="L213" s="118">
        <f t="shared" si="22"/>
        <v>2.9287457586761212E-2</v>
      </c>
      <c r="M213" s="117"/>
      <c r="N213" s="118"/>
    </row>
    <row r="214" spans="2:15" x14ac:dyDescent="0.25">
      <c r="B214" s="116" t="s">
        <v>85</v>
      </c>
      <c r="C214" s="117">
        <v>19637</v>
      </c>
      <c r="D214" s="118">
        <v>-0.65896736770809816</v>
      </c>
      <c r="E214" s="117">
        <v>51243</v>
      </c>
      <c r="F214" s="118">
        <f t="shared" si="22"/>
        <v>1.6095126546824869</v>
      </c>
      <c r="G214" s="117">
        <v>65282</v>
      </c>
      <c r="H214" s="118">
        <f t="shared" si="22"/>
        <v>0.273969127490584</v>
      </c>
      <c r="I214" s="117">
        <v>68350</v>
      </c>
      <c r="J214" s="118">
        <f t="shared" si="22"/>
        <v>4.6996109187831259E-2</v>
      </c>
      <c r="K214" s="117">
        <v>57015</v>
      </c>
      <c r="L214" s="118">
        <f t="shared" si="22"/>
        <v>-0.16583760058522312</v>
      </c>
      <c r="M214" s="117"/>
      <c r="N214" s="118"/>
    </row>
    <row r="215" spans="2:15" x14ac:dyDescent="0.25">
      <c r="B215" s="116" t="s">
        <v>87</v>
      </c>
      <c r="C215" s="117">
        <v>1185</v>
      </c>
      <c r="D215" s="118">
        <v>-0.97029032743318455</v>
      </c>
      <c r="E215" s="117">
        <v>53125</v>
      </c>
      <c r="F215" s="118">
        <f t="shared" si="22"/>
        <v>43.83122362869198</v>
      </c>
      <c r="G215" s="117">
        <v>49325</v>
      </c>
      <c r="H215" s="118">
        <f t="shared" si="22"/>
        <v>-7.1529411764705841E-2</v>
      </c>
      <c r="I215" s="117">
        <v>46471</v>
      </c>
      <c r="J215" s="118">
        <f t="shared" si="22"/>
        <v>-5.7861125190065921E-2</v>
      </c>
      <c r="K215" s="117">
        <v>46544</v>
      </c>
      <c r="L215" s="118">
        <f t="shared" si="22"/>
        <v>1.5708721568290507E-3</v>
      </c>
      <c r="M215" s="117"/>
      <c r="N215" s="118"/>
    </row>
    <row r="216" spans="2:15" x14ac:dyDescent="0.25">
      <c r="B216" s="116" t="s">
        <v>89</v>
      </c>
      <c r="C216" s="117">
        <v>873</v>
      </c>
      <c r="D216" s="118">
        <v>-0.98184842499220293</v>
      </c>
      <c r="E216" s="117">
        <v>69678</v>
      </c>
      <c r="F216" s="118">
        <f t="shared" si="22"/>
        <v>78.814432989690715</v>
      </c>
      <c r="G216" s="117">
        <v>45028</v>
      </c>
      <c r="H216" s="118">
        <f t="shared" si="22"/>
        <v>-0.35377020006314763</v>
      </c>
      <c r="I216" s="117">
        <v>51497</v>
      </c>
      <c r="J216" s="118">
        <f t="shared" si="22"/>
        <v>0.14366616327618376</v>
      </c>
      <c r="K216" s="117">
        <v>54475</v>
      </c>
      <c r="L216" s="118">
        <f t="shared" si="22"/>
        <v>5.7828611375419836E-2</v>
      </c>
      <c r="M216" s="117"/>
      <c r="N216" s="118"/>
    </row>
    <row r="217" spans="2:15" x14ac:dyDescent="0.25">
      <c r="B217" s="116" t="s">
        <v>91</v>
      </c>
      <c r="C217" s="117">
        <v>2741</v>
      </c>
      <c r="D217" s="118">
        <v>-0.91785543035243344</v>
      </c>
      <c r="E217" s="117">
        <v>49033</v>
      </c>
      <c r="F217" s="118">
        <f t="shared" si="22"/>
        <v>16.888726742064939</v>
      </c>
      <c r="G217" s="117">
        <v>36109</v>
      </c>
      <c r="H217" s="118">
        <f t="shared" si="22"/>
        <v>-0.2635775906022475</v>
      </c>
      <c r="I217" s="117">
        <v>38146</v>
      </c>
      <c r="J217" s="118">
        <f t="shared" si="22"/>
        <v>5.6412528732449063E-2</v>
      </c>
      <c r="K217" s="117">
        <v>42223</v>
      </c>
      <c r="L217" s="118">
        <f t="shared" si="22"/>
        <v>0.10687883395375652</v>
      </c>
      <c r="M217" s="117"/>
      <c r="N217" s="118"/>
    </row>
    <row r="218" spans="2:15" x14ac:dyDescent="0.25">
      <c r="B218" s="116" t="s">
        <v>93</v>
      </c>
      <c r="C218" s="117">
        <v>3619</v>
      </c>
      <c r="D218" s="118">
        <v>-0.90339544071325606</v>
      </c>
      <c r="E218" s="117">
        <v>40632</v>
      </c>
      <c r="F218" s="118">
        <f t="shared" si="22"/>
        <v>10.227410886985355</v>
      </c>
      <c r="G218" s="117">
        <v>35693</v>
      </c>
      <c r="H218" s="118">
        <f t="shared" si="22"/>
        <v>-0.12155443985036429</v>
      </c>
      <c r="I218" s="117">
        <v>40203</v>
      </c>
      <c r="J218" s="118">
        <f t="shared" si="22"/>
        <v>0.12635530776342696</v>
      </c>
      <c r="K218" s="117">
        <v>41998</v>
      </c>
      <c r="L218" s="118">
        <f t="shared" si="22"/>
        <v>4.4648409322687321E-2</v>
      </c>
      <c r="M218" s="117"/>
      <c r="N218" s="118"/>
    </row>
    <row r="219" spans="2:15" ht="15.75" x14ac:dyDescent="0.25">
      <c r="B219" s="119" t="s">
        <v>30</v>
      </c>
      <c r="C219" s="120">
        <v>134940</v>
      </c>
      <c r="D219" s="121">
        <v>-0.7312830071450761</v>
      </c>
      <c r="E219" s="120">
        <v>321774</v>
      </c>
      <c r="F219" s="121">
        <f t="shared" si="22"/>
        <v>1.3845709204090708</v>
      </c>
      <c r="G219" s="120">
        <v>583899</v>
      </c>
      <c r="H219" s="121">
        <f t="shared" si="22"/>
        <v>0.81462455015010526</v>
      </c>
      <c r="I219" s="120">
        <v>553235</v>
      </c>
      <c r="J219" s="121">
        <f t="shared" si="22"/>
        <v>-5.2515931693666196E-2</v>
      </c>
      <c r="K219" s="120">
        <v>562616</v>
      </c>
      <c r="L219" s="121">
        <f t="shared" si="22"/>
        <v>1.695662783446461E-2</v>
      </c>
      <c r="M219" s="120">
        <v>83869</v>
      </c>
      <c r="N219" s="121">
        <v>-6.5776282665359731E-2</v>
      </c>
    </row>
    <row r="220" spans="2:15" ht="6" customHeight="1" x14ac:dyDescent="0.25"/>
    <row r="221" spans="2:15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</row>
    <row r="222" spans="2:15" x14ac:dyDescent="0.25">
      <c r="C222" s="122"/>
      <c r="K222" s="122"/>
      <c r="N222" s="79"/>
    </row>
    <row r="224" spans="2:15" ht="48.75" customHeight="1" thickBot="1" x14ac:dyDescent="0.3">
      <c r="B224" s="268" t="s">
        <v>282</v>
      </c>
      <c r="C224" s="268"/>
      <c r="D224" s="268"/>
      <c r="E224" s="268"/>
      <c r="F224" s="268"/>
      <c r="G224" s="268"/>
      <c r="H224" s="268"/>
      <c r="I224" s="268"/>
      <c r="J224" s="268"/>
      <c r="K224" s="268"/>
      <c r="L224" s="268"/>
      <c r="M224" s="268"/>
      <c r="N224" s="268"/>
      <c r="O224" s="1" t="s">
        <v>147</v>
      </c>
    </row>
    <row r="225" spans="2:15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O225" s="1" t="s">
        <v>148</v>
      </c>
    </row>
    <row r="226" spans="2:15" ht="22.5" thickTop="1" thickBot="1" x14ac:dyDescent="0.3">
      <c r="B226" s="123" t="str">
        <f>C226</f>
        <v>Dinamarca</v>
      </c>
      <c r="C226" s="293" t="s">
        <v>128</v>
      </c>
      <c r="D226" s="294"/>
      <c r="E226" s="294"/>
      <c r="F226" s="294"/>
      <c r="G226" s="294"/>
      <c r="H226" s="294"/>
      <c r="I226" s="294"/>
      <c r="J226" s="294"/>
      <c r="K226" s="294"/>
      <c r="L226" s="294"/>
      <c r="M226" s="294"/>
      <c r="N226" s="294"/>
    </row>
    <row r="227" spans="2:15" ht="22.5" thickTop="1" thickBot="1" x14ac:dyDescent="0.3">
      <c r="B227" s="109"/>
      <c r="C227" s="295">
        <f>$C$7</f>
        <v>2020</v>
      </c>
      <c r="D227" s="296"/>
      <c r="E227" s="297">
        <f>$E$7</f>
        <v>2021</v>
      </c>
      <c r="F227" s="296"/>
      <c r="G227" s="297">
        <f>$G$7</f>
        <v>2022</v>
      </c>
      <c r="H227" s="296"/>
      <c r="I227" s="297">
        <f>$I$7</f>
        <v>2023</v>
      </c>
      <c r="J227" s="296"/>
      <c r="K227" s="297">
        <f>$K$7</f>
        <v>2024</v>
      </c>
      <c r="L227" s="296"/>
      <c r="M227" s="297">
        <f>$M$7</f>
        <v>2025</v>
      </c>
      <c r="N227" s="298"/>
    </row>
    <row r="228" spans="2:15" ht="16.5" thickTop="1" thickBot="1" x14ac:dyDescent="0.3">
      <c r="B228" s="85"/>
      <c r="C228" s="113" t="s">
        <v>69</v>
      </c>
      <c r="D228" s="114" t="str">
        <f>CONCATENATE("var. ",RIGHT(C227,2),"/",RIGHT(C227-1,2))</f>
        <v>var. 20/19</v>
      </c>
      <c r="E228" s="115" t="s">
        <v>69</v>
      </c>
      <c r="F228" s="114" t="s">
        <v>247</v>
      </c>
      <c r="G228" s="115" t="s">
        <v>69</v>
      </c>
      <c r="H228" s="114" t="s">
        <v>247</v>
      </c>
      <c r="I228" s="115" t="s">
        <v>69</v>
      </c>
      <c r="J228" s="114" t="s">
        <v>247</v>
      </c>
      <c r="K228" s="115" t="s">
        <v>69</v>
      </c>
      <c r="L228" s="114" t="s">
        <v>247</v>
      </c>
      <c r="M228" s="115" t="s">
        <v>69</v>
      </c>
      <c r="N228" s="114" t="s">
        <v>273</v>
      </c>
    </row>
    <row r="229" spans="2:15" x14ac:dyDescent="0.25">
      <c r="B229" s="116" t="s">
        <v>71</v>
      </c>
      <c r="C229" s="117">
        <v>35175</v>
      </c>
      <c r="D229" s="118">
        <v>3.8240917782026429E-3</v>
      </c>
      <c r="E229" s="117">
        <v>78</v>
      </c>
      <c r="F229" s="118">
        <f t="shared" ref="F229:L241" si="24">IFERROR(E229/C229-1,"-")</f>
        <v>-0.99778251599147116</v>
      </c>
      <c r="G229" s="117">
        <v>19961</v>
      </c>
      <c r="H229" s="118">
        <f t="shared" si="24"/>
        <v>254.91025641025641</v>
      </c>
      <c r="I229" s="117">
        <v>28635</v>
      </c>
      <c r="J229" s="118">
        <f t="shared" si="24"/>
        <v>0.43454736736636446</v>
      </c>
      <c r="K229" s="117">
        <v>26551</v>
      </c>
      <c r="L229" s="118">
        <f t="shared" si="24"/>
        <v>-7.2778068796926831E-2</v>
      </c>
      <c r="M229" s="117">
        <v>21975</v>
      </c>
      <c r="N229" s="118">
        <f t="shared" ref="N229:N230" si="25">IFERROR(M229/K229-1,"-")</f>
        <v>-0.17234755753078979</v>
      </c>
    </row>
    <row r="230" spans="2:15" x14ac:dyDescent="0.25">
      <c r="B230" s="116" t="s">
        <v>73</v>
      </c>
      <c r="C230" s="117">
        <v>41345</v>
      </c>
      <c r="D230" s="118">
        <v>5.0058414181947564E-2</v>
      </c>
      <c r="E230" s="117">
        <v>227</v>
      </c>
      <c r="F230" s="118">
        <f t="shared" si="24"/>
        <v>-0.99450961422179218</v>
      </c>
      <c r="G230" s="117">
        <v>25593</v>
      </c>
      <c r="H230" s="118">
        <f t="shared" si="24"/>
        <v>111.74449339207048</v>
      </c>
      <c r="I230" s="117">
        <v>34396</v>
      </c>
      <c r="J230" s="118">
        <f t="shared" si="24"/>
        <v>0.34396123940139889</v>
      </c>
      <c r="K230" s="117">
        <v>29714</v>
      </c>
      <c r="L230" s="118">
        <f t="shared" si="24"/>
        <v>-0.13612047912547975</v>
      </c>
      <c r="M230" s="117">
        <v>27845</v>
      </c>
      <c r="N230" s="118">
        <f t="shared" si="25"/>
        <v>-6.2899643265800664E-2</v>
      </c>
    </row>
    <row r="231" spans="2:15" x14ac:dyDescent="0.25">
      <c r="B231" s="116" t="s">
        <v>75</v>
      </c>
      <c r="C231" s="117">
        <v>17896</v>
      </c>
      <c r="D231" s="118">
        <v>-0.47890399790350291</v>
      </c>
      <c r="E231" s="117">
        <v>151</v>
      </c>
      <c r="F231" s="118">
        <f t="shared" si="24"/>
        <v>-0.9915623603039786</v>
      </c>
      <c r="G231" s="117">
        <v>28650</v>
      </c>
      <c r="H231" s="118">
        <f t="shared" si="24"/>
        <v>188.73509933774835</v>
      </c>
      <c r="I231" s="117">
        <v>30534</v>
      </c>
      <c r="J231" s="118">
        <f t="shared" si="24"/>
        <v>6.5759162303664853E-2</v>
      </c>
      <c r="K231" s="117">
        <v>29097</v>
      </c>
      <c r="L231" s="118">
        <f t="shared" si="24"/>
        <v>-4.7062291216348973E-2</v>
      </c>
      <c r="M231" s="117"/>
      <c r="N231" s="118"/>
    </row>
    <row r="232" spans="2:15" x14ac:dyDescent="0.25">
      <c r="B232" s="116" t="s">
        <v>77</v>
      </c>
      <c r="C232" s="117">
        <v>0</v>
      </c>
      <c r="D232" s="118">
        <v>-1</v>
      </c>
      <c r="E232" s="117">
        <v>118</v>
      </c>
      <c r="F232" s="118" t="str">
        <f t="shared" si="24"/>
        <v>-</v>
      </c>
      <c r="G232" s="117">
        <v>20850</v>
      </c>
      <c r="H232" s="118">
        <f t="shared" si="24"/>
        <v>175.69491525423729</v>
      </c>
      <c r="I232" s="117">
        <v>15575</v>
      </c>
      <c r="J232" s="118">
        <f t="shared" si="24"/>
        <v>-0.25299760191846521</v>
      </c>
      <c r="K232" s="117">
        <v>14346</v>
      </c>
      <c r="L232" s="118">
        <f t="shared" si="24"/>
        <v>-7.8908507223113933E-2</v>
      </c>
      <c r="M232" s="117"/>
      <c r="N232" s="118"/>
    </row>
    <row r="233" spans="2:15" x14ac:dyDescent="0.25">
      <c r="B233" s="116" t="s">
        <v>79</v>
      </c>
      <c r="C233" s="117">
        <v>0</v>
      </c>
      <c r="D233" s="118">
        <v>-1</v>
      </c>
      <c r="E233" s="117">
        <v>188</v>
      </c>
      <c r="F233" s="118" t="str">
        <f t="shared" si="24"/>
        <v>-</v>
      </c>
      <c r="G233" s="117">
        <v>3925</v>
      </c>
      <c r="H233" s="118">
        <f t="shared" si="24"/>
        <v>19.877659574468087</v>
      </c>
      <c r="I233" s="117">
        <v>3025</v>
      </c>
      <c r="J233" s="118">
        <f t="shared" si="24"/>
        <v>-0.22929936305732479</v>
      </c>
      <c r="K233" s="117">
        <v>5239</v>
      </c>
      <c r="L233" s="118">
        <f t="shared" si="24"/>
        <v>0.73190082644628096</v>
      </c>
      <c r="M233" s="117"/>
      <c r="N233" s="118"/>
    </row>
    <row r="234" spans="2:15" x14ac:dyDescent="0.25">
      <c r="B234" s="116" t="s">
        <v>81</v>
      </c>
      <c r="C234" s="117">
        <v>0</v>
      </c>
      <c r="D234" s="118">
        <v>-1</v>
      </c>
      <c r="E234" s="117">
        <v>262</v>
      </c>
      <c r="F234" s="118" t="str">
        <f t="shared" si="24"/>
        <v>-</v>
      </c>
      <c r="G234" s="117">
        <v>2912</v>
      </c>
      <c r="H234" s="118">
        <f t="shared" si="24"/>
        <v>10.114503816793894</v>
      </c>
      <c r="I234" s="117">
        <v>3081</v>
      </c>
      <c r="J234" s="118">
        <f t="shared" si="24"/>
        <v>5.8035714285714191E-2</v>
      </c>
      <c r="K234" s="117">
        <v>3538</v>
      </c>
      <c r="L234" s="118">
        <f t="shared" si="24"/>
        <v>0.14832846478416095</v>
      </c>
      <c r="M234" s="117"/>
      <c r="N234" s="118"/>
    </row>
    <row r="235" spans="2:15" x14ac:dyDescent="0.25">
      <c r="B235" s="116" t="s">
        <v>83</v>
      </c>
      <c r="C235" s="117">
        <v>0</v>
      </c>
      <c r="D235" s="118">
        <v>-1</v>
      </c>
      <c r="E235" s="117">
        <v>1340</v>
      </c>
      <c r="F235" s="118" t="str">
        <f t="shared" si="24"/>
        <v>-</v>
      </c>
      <c r="G235" s="117">
        <v>5501</v>
      </c>
      <c r="H235" s="118">
        <f t="shared" si="24"/>
        <v>3.1052238805970145</v>
      </c>
      <c r="I235" s="117">
        <v>4568</v>
      </c>
      <c r="J235" s="118">
        <f t="shared" si="24"/>
        <v>-0.16960552626795133</v>
      </c>
      <c r="K235" s="117">
        <v>8513</v>
      </c>
      <c r="L235" s="118">
        <f t="shared" si="24"/>
        <v>0.86361646234676015</v>
      </c>
      <c r="M235" s="117"/>
      <c r="N235" s="118"/>
    </row>
    <row r="236" spans="2:15" x14ac:dyDescent="0.25">
      <c r="B236" s="116" t="s">
        <v>85</v>
      </c>
      <c r="C236" s="117">
        <v>42</v>
      </c>
      <c r="D236" s="118">
        <v>-0.99226376864984345</v>
      </c>
      <c r="E236" s="117">
        <v>1239</v>
      </c>
      <c r="F236" s="118">
        <f t="shared" si="24"/>
        <v>28.5</v>
      </c>
      <c r="G236" s="117">
        <v>3696</v>
      </c>
      <c r="H236" s="118">
        <f t="shared" si="24"/>
        <v>1.9830508474576272</v>
      </c>
      <c r="I236" s="117">
        <v>4628</v>
      </c>
      <c r="J236" s="118">
        <f t="shared" si="24"/>
        <v>0.25216450216450226</v>
      </c>
      <c r="K236" s="117">
        <v>4370</v>
      </c>
      <c r="L236" s="118">
        <f t="shared" si="24"/>
        <v>-5.5747623163353466E-2</v>
      </c>
      <c r="M236" s="117"/>
      <c r="N236" s="118"/>
    </row>
    <row r="237" spans="2:15" x14ac:dyDescent="0.25">
      <c r="B237" s="116" t="s">
        <v>87</v>
      </c>
      <c r="C237" s="117">
        <v>1</v>
      </c>
      <c r="D237" s="118">
        <v>-0.99985625988213311</v>
      </c>
      <c r="E237" s="117">
        <v>1233</v>
      </c>
      <c r="F237" s="118">
        <f t="shared" si="24"/>
        <v>1232</v>
      </c>
      <c r="G237" s="117">
        <v>3488</v>
      </c>
      <c r="H237" s="118">
        <f t="shared" si="24"/>
        <v>1.8288726682887266</v>
      </c>
      <c r="I237" s="117">
        <v>4749</v>
      </c>
      <c r="J237" s="118">
        <f t="shared" si="24"/>
        <v>0.36152522935779818</v>
      </c>
      <c r="K237" s="117">
        <v>6214</v>
      </c>
      <c r="L237" s="118">
        <f t="shared" si="24"/>
        <v>0.30848599705201085</v>
      </c>
      <c r="M237" s="117"/>
      <c r="N237" s="118"/>
    </row>
    <row r="238" spans="2:15" x14ac:dyDescent="0.25">
      <c r="B238" s="116" t="s">
        <v>89</v>
      </c>
      <c r="C238" s="117">
        <v>76</v>
      </c>
      <c r="D238" s="118">
        <v>-0.99542168674698794</v>
      </c>
      <c r="E238" s="117">
        <v>12796</v>
      </c>
      <c r="F238" s="118">
        <f t="shared" si="24"/>
        <v>167.36842105263159</v>
      </c>
      <c r="G238" s="117">
        <v>16522</v>
      </c>
      <c r="H238" s="118">
        <f t="shared" si="24"/>
        <v>0.29118474523288529</v>
      </c>
      <c r="I238" s="117">
        <v>13495</v>
      </c>
      <c r="J238" s="118">
        <f t="shared" si="24"/>
        <v>-0.1832102651010773</v>
      </c>
      <c r="K238" s="117">
        <v>14121</v>
      </c>
      <c r="L238" s="118">
        <f t="shared" si="24"/>
        <v>4.6387550944794409E-2</v>
      </c>
      <c r="M238" s="117"/>
      <c r="N238" s="118"/>
    </row>
    <row r="239" spans="2:15" x14ac:dyDescent="0.25">
      <c r="B239" s="116" t="s">
        <v>91</v>
      </c>
      <c r="C239" s="117">
        <v>66</v>
      </c>
      <c r="D239" s="118">
        <v>-0.99732457740484004</v>
      </c>
      <c r="E239" s="117">
        <v>21197</v>
      </c>
      <c r="F239" s="118">
        <f t="shared" si="24"/>
        <v>320.16666666666669</v>
      </c>
      <c r="G239" s="117">
        <v>26271</v>
      </c>
      <c r="H239" s="118">
        <f t="shared" si="24"/>
        <v>0.23937349624946935</v>
      </c>
      <c r="I239" s="117">
        <v>23135</v>
      </c>
      <c r="J239" s="118">
        <f t="shared" si="24"/>
        <v>-0.11937116973088191</v>
      </c>
      <c r="K239" s="117">
        <v>24442</v>
      </c>
      <c r="L239" s="118">
        <f t="shared" si="24"/>
        <v>5.6494488869677895E-2</v>
      </c>
      <c r="M239" s="117"/>
      <c r="N239" s="118"/>
    </row>
    <row r="240" spans="2:15" x14ac:dyDescent="0.25">
      <c r="B240" s="116" t="s">
        <v>93</v>
      </c>
      <c r="C240" s="117">
        <v>185</v>
      </c>
      <c r="D240" s="118">
        <v>-0.99246742671009769</v>
      </c>
      <c r="E240" s="117">
        <v>19240</v>
      </c>
      <c r="F240" s="118">
        <f t="shared" si="24"/>
        <v>103</v>
      </c>
      <c r="G240" s="117">
        <v>20337</v>
      </c>
      <c r="H240" s="118">
        <f t="shared" si="24"/>
        <v>5.7016632016632096E-2</v>
      </c>
      <c r="I240" s="117">
        <v>18652</v>
      </c>
      <c r="J240" s="118">
        <f t="shared" si="24"/>
        <v>-8.2853911589713336E-2</v>
      </c>
      <c r="K240" s="117">
        <v>18647</v>
      </c>
      <c r="L240" s="118">
        <f t="shared" si="24"/>
        <v>-2.6806776753163231E-4</v>
      </c>
      <c r="M240" s="117"/>
      <c r="N240" s="118"/>
    </row>
    <row r="241" spans="2:15" ht="15.75" x14ac:dyDescent="0.25">
      <c r="B241" s="119" t="s">
        <v>30</v>
      </c>
      <c r="C241" s="120">
        <v>95128</v>
      </c>
      <c r="D241" s="121">
        <v>-0.6076613435396595</v>
      </c>
      <c r="E241" s="120">
        <v>58069</v>
      </c>
      <c r="F241" s="121">
        <f t="shared" si="24"/>
        <v>-0.38956984273820539</v>
      </c>
      <c r="G241" s="120">
        <v>177706</v>
      </c>
      <c r="H241" s="121">
        <f t="shared" si="24"/>
        <v>2.0602559024608653</v>
      </c>
      <c r="I241" s="120">
        <v>184473</v>
      </c>
      <c r="J241" s="121">
        <f t="shared" si="24"/>
        <v>3.8079749698940901E-2</v>
      </c>
      <c r="K241" s="120">
        <v>184792</v>
      </c>
      <c r="L241" s="121">
        <f t="shared" si="24"/>
        <v>1.7292503509998003E-3</v>
      </c>
      <c r="M241" s="120">
        <v>49820</v>
      </c>
      <c r="N241" s="121">
        <v>-0.11454723184928461</v>
      </c>
    </row>
    <row r="242" spans="2:15" ht="6" customHeight="1" x14ac:dyDescent="0.25"/>
    <row r="243" spans="2:15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</row>
    <row r="244" spans="2:15" x14ac:dyDescent="0.25">
      <c r="C244" s="122"/>
      <c r="K244" s="122"/>
      <c r="N244" s="79"/>
    </row>
    <row r="250" spans="2:15" ht="48.75" customHeight="1" thickBot="1" x14ac:dyDescent="0.3">
      <c r="B250" s="268" t="s">
        <v>283</v>
      </c>
      <c r="C250" s="268"/>
      <c r="D250" s="268"/>
      <c r="E250" s="268"/>
      <c r="F250" s="268"/>
      <c r="G250" s="268"/>
      <c r="H250" s="268"/>
      <c r="I250" s="268"/>
      <c r="J250" s="268"/>
      <c r="K250" s="268"/>
      <c r="L250" s="268"/>
      <c r="M250" s="268"/>
      <c r="N250" s="268"/>
      <c r="O250" s="1" t="s">
        <v>147</v>
      </c>
    </row>
    <row r="251" spans="2:15" ht="10.5" customHeight="1" thickBot="1" x14ac:dyDescent="0.3">
      <c r="B251" s="106"/>
      <c r="C251" s="107"/>
      <c r="D251" s="106"/>
      <c r="E251" s="106"/>
      <c r="F251" s="106"/>
      <c r="G251" s="106"/>
      <c r="H251" s="106"/>
      <c r="I251" s="106"/>
      <c r="J251" s="106"/>
      <c r="K251" s="106"/>
      <c r="L251" s="106"/>
      <c r="M251" s="4"/>
      <c r="N251" s="4"/>
      <c r="O251" s="1" t="s">
        <v>148</v>
      </c>
    </row>
    <row r="252" spans="2:15" ht="22.5" thickTop="1" thickBot="1" x14ac:dyDescent="0.3">
      <c r="B252" s="123" t="str">
        <f>C252</f>
        <v>Suecia</v>
      </c>
      <c r="C252" s="293" t="s">
        <v>131</v>
      </c>
      <c r="D252" s="294"/>
      <c r="E252" s="294"/>
      <c r="F252" s="294"/>
      <c r="G252" s="294"/>
      <c r="H252" s="294"/>
      <c r="I252" s="294"/>
      <c r="J252" s="294"/>
      <c r="K252" s="294"/>
      <c r="L252" s="294"/>
      <c r="M252" s="294"/>
      <c r="N252" s="294"/>
    </row>
    <row r="253" spans="2:15" ht="22.5" thickTop="1" thickBot="1" x14ac:dyDescent="0.3">
      <c r="B253" s="109"/>
      <c r="C253" s="295">
        <f>$C$7</f>
        <v>2020</v>
      </c>
      <c r="D253" s="296"/>
      <c r="E253" s="297">
        <f>$E$7</f>
        <v>2021</v>
      </c>
      <c r="F253" s="296"/>
      <c r="G253" s="297">
        <f>$G$7</f>
        <v>2022</v>
      </c>
      <c r="H253" s="296"/>
      <c r="I253" s="297">
        <f>$I$7</f>
        <v>2023</v>
      </c>
      <c r="J253" s="296"/>
      <c r="K253" s="297">
        <f>$K$7</f>
        <v>2024</v>
      </c>
      <c r="L253" s="296"/>
      <c r="M253" s="297">
        <f>$M$7</f>
        <v>2025</v>
      </c>
      <c r="N253" s="298"/>
    </row>
    <row r="254" spans="2:15" ht="16.5" thickTop="1" thickBot="1" x14ac:dyDescent="0.3">
      <c r="B254" s="85"/>
      <c r="C254" s="113" t="s">
        <v>69</v>
      </c>
      <c r="D254" s="114" t="str">
        <f>CONCATENATE("var. ",RIGHT(C253,2),"/",RIGHT(C253-1,2))</f>
        <v>var. 20/19</v>
      </c>
      <c r="E254" s="115" t="s">
        <v>69</v>
      </c>
      <c r="F254" s="114" t="s">
        <v>247</v>
      </c>
      <c r="G254" s="115" t="s">
        <v>69</v>
      </c>
      <c r="H254" s="114" t="s">
        <v>247</v>
      </c>
      <c r="I254" s="115" t="s">
        <v>69</v>
      </c>
      <c r="J254" s="114" t="s">
        <v>247</v>
      </c>
      <c r="K254" s="115" t="s">
        <v>69</v>
      </c>
      <c r="L254" s="114" t="s">
        <v>247</v>
      </c>
      <c r="M254" s="115" t="s">
        <v>69</v>
      </c>
      <c r="N254" s="114" t="s">
        <v>273</v>
      </c>
    </row>
    <row r="255" spans="2:15" x14ac:dyDescent="0.25">
      <c r="B255" s="116" t="s">
        <v>71</v>
      </c>
      <c r="C255" s="117">
        <v>45748</v>
      </c>
      <c r="D255" s="118">
        <v>0.10990344024455334</v>
      </c>
      <c r="E255" s="117">
        <v>468</v>
      </c>
      <c r="F255" s="118">
        <f t="shared" ref="F255:L267" si="26">IFERROR(E255/C255-1,"-")</f>
        <v>-0.98977004459211326</v>
      </c>
      <c r="G255" s="117">
        <v>14749</v>
      </c>
      <c r="H255" s="118">
        <f t="shared" si="26"/>
        <v>30.514957264957264</v>
      </c>
      <c r="I255" s="117">
        <v>32549</v>
      </c>
      <c r="J255" s="118">
        <f t="shared" si="26"/>
        <v>1.2068614821343822</v>
      </c>
      <c r="K255" s="117">
        <v>31090</v>
      </c>
      <c r="L255" s="118">
        <f t="shared" si="26"/>
        <v>-4.4824725798027543E-2</v>
      </c>
      <c r="M255" s="117">
        <v>27778</v>
      </c>
      <c r="N255" s="118">
        <f t="shared" ref="N255:N256" si="27">IFERROR(M255/K255-1,"-")</f>
        <v>-0.10652943068510778</v>
      </c>
    </row>
    <row r="256" spans="2:15" x14ac:dyDescent="0.25">
      <c r="B256" s="116" t="s">
        <v>73</v>
      </c>
      <c r="C256" s="117">
        <v>42210</v>
      </c>
      <c r="D256" s="118">
        <v>0.18747538400945252</v>
      </c>
      <c r="E256" s="117">
        <v>734</v>
      </c>
      <c r="F256" s="118">
        <f t="shared" si="26"/>
        <v>-0.98261075574508405</v>
      </c>
      <c r="G256" s="117">
        <v>12480</v>
      </c>
      <c r="H256" s="118">
        <f t="shared" si="26"/>
        <v>16.002724795640326</v>
      </c>
      <c r="I256" s="117">
        <v>24810</v>
      </c>
      <c r="J256" s="118">
        <f t="shared" si="26"/>
        <v>0.98798076923076916</v>
      </c>
      <c r="K256" s="117">
        <v>27112</v>
      </c>
      <c r="L256" s="118">
        <f t="shared" si="26"/>
        <v>9.2785167271261626E-2</v>
      </c>
      <c r="M256" s="117">
        <v>22910</v>
      </c>
      <c r="N256" s="118">
        <f t="shared" si="27"/>
        <v>-0.15498672174682793</v>
      </c>
    </row>
    <row r="257" spans="2:14" x14ac:dyDescent="0.25">
      <c r="B257" s="116" t="s">
        <v>75</v>
      </c>
      <c r="C257" s="117">
        <v>14945</v>
      </c>
      <c r="D257" s="118">
        <v>-0.61532521685413499</v>
      </c>
      <c r="E257" s="117">
        <v>528</v>
      </c>
      <c r="F257" s="118">
        <f t="shared" si="26"/>
        <v>-0.96467045834727339</v>
      </c>
      <c r="G257" s="117">
        <v>19044</v>
      </c>
      <c r="H257" s="118">
        <f t="shared" si="26"/>
        <v>35.06818181818182</v>
      </c>
      <c r="I257" s="117">
        <v>25777</v>
      </c>
      <c r="J257" s="118">
        <f t="shared" si="26"/>
        <v>0.35354967443814322</v>
      </c>
      <c r="K257" s="117">
        <v>25157</v>
      </c>
      <c r="L257" s="118">
        <f t="shared" si="26"/>
        <v>-2.4052449858400937E-2</v>
      </c>
      <c r="M257" s="117"/>
      <c r="N257" s="118"/>
    </row>
    <row r="258" spans="2:14" x14ac:dyDescent="0.25">
      <c r="B258" s="116" t="s">
        <v>77</v>
      </c>
      <c r="C258" s="117">
        <v>0</v>
      </c>
      <c r="D258" s="118">
        <v>-1</v>
      </c>
      <c r="E258" s="117">
        <v>543</v>
      </c>
      <c r="F258" s="118" t="str">
        <f t="shared" si="26"/>
        <v>-</v>
      </c>
      <c r="G258" s="117">
        <v>12416</v>
      </c>
      <c r="H258" s="118">
        <f t="shared" si="26"/>
        <v>21.865561694290975</v>
      </c>
      <c r="I258" s="117">
        <v>14217</v>
      </c>
      <c r="J258" s="118">
        <f t="shared" si="26"/>
        <v>0.14505476804123707</v>
      </c>
      <c r="K258" s="117">
        <v>12219</v>
      </c>
      <c r="L258" s="118">
        <f t="shared" si="26"/>
        <v>-0.14053597805444185</v>
      </c>
      <c r="M258" s="117"/>
      <c r="N258" s="118"/>
    </row>
    <row r="259" spans="2:14" x14ac:dyDescent="0.25">
      <c r="B259" s="116" t="s">
        <v>79</v>
      </c>
      <c r="C259" s="117">
        <v>0</v>
      </c>
      <c r="D259" s="118">
        <v>-1</v>
      </c>
      <c r="E259" s="117">
        <v>150</v>
      </c>
      <c r="F259" s="118" t="str">
        <f t="shared" si="26"/>
        <v>-</v>
      </c>
      <c r="G259" s="117">
        <v>1729</v>
      </c>
      <c r="H259" s="118">
        <f t="shared" si="26"/>
        <v>10.526666666666667</v>
      </c>
      <c r="I259" s="117">
        <v>2049</v>
      </c>
      <c r="J259" s="118">
        <f t="shared" si="26"/>
        <v>0.18507807981492186</v>
      </c>
      <c r="K259" s="117">
        <v>1366</v>
      </c>
      <c r="L259" s="118">
        <f t="shared" si="26"/>
        <v>-0.33333333333333337</v>
      </c>
      <c r="M259" s="117"/>
      <c r="N259" s="118"/>
    </row>
    <row r="260" spans="2:14" x14ac:dyDescent="0.25">
      <c r="B260" s="116" t="s">
        <v>81</v>
      </c>
      <c r="C260" s="117">
        <v>0</v>
      </c>
      <c r="D260" s="118">
        <v>-1</v>
      </c>
      <c r="E260" s="117">
        <v>332</v>
      </c>
      <c r="F260" s="118" t="str">
        <f t="shared" si="26"/>
        <v>-</v>
      </c>
      <c r="G260" s="117">
        <v>2016</v>
      </c>
      <c r="H260" s="118">
        <f t="shared" si="26"/>
        <v>5.072289156626506</v>
      </c>
      <c r="I260" s="117">
        <v>2910</v>
      </c>
      <c r="J260" s="118">
        <f t="shared" si="26"/>
        <v>0.44345238095238093</v>
      </c>
      <c r="K260" s="117">
        <v>1609</v>
      </c>
      <c r="L260" s="118">
        <f t="shared" si="26"/>
        <v>-0.44707903780068725</v>
      </c>
      <c r="M260" s="117"/>
      <c r="N260" s="118"/>
    </row>
    <row r="261" spans="2:14" x14ac:dyDescent="0.25">
      <c r="B261" s="116" t="s">
        <v>83</v>
      </c>
      <c r="C261" s="117">
        <v>0</v>
      </c>
      <c r="D261" s="118">
        <v>-1</v>
      </c>
      <c r="E261" s="117">
        <v>602</v>
      </c>
      <c r="F261" s="118" t="str">
        <f t="shared" si="26"/>
        <v>-</v>
      </c>
      <c r="G261" s="117">
        <v>2205</v>
      </c>
      <c r="H261" s="118">
        <f t="shared" si="26"/>
        <v>2.6627906976744184</v>
      </c>
      <c r="I261" s="117">
        <v>2980</v>
      </c>
      <c r="J261" s="118">
        <f t="shared" si="26"/>
        <v>0.35147392290249435</v>
      </c>
      <c r="K261" s="117">
        <v>1521</v>
      </c>
      <c r="L261" s="118">
        <f t="shared" si="26"/>
        <v>-0.48959731543624163</v>
      </c>
      <c r="M261" s="117"/>
      <c r="N261" s="118"/>
    </row>
    <row r="262" spans="2:14" x14ac:dyDescent="0.25">
      <c r="B262" s="116" t="s">
        <v>85</v>
      </c>
      <c r="C262" s="117">
        <v>126</v>
      </c>
      <c r="D262" s="118">
        <v>-0.97646619350018682</v>
      </c>
      <c r="E262" s="117">
        <v>334</v>
      </c>
      <c r="F262" s="118">
        <f t="shared" si="26"/>
        <v>1.6507936507936507</v>
      </c>
      <c r="G262" s="117">
        <v>2173</v>
      </c>
      <c r="H262" s="118">
        <f t="shared" si="26"/>
        <v>5.5059880239520957</v>
      </c>
      <c r="I262" s="117">
        <v>2492</v>
      </c>
      <c r="J262" s="118">
        <f t="shared" si="26"/>
        <v>0.14680165669581213</v>
      </c>
      <c r="K262" s="117">
        <v>1582</v>
      </c>
      <c r="L262" s="118">
        <f t="shared" si="26"/>
        <v>-0.3651685393258427</v>
      </c>
      <c r="M262" s="117"/>
      <c r="N262" s="118"/>
    </row>
    <row r="263" spans="2:14" x14ac:dyDescent="0.25">
      <c r="B263" s="116" t="s">
        <v>87</v>
      </c>
      <c r="C263" s="117">
        <v>110</v>
      </c>
      <c r="D263" s="118">
        <v>-0.97599301615015277</v>
      </c>
      <c r="E263" s="117">
        <v>491</v>
      </c>
      <c r="F263" s="118">
        <f t="shared" si="26"/>
        <v>3.4636363636363638</v>
      </c>
      <c r="G263" s="117">
        <v>2693</v>
      </c>
      <c r="H263" s="118">
        <f t="shared" si="26"/>
        <v>4.4847250509164969</v>
      </c>
      <c r="I263" s="117">
        <v>3027</v>
      </c>
      <c r="J263" s="118">
        <f t="shared" si="26"/>
        <v>0.12402525064983294</v>
      </c>
      <c r="K263" s="117">
        <v>1246</v>
      </c>
      <c r="L263" s="118">
        <f t="shared" si="26"/>
        <v>-0.58837132474397091</v>
      </c>
      <c r="M263" s="117"/>
      <c r="N263" s="118"/>
    </row>
    <row r="264" spans="2:14" x14ac:dyDescent="0.25">
      <c r="B264" s="116" t="s">
        <v>89</v>
      </c>
      <c r="C264" s="117">
        <v>932</v>
      </c>
      <c r="D264" s="118">
        <v>-0.9572300491028406</v>
      </c>
      <c r="E264" s="117">
        <v>3806</v>
      </c>
      <c r="F264" s="118">
        <f t="shared" si="26"/>
        <v>3.0836909871244638</v>
      </c>
      <c r="G264" s="117">
        <v>12360</v>
      </c>
      <c r="H264" s="118">
        <f t="shared" si="26"/>
        <v>2.2475039411455597</v>
      </c>
      <c r="I264" s="117">
        <v>12009</v>
      </c>
      <c r="J264" s="118">
        <f t="shared" si="26"/>
        <v>-2.8398058252427139E-2</v>
      </c>
      <c r="K264" s="117">
        <v>13301</v>
      </c>
      <c r="L264" s="118">
        <f t="shared" si="26"/>
        <v>0.10758597718377882</v>
      </c>
      <c r="M264" s="117"/>
      <c r="N264" s="118"/>
    </row>
    <row r="265" spans="2:14" x14ac:dyDescent="0.25">
      <c r="B265" s="116" t="s">
        <v>91</v>
      </c>
      <c r="C265" s="117">
        <v>1845</v>
      </c>
      <c r="D265" s="118">
        <v>-0.958292831792391</v>
      </c>
      <c r="E265" s="117">
        <v>18668</v>
      </c>
      <c r="F265" s="118">
        <f t="shared" si="26"/>
        <v>9.1181571815718154</v>
      </c>
      <c r="G265" s="117">
        <v>34739</v>
      </c>
      <c r="H265" s="118">
        <f t="shared" si="26"/>
        <v>0.86088493679022937</v>
      </c>
      <c r="I265" s="117">
        <v>31492</v>
      </c>
      <c r="J265" s="118">
        <f t="shared" si="26"/>
        <v>-9.3468436051699855E-2</v>
      </c>
      <c r="K265" s="117">
        <v>26031</v>
      </c>
      <c r="L265" s="118">
        <f t="shared" si="26"/>
        <v>-0.17340911977645113</v>
      </c>
      <c r="M265" s="117"/>
      <c r="N265" s="118"/>
    </row>
    <row r="266" spans="2:14" x14ac:dyDescent="0.25">
      <c r="B266" s="116" t="s">
        <v>93</v>
      </c>
      <c r="C266" s="117">
        <v>625</v>
      </c>
      <c r="D266" s="118">
        <v>-0.98628363253302898</v>
      </c>
      <c r="E266" s="117">
        <v>17228</v>
      </c>
      <c r="F266" s="118">
        <f t="shared" si="26"/>
        <v>26.564800000000002</v>
      </c>
      <c r="G266" s="117">
        <v>31233</v>
      </c>
      <c r="H266" s="118">
        <f t="shared" si="26"/>
        <v>0.81292082656141162</v>
      </c>
      <c r="I266" s="117">
        <v>33233</v>
      </c>
      <c r="J266" s="118">
        <f t="shared" si="26"/>
        <v>6.4034834950212893E-2</v>
      </c>
      <c r="K266" s="117">
        <v>24573</v>
      </c>
      <c r="L266" s="118">
        <f t="shared" si="26"/>
        <v>-0.26058435892035026</v>
      </c>
      <c r="M266" s="117"/>
      <c r="N266" s="118"/>
    </row>
    <row r="267" spans="2:14" ht="15.75" x14ac:dyDescent="0.25">
      <c r="B267" s="119" t="s">
        <v>30</v>
      </c>
      <c r="C267" s="120">
        <v>106598</v>
      </c>
      <c r="D267" s="121">
        <v>-0.61440823575797698</v>
      </c>
      <c r="E267" s="120">
        <v>43884</v>
      </c>
      <c r="F267" s="121">
        <f t="shared" si="26"/>
        <v>-0.58832248259817255</v>
      </c>
      <c r="G267" s="120">
        <v>147837</v>
      </c>
      <c r="H267" s="121">
        <f t="shared" si="26"/>
        <v>2.3688132348919879</v>
      </c>
      <c r="I267" s="120">
        <v>187545</v>
      </c>
      <c r="J267" s="121">
        <f t="shared" si="26"/>
        <v>0.26859311268491659</v>
      </c>
      <c r="K267" s="120">
        <v>166807</v>
      </c>
      <c r="L267" s="121">
        <f t="shared" si="26"/>
        <v>-0.11057612839585163</v>
      </c>
      <c r="M267" s="120">
        <v>50688</v>
      </c>
      <c r="N267" s="121">
        <v>-0.12910209271159068</v>
      </c>
    </row>
    <row r="268" spans="2:14" ht="6" customHeight="1" x14ac:dyDescent="0.25"/>
    <row r="269" spans="2:14" x14ac:dyDescent="0.25">
      <c r="B269" s="105" t="s">
        <v>55</v>
      </c>
      <c r="C269" s="105"/>
      <c r="D269" s="105"/>
      <c r="E269" s="105"/>
      <c r="F269" s="105"/>
      <c r="G269" s="105"/>
      <c r="H269" s="105"/>
      <c r="I269" s="105"/>
      <c r="J269" s="105"/>
      <c r="K269" s="105"/>
      <c r="L269" s="105"/>
      <c r="M269" s="105"/>
      <c r="N269" s="105"/>
    </row>
    <row r="270" spans="2:14" x14ac:dyDescent="0.25">
      <c r="C270" s="122"/>
      <c r="K270" s="122"/>
      <c r="N270" s="79"/>
    </row>
  </sheetData>
  <mergeCells count="96">
    <mergeCell ref="B250:N250"/>
    <mergeCell ref="C252:N252"/>
    <mergeCell ref="C253:D253"/>
    <mergeCell ref="E253:F253"/>
    <mergeCell ref="G253:H253"/>
    <mergeCell ref="I253:J253"/>
    <mergeCell ref="K253:L253"/>
    <mergeCell ref="M253:N253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03CEFB-A65A-42B9-9D7A-549944F38D15}">
  <sheetPr>
    <tabColor rgb="FFF29140"/>
  </sheetPr>
  <dimension ref="A4:O11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</cols>
  <sheetData>
    <row r="4" spans="1:15" ht="48.75" customHeight="1" thickBot="1" x14ac:dyDescent="0.3">
      <c r="B4" s="268" t="s">
        <v>271</v>
      </c>
      <c r="C4" s="268"/>
      <c r="D4" s="268"/>
      <c r="E4" s="268"/>
      <c r="F4" s="268"/>
      <c r="G4" s="268"/>
      <c r="H4" s="268"/>
      <c r="I4" s="268"/>
      <c r="J4" s="268"/>
      <c r="K4" s="268"/>
      <c r="L4" s="268"/>
      <c r="M4" s="268"/>
      <c r="N4" s="268"/>
      <c r="O4" s="1" t="s">
        <v>66</v>
      </c>
    </row>
    <row r="5" spans="1:15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O5" s="1" t="s">
        <v>67</v>
      </c>
    </row>
    <row r="6" spans="1:15" ht="22.5" thickTop="1" thickBot="1" x14ac:dyDescent="0.3">
      <c r="B6" s="108" t="s">
        <v>30</v>
      </c>
      <c r="C6" s="293" t="s">
        <v>132</v>
      </c>
      <c r="D6" s="294"/>
      <c r="E6" s="294"/>
      <c r="F6" s="294"/>
      <c r="G6" s="294"/>
      <c r="H6" s="294"/>
      <c r="I6" s="294"/>
      <c r="J6" s="294"/>
      <c r="K6" s="294"/>
      <c r="L6" s="294"/>
      <c r="M6" s="294"/>
      <c r="N6" s="294"/>
    </row>
    <row r="7" spans="1:15" ht="22.5" thickTop="1" thickBot="1" x14ac:dyDescent="0.3">
      <c r="B7" s="109"/>
      <c r="C7" s="297">
        <f>E7-1</f>
        <v>2020</v>
      </c>
      <c r="D7" s="296"/>
      <c r="E7" s="297">
        <f>G7-1</f>
        <v>2021</v>
      </c>
      <c r="F7" s="296"/>
      <c r="G7" s="297">
        <f>I7-1</f>
        <v>2022</v>
      </c>
      <c r="H7" s="296"/>
      <c r="I7" s="297">
        <f>K7-1</f>
        <v>2023</v>
      </c>
      <c r="J7" s="296"/>
      <c r="K7" s="297">
        <f>M7-1</f>
        <v>2024</v>
      </c>
      <c r="L7" s="296"/>
      <c r="M7" s="297">
        <v>2025</v>
      </c>
      <c r="N7" s="298"/>
    </row>
    <row r="8" spans="1:15" ht="16.5" thickTop="1" thickBot="1" x14ac:dyDescent="0.3">
      <c r="B8" s="85"/>
      <c r="C8" s="113" t="s">
        <v>69</v>
      </c>
      <c r="D8" s="114" t="str">
        <f>CONCATENATE("var ",RIGHT(C7,2),"/",RIGHT(C7-1,2))</f>
        <v>var 20/19</v>
      </c>
      <c r="E8" s="115" t="s">
        <v>69</v>
      </c>
      <c r="F8" s="114" t="str">
        <f>CONCATENATE("var ",RIGHT(E7,2),"/",RIGHT(C7,2))</f>
        <v>var 21/20</v>
      </c>
      <c r="G8" s="115" t="s">
        <v>69</v>
      </c>
      <c r="H8" s="114" t="str">
        <f>CONCATENATE("var ",RIGHT(G7,2),"/",RIGHT(E7,2))</f>
        <v>var 22/21</v>
      </c>
      <c r="I8" s="115" t="s">
        <v>69</v>
      </c>
      <c r="J8" s="114" t="str">
        <f>CONCATENATE("var ",RIGHT(I7,2),"/",RIGHT(G7,2))</f>
        <v>var 23/22</v>
      </c>
      <c r="K8" s="115" t="s">
        <v>69</v>
      </c>
      <c r="L8" s="114" t="str">
        <f>CONCATENATE("var ",RIGHT(K7,2),"/",RIGHT(I7,2))</f>
        <v>var 24/23</v>
      </c>
      <c r="M8" s="115" t="s">
        <v>69</v>
      </c>
      <c r="N8" s="114" t="str">
        <f>CONCATENATE("var ",RIGHT(M7,2),"/",RIGHT(K7,2))</f>
        <v>var 25/24</v>
      </c>
    </row>
    <row r="9" spans="1:15" x14ac:dyDescent="0.25">
      <c r="A9" s="1" t="s">
        <v>70</v>
      </c>
      <c r="B9" s="116" t="s">
        <v>71</v>
      </c>
      <c r="C9" s="117">
        <v>1154297</v>
      </c>
      <c r="D9" s="118">
        <v>4.0723847271147084E-2</v>
      </c>
      <c r="E9" s="117">
        <v>98412</v>
      </c>
      <c r="F9" s="118">
        <f t="shared" ref="F9:L21" si="0">IFERROR(E9/C9-1,"-")</f>
        <v>-0.91474291278587749</v>
      </c>
      <c r="G9" s="117">
        <v>786358</v>
      </c>
      <c r="H9" s="118">
        <f t="shared" si="0"/>
        <v>6.9904686420355242</v>
      </c>
      <c r="I9" s="117">
        <v>1105557</v>
      </c>
      <c r="J9" s="118">
        <f t="shared" si="0"/>
        <v>0.40592071295771137</v>
      </c>
      <c r="K9" s="117">
        <v>1165181</v>
      </c>
      <c r="L9" s="118">
        <f t="shared" si="0"/>
        <v>5.3931185818551164E-2</v>
      </c>
      <c r="M9" s="117">
        <v>1119747</v>
      </c>
      <c r="N9" s="118">
        <f t="shared" ref="N9:N10" si="1">IFERROR(M9/K9-1,"-")</f>
        <v>-3.8993083478017554E-2</v>
      </c>
    </row>
    <row r="10" spans="1:15" x14ac:dyDescent="0.25">
      <c r="A10" s="1" t="s">
        <v>72</v>
      </c>
      <c r="B10" s="116" t="s">
        <v>73</v>
      </c>
      <c r="C10" s="117">
        <v>1115694</v>
      </c>
      <c r="D10" s="118">
        <v>9.8426731776473764E-2</v>
      </c>
      <c r="E10" s="117">
        <v>103727</v>
      </c>
      <c r="F10" s="118">
        <f t="shared" si="0"/>
        <v>-0.90702916749574702</v>
      </c>
      <c r="G10" s="117">
        <v>912484</v>
      </c>
      <c r="H10" s="118">
        <f t="shared" si="0"/>
        <v>7.7969766791674306</v>
      </c>
      <c r="I10" s="117">
        <v>1077344</v>
      </c>
      <c r="J10" s="118">
        <f t="shared" si="0"/>
        <v>0.18067166109213972</v>
      </c>
      <c r="K10" s="117">
        <v>1114324</v>
      </c>
      <c r="L10" s="118">
        <f t="shared" si="0"/>
        <v>3.4325155196483159E-2</v>
      </c>
      <c r="M10" s="117">
        <v>1060335</v>
      </c>
      <c r="N10" s="118">
        <f t="shared" si="1"/>
        <v>-4.8450001974291168E-2</v>
      </c>
    </row>
    <row r="11" spans="1:15" x14ac:dyDescent="0.25">
      <c r="A11" s="1" t="s">
        <v>74</v>
      </c>
      <c r="B11" s="116" t="s">
        <v>75</v>
      </c>
      <c r="C11" s="117">
        <v>496315</v>
      </c>
      <c r="D11" s="118">
        <v>-0.55609507846585093</v>
      </c>
      <c r="E11" s="117">
        <v>122878</v>
      </c>
      <c r="F11" s="118">
        <f t="shared" si="0"/>
        <v>-0.752419330465531</v>
      </c>
      <c r="G11" s="117">
        <v>1057048</v>
      </c>
      <c r="H11" s="118">
        <f t="shared" si="0"/>
        <v>7.6024186591578644</v>
      </c>
      <c r="I11" s="117">
        <v>1098201</v>
      </c>
      <c r="J11" s="118">
        <f t="shared" si="0"/>
        <v>3.8932006871968072E-2</v>
      </c>
      <c r="K11" s="117">
        <v>1198797</v>
      </c>
      <c r="L11" s="118">
        <f t="shared" si="0"/>
        <v>9.1600717901367812E-2</v>
      </c>
      <c r="M11" s="117"/>
      <c r="N11" s="118"/>
    </row>
    <row r="12" spans="1:15" x14ac:dyDescent="0.25">
      <c r="A12" s="1" t="s">
        <v>76</v>
      </c>
      <c r="B12" s="116" t="s">
        <v>77</v>
      </c>
      <c r="C12" s="117">
        <v>0</v>
      </c>
      <c r="D12" s="118">
        <v>-1</v>
      </c>
      <c r="E12" s="117">
        <v>154899</v>
      </c>
      <c r="F12" s="118" t="str">
        <f t="shared" si="0"/>
        <v>-</v>
      </c>
      <c r="G12" s="117">
        <v>1117075</v>
      </c>
      <c r="H12" s="118">
        <f t="shared" si="0"/>
        <v>6.2116346780805554</v>
      </c>
      <c r="I12" s="117">
        <v>1108018</v>
      </c>
      <c r="J12" s="118">
        <f t="shared" si="0"/>
        <v>-8.107781482890597E-3</v>
      </c>
      <c r="K12" s="117">
        <v>1093882</v>
      </c>
      <c r="L12" s="118">
        <f t="shared" si="0"/>
        <v>-1.2757915485127502E-2</v>
      </c>
      <c r="M12" s="117"/>
      <c r="N12" s="118"/>
    </row>
    <row r="13" spans="1:15" x14ac:dyDescent="0.25">
      <c r="A13" s="1" t="s">
        <v>78</v>
      </c>
      <c r="B13" s="116" t="s">
        <v>79</v>
      </c>
      <c r="C13" s="117">
        <v>0</v>
      </c>
      <c r="D13" s="118">
        <v>-1</v>
      </c>
      <c r="E13" s="117">
        <v>187306</v>
      </c>
      <c r="F13" s="118" t="str">
        <f t="shared" si="0"/>
        <v>-</v>
      </c>
      <c r="G13" s="117">
        <v>995707</v>
      </c>
      <c r="H13" s="118">
        <f t="shared" si="0"/>
        <v>4.3159375567253582</v>
      </c>
      <c r="I13" s="117">
        <v>1038688</v>
      </c>
      <c r="J13" s="118">
        <f t="shared" si="0"/>
        <v>4.3166312981630206E-2</v>
      </c>
      <c r="K13" s="117">
        <v>1088673</v>
      </c>
      <c r="L13" s="118">
        <f t="shared" si="0"/>
        <v>4.8123209279398615E-2</v>
      </c>
      <c r="M13" s="117"/>
      <c r="N13" s="118"/>
    </row>
    <row r="14" spans="1:15" x14ac:dyDescent="0.25">
      <c r="A14" s="1" t="s">
        <v>80</v>
      </c>
      <c r="B14" s="116" t="s">
        <v>81</v>
      </c>
      <c r="C14" s="117">
        <v>0</v>
      </c>
      <c r="D14" s="118">
        <v>-1</v>
      </c>
      <c r="E14" s="117">
        <v>274949</v>
      </c>
      <c r="F14" s="118" t="str">
        <f t="shared" si="0"/>
        <v>-</v>
      </c>
      <c r="G14" s="117">
        <v>1029864</v>
      </c>
      <c r="H14" s="118">
        <f t="shared" si="0"/>
        <v>2.7456546486803006</v>
      </c>
      <c r="I14" s="117">
        <v>1069466</v>
      </c>
      <c r="J14" s="118">
        <f t="shared" si="0"/>
        <v>3.8453621060644982E-2</v>
      </c>
      <c r="K14" s="117">
        <v>1059592</v>
      </c>
      <c r="L14" s="118">
        <f t="shared" si="0"/>
        <v>-9.232645077075885E-3</v>
      </c>
      <c r="M14" s="117"/>
      <c r="N14" s="118"/>
    </row>
    <row r="15" spans="1:15" x14ac:dyDescent="0.25">
      <c r="A15" s="1" t="s">
        <v>82</v>
      </c>
      <c r="B15" s="116" t="s">
        <v>83</v>
      </c>
      <c r="C15" s="117">
        <v>0</v>
      </c>
      <c r="D15" s="118">
        <v>-1</v>
      </c>
      <c r="E15" s="117">
        <v>553215</v>
      </c>
      <c r="F15" s="118" t="str">
        <f t="shared" si="0"/>
        <v>-</v>
      </c>
      <c r="G15" s="117">
        <v>1179956</v>
      </c>
      <c r="H15" s="118">
        <f t="shared" si="0"/>
        <v>1.1329067360791014</v>
      </c>
      <c r="I15" s="117">
        <v>1205442</v>
      </c>
      <c r="J15" s="118">
        <f t="shared" si="0"/>
        <v>2.1599110475305938E-2</v>
      </c>
      <c r="K15" s="117">
        <v>1224963</v>
      </c>
      <c r="L15" s="118">
        <f t="shared" si="0"/>
        <v>1.6194059938180461E-2</v>
      </c>
      <c r="M15" s="117"/>
      <c r="N15" s="118"/>
    </row>
    <row r="16" spans="1:15" x14ac:dyDescent="0.25">
      <c r="A16" s="1" t="s">
        <v>84</v>
      </c>
      <c r="B16" s="116" t="s">
        <v>85</v>
      </c>
      <c r="C16" s="117">
        <v>285142</v>
      </c>
      <c r="D16" s="118">
        <v>-0.77580532295475102</v>
      </c>
      <c r="E16" s="117">
        <v>796040</v>
      </c>
      <c r="F16" s="118">
        <f t="shared" si="0"/>
        <v>1.7917318388732633</v>
      </c>
      <c r="G16" s="117">
        <v>1241553</v>
      </c>
      <c r="H16" s="118">
        <f t="shared" si="0"/>
        <v>0.55966157479523648</v>
      </c>
      <c r="I16" s="117">
        <v>1271908</v>
      </c>
      <c r="J16" s="118">
        <f t="shared" si="0"/>
        <v>2.4449218035798692E-2</v>
      </c>
      <c r="K16" s="117">
        <v>1304294</v>
      </c>
      <c r="L16" s="118">
        <f t="shared" si="0"/>
        <v>2.5462533453677549E-2</v>
      </c>
      <c r="M16" s="117"/>
      <c r="N16" s="118"/>
    </row>
    <row r="17" spans="1:15" x14ac:dyDescent="0.25">
      <c r="A17" s="1" t="s">
        <v>86</v>
      </c>
      <c r="B17" s="116" t="s">
        <v>87</v>
      </c>
      <c r="C17" s="117">
        <v>176625</v>
      </c>
      <c r="D17" s="118">
        <v>-0.83348527458313582</v>
      </c>
      <c r="E17" s="117">
        <v>762012</v>
      </c>
      <c r="F17" s="118">
        <f t="shared" si="0"/>
        <v>3.3142929936305734</v>
      </c>
      <c r="G17" s="117">
        <v>1013730</v>
      </c>
      <c r="H17" s="118">
        <f t="shared" si="0"/>
        <v>0.33033338057668393</v>
      </c>
      <c r="I17" s="117">
        <v>1102818</v>
      </c>
      <c r="J17" s="118">
        <f t="shared" si="0"/>
        <v>8.7881388535408833E-2</v>
      </c>
      <c r="K17" s="117">
        <v>1101231</v>
      </c>
      <c r="L17" s="118">
        <f t="shared" si="0"/>
        <v>-1.4390407120666859E-3</v>
      </c>
      <c r="M17" s="117"/>
      <c r="N17" s="118"/>
    </row>
    <row r="18" spans="1:15" x14ac:dyDescent="0.25">
      <c r="A18" s="1" t="s">
        <v>88</v>
      </c>
      <c r="B18" s="116" t="s">
        <v>89</v>
      </c>
      <c r="C18" s="117">
        <v>137871</v>
      </c>
      <c r="D18" s="118">
        <v>-0.88105535324673312</v>
      </c>
      <c r="E18" s="117">
        <v>953288</v>
      </c>
      <c r="F18" s="118">
        <f t="shared" si="0"/>
        <v>5.9143474697362031</v>
      </c>
      <c r="G18" s="117">
        <v>1125132</v>
      </c>
      <c r="H18" s="118">
        <f t="shared" si="0"/>
        <v>0.18026451607489036</v>
      </c>
      <c r="I18" s="117">
        <v>1207802</v>
      </c>
      <c r="J18" s="118">
        <f t="shared" si="0"/>
        <v>7.3475823281179409E-2</v>
      </c>
      <c r="K18" s="117">
        <v>1223794</v>
      </c>
      <c r="L18" s="118">
        <f t="shared" si="0"/>
        <v>1.3240580823677961E-2</v>
      </c>
      <c r="M18" s="117"/>
      <c r="N18" s="118"/>
    </row>
    <row r="19" spans="1:15" x14ac:dyDescent="0.25">
      <c r="A19" s="1" t="s">
        <v>90</v>
      </c>
      <c r="B19" s="116" t="s">
        <v>91</v>
      </c>
      <c r="C19" s="117">
        <v>156929</v>
      </c>
      <c r="D19" s="118">
        <v>-0.84682336795520141</v>
      </c>
      <c r="E19" s="117">
        <v>927095</v>
      </c>
      <c r="F19" s="118">
        <f t="shared" si="0"/>
        <v>4.9077353452835357</v>
      </c>
      <c r="G19" s="117">
        <v>1064158</v>
      </c>
      <c r="H19" s="118">
        <f t="shared" si="0"/>
        <v>0.14784137547931975</v>
      </c>
      <c r="I19" s="117">
        <v>1149433</v>
      </c>
      <c r="J19" s="118">
        <f t="shared" si="0"/>
        <v>8.0133777127080696E-2</v>
      </c>
      <c r="K19" s="117">
        <v>1124270</v>
      </c>
      <c r="L19" s="118">
        <f t="shared" si="0"/>
        <v>-2.1891663106940573E-2</v>
      </c>
      <c r="M19" s="117"/>
      <c r="N19" s="118"/>
    </row>
    <row r="20" spans="1:15" x14ac:dyDescent="0.25">
      <c r="A20" s="1" t="s">
        <v>92</v>
      </c>
      <c r="B20" s="116" t="s">
        <v>93</v>
      </c>
      <c r="C20" s="117">
        <v>196628</v>
      </c>
      <c r="D20" s="118">
        <v>-0.81701635823206764</v>
      </c>
      <c r="E20" s="117">
        <v>829853</v>
      </c>
      <c r="F20" s="118">
        <f t="shared" si="0"/>
        <v>3.220421303171471</v>
      </c>
      <c r="G20" s="117">
        <v>1109322</v>
      </c>
      <c r="H20" s="118">
        <f t="shared" si="0"/>
        <v>0.33676928323450062</v>
      </c>
      <c r="I20" s="117">
        <v>1155840</v>
      </c>
      <c r="J20" s="118">
        <f t="shared" si="0"/>
        <v>4.1933721678647062E-2</v>
      </c>
      <c r="K20" s="117">
        <v>1140612</v>
      </c>
      <c r="L20" s="118">
        <f t="shared" si="0"/>
        <v>-1.3174833887043214E-2</v>
      </c>
      <c r="M20" s="117"/>
      <c r="N20" s="118"/>
    </row>
    <row r="21" spans="1:15" ht="15.75" x14ac:dyDescent="0.25">
      <c r="A21" s="1"/>
      <c r="B21" s="119" t="s">
        <v>30</v>
      </c>
      <c r="C21" s="120">
        <v>3913809</v>
      </c>
      <c r="D21" s="121">
        <v>-0.70137147683741996</v>
      </c>
      <c r="E21" s="120">
        <v>5763674</v>
      </c>
      <c r="F21" s="121">
        <f t="shared" si="0"/>
        <v>0.47265081152401667</v>
      </c>
      <c r="G21" s="120">
        <v>12632387</v>
      </c>
      <c r="H21" s="121">
        <f t="shared" si="0"/>
        <v>1.1917247575071039</v>
      </c>
      <c r="I21" s="120">
        <v>13590517</v>
      </c>
      <c r="J21" s="121">
        <f t="shared" si="0"/>
        <v>7.5847106330735325E-2</v>
      </c>
      <c r="K21" s="120">
        <v>13839613</v>
      </c>
      <c r="L21" s="121">
        <f t="shared" si="0"/>
        <v>1.8328662551983843E-2</v>
      </c>
      <c r="M21" s="120">
        <v>2180082</v>
      </c>
      <c r="N21" s="121">
        <v>-4.3616048220995296E-2</v>
      </c>
    </row>
    <row r="22" spans="1:15" ht="6" customHeight="1" x14ac:dyDescent="0.25"/>
    <row r="23" spans="1:15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</row>
    <row r="24" spans="1:15" x14ac:dyDescent="0.25">
      <c r="K24" s="122"/>
      <c r="N24" s="79"/>
    </row>
    <row r="26" spans="1:15" ht="48.75" customHeight="1" thickBot="1" x14ac:dyDescent="0.3">
      <c r="B26" s="268" t="s">
        <v>284</v>
      </c>
      <c r="C26" s="268"/>
      <c r="D26" s="268"/>
      <c r="E26" s="268"/>
      <c r="F26" s="268"/>
      <c r="G26" s="268"/>
      <c r="H26" s="268"/>
      <c r="I26" s="268"/>
      <c r="J26" s="268"/>
      <c r="K26" s="268"/>
      <c r="L26" s="268"/>
      <c r="M26" s="268"/>
      <c r="N26" s="268"/>
      <c r="O26" s="1" t="s">
        <v>94</v>
      </c>
    </row>
    <row r="27" spans="1:15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O27" s="1" t="s">
        <v>95</v>
      </c>
    </row>
    <row r="28" spans="1:15" ht="22.5" thickTop="1" thickBot="1" x14ac:dyDescent="0.3">
      <c r="B28" s="123" t="s">
        <v>96</v>
      </c>
      <c r="C28" s="293" t="s">
        <v>137</v>
      </c>
      <c r="D28" s="294"/>
      <c r="E28" s="294"/>
      <c r="F28" s="294"/>
      <c r="G28" s="294"/>
      <c r="H28" s="294"/>
      <c r="I28" s="294"/>
      <c r="J28" s="294"/>
      <c r="K28" s="294"/>
      <c r="L28" s="294"/>
      <c r="M28" s="294"/>
      <c r="N28" s="294"/>
    </row>
    <row r="29" spans="1:15" ht="22.5" thickTop="1" thickBot="1" x14ac:dyDescent="0.3">
      <c r="B29" s="109"/>
      <c r="C29" s="295">
        <f>C$7</f>
        <v>2020</v>
      </c>
      <c r="D29" s="296"/>
      <c r="E29" s="295">
        <f>E$7</f>
        <v>2021</v>
      </c>
      <c r="F29" s="296"/>
      <c r="G29" s="295">
        <f>G$7</f>
        <v>2022</v>
      </c>
      <c r="H29" s="296"/>
      <c r="I29" s="295">
        <f>I$7</f>
        <v>2023</v>
      </c>
      <c r="J29" s="296"/>
      <c r="K29" s="295">
        <f>K$7</f>
        <v>2024</v>
      </c>
      <c r="L29" s="296"/>
      <c r="M29" s="297">
        <f>M$7</f>
        <v>2025</v>
      </c>
      <c r="N29" s="298"/>
    </row>
    <row r="30" spans="1:15" ht="16.5" thickTop="1" thickBot="1" x14ac:dyDescent="0.3">
      <c r="B30" s="85"/>
      <c r="C30" s="113" t="s">
        <v>69</v>
      </c>
      <c r="D30" s="114" t="str">
        <f>CONCATENATE("var ",RIGHT(C29,2),"/",RIGHT(C29-1,2))</f>
        <v>var 20/19</v>
      </c>
      <c r="E30" s="115" t="s">
        <v>69</v>
      </c>
      <c r="F30" s="114" t="str">
        <f>CONCATENATE("var ",RIGHT(E29,2),"/",RIGHT(C29,2))</f>
        <v>var 21/20</v>
      </c>
      <c r="G30" s="115" t="s">
        <v>69</v>
      </c>
      <c r="H30" s="114" t="str">
        <f>CONCATENATE("var ",RIGHT(G29,2),"/",RIGHT(E29,2))</f>
        <v>var 22/21</v>
      </c>
      <c r="I30" s="115" t="s">
        <v>69</v>
      </c>
      <c r="J30" s="114" t="str">
        <f>CONCATENATE("var ",RIGHT(I29,2),"/",RIGHT(G29,2))</f>
        <v>var 23/22</v>
      </c>
      <c r="K30" s="115" t="s">
        <v>69</v>
      </c>
      <c r="L30" s="114" t="str">
        <f>CONCATENATE("var ",RIGHT(K29,2),"/",RIGHT(I29,2))</f>
        <v>var 24/23</v>
      </c>
      <c r="M30" s="115" t="s">
        <v>69</v>
      </c>
      <c r="N30" s="114" t="str">
        <f>CONCATENATE("var ",RIGHT(M29,2),"/",RIGHT(K29,2))</f>
        <v>var 25/24</v>
      </c>
    </row>
    <row r="31" spans="1:15" x14ac:dyDescent="0.25">
      <c r="B31" s="116" t="s">
        <v>71</v>
      </c>
      <c r="C31" s="117">
        <v>906100</v>
      </c>
      <c r="D31" s="118">
        <v>5.8434064265322272E-2</v>
      </c>
      <c r="E31" s="117">
        <v>76061</v>
      </c>
      <c r="F31" s="118">
        <f t="shared" ref="F31:J43" si="2">IFERROR(E31/C31-1,"-")</f>
        <v>-0.91605672663061477</v>
      </c>
      <c r="G31" s="117">
        <v>648112</v>
      </c>
      <c r="H31" s="118">
        <f t="shared" si="2"/>
        <v>7.5209502898988969</v>
      </c>
      <c r="I31" s="117">
        <v>888772</v>
      </c>
      <c r="J31" s="118">
        <f t="shared" si="2"/>
        <v>0.37132470930950201</v>
      </c>
      <c r="K31" s="117">
        <v>928991</v>
      </c>
      <c r="L31" s="118">
        <f t="shared" ref="L31:L43" si="3">IFERROR(K31/I31-1,"-")</f>
        <v>4.5252325680827044E-2</v>
      </c>
      <c r="M31" s="117">
        <v>898550</v>
      </c>
      <c r="N31" s="118">
        <f t="shared" ref="N31:N32" si="4">IFERROR(M31/K31-1,"-")</f>
        <v>-3.2767809375978896E-2</v>
      </c>
    </row>
    <row r="32" spans="1:15" x14ac:dyDescent="0.25">
      <c r="B32" s="116" t="s">
        <v>73</v>
      </c>
      <c r="C32" s="117">
        <v>871413</v>
      </c>
      <c r="D32" s="118">
        <v>0.11774356159041988</v>
      </c>
      <c r="E32" s="117">
        <v>83867</v>
      </c>
      <c r="F32" s="118">
        <f t="shared" si="2"/>
        <v>-0.90375746058413176</v>
      </c>
      <c r="G32" s="117">
        <v>765644</v>
      </c>
      <c r="H32" s="118">
        <f t="shared" si="2"/>
        <v>8.1292641921137037</v>
      </c>
      <c r="I32" s="117">
        <v>857530</v>
      </c>
      <c r="J32" s="118">
        <f t="shared" si="2"/>
        <v>0.12001138910511933</v>
      </c>
      <c r="K32" s="117">
        <v>874198</v>
      </c>
      <c r="L32" s="118">
        <f t="shared" si="3"/>
        <v>1.9437220855247128E-2</v>
      </c>
      <c r="M32" s="117">
        <v>816717</v>
      </c>
      <c r="N32" s="118">
        <f t="shared" si="4"/>
        <v>-6.5752838601781272E-2</v>
      </c>
    </row>
    <row r="33" spans="2:15" x14ac:dyDescent="0.25">
      <c r="B33" s="116" t="s">
        <v>75</v>
      </c>
      <c r="C33" s="117">
        <v>383942</v>
      </c>
      <c r="D33" s="118">
        <v>-0.55812561716388887</v>
      </c>
      <c r="E33" s="117">
        <v>100959</v>
      </c>
      <c r="F33" s="118">
        <f t="shared" si="2"/>
        <v>-0.73704622052289148</v>
      </c>
      <c r="G33" s="117">
        <v>905647</v>
      </c>
      <c r="H33" s="118">
        <f t="shared" si="2"/>
        <v>7.9704434473400099</v>
      </c>
      <c r="I33" s="117">
        <v>882809</v>
      </c>
      <c r="J33" s="118">
        <f t="shared" si="2"/>
        <v>-2.5217330814323868E-2</v>
      </c>
      <c r="K33" s="117">
        <v>957437</v>
      </c>
      <c r="L33" s="118">
        <f t="shared" si="3"/>
        <v>8.4534706827864348E-2</v>
      </c>
      <c r="M33" s="117"/>
      <c r="N33" s="118"/>
    </row>
    <row r="34" spans="2:15" x14ac:dyDescent="0.25">
      <c r="B34" s="116" t="s">
        <v>77</v>
      </c>
      <c r="C34" s="117">
        <v>0</v>
      </c>
      <c r="D34" s="118">
        <v>-1</v>
      </c>
      <c r="E34" s="117">
        <v>123508</v>
      </c>
      <c r="F34" s="118" t="str">
        <f t="shared" si="2"/>
        <v>-</v>
      </c>
      <c r="G34" s="117">
        <v>937482</v>
      </c>
      <c r="H34" s="118">
        <f t="shared" si="2"/>
        <v>6.5904556789843571</v>
      </c>
      <c r="I34" s="117">
        <v>902599</v>
      </c>
      <c r="J34" s="118">
        <f t="shared" si="2"/>
        <v>-3.7209247750890184E-2</v>
      </c>
      <c r="K34" s="117">
        <v>891422</v>
      </c>
      <c r="L34" s="118">
        <f t="shared" si="3"/>
        <v>-1.2383129163670681E-2</v>
      </c>
      <c r="M34" s="117"/>
      <c r="N34" s="118"/>
    </row>
    <row r="35" spans="2:15" x14ac:dyDescent="0.25">
      <c r="B35" s="116" t="s">
        <v>79</v>
      </c>
      <c r="C35" s="117">
        <v>0</v>
      </c>
      <c r="D35" s="118">
        <v>-1</v>
      </c>
      <c r="E35" s="117">
        <v>155069</v>
      </c>
      <c r="F35" s="118" t="str">
        <f t="shared" si="2"/>
        <v>-</v>
      </c>
      <c r="G35" s="117">
        <v>838796</v>
      </c>
      <c r="H35" s="118">
        <f t="shared" si="2"/>
        <v>4.4091791396088196</v>
      </c>
      <c r="I35" s="117">
        <v>859689</v>
      </c>
      <c r="J35" s="118">
        <f t="shared" si="2"/>
        <v>2.490832097434903E-2</v>
      </c>
      <c r="K35" s="117">
        <v>895119</v>
      </c>
      <c r="L35" s="118">
        <f t="shared" si="3"/>
        <v>4.1212578036941228E-2</v>
      </c>
      <c r="M35" s="117"/>
      <c r="N35" s="118"/>
    </row>
    <row r="36" spans="2:15" x14ac:dyDescent="0.25">
      <c r="B36" s="116" t="s">
        <v>81</v>
      </c>
      <c r="C36" s="117">
        <v>0</v>
      </c>
      <c r="D36" s="118">
        <v>-1</v>
      </c>
      <c r="E36" s="117">
        <v>224555</v>
      </c>
      <c r="F36" s="118" t="str">
        <f t="shared" si="2"/>
        <v>-</v>
      </c>
      <c r="G36" s="117">
        <v>867296</v>
      </c>
      <c r="H36" s="118">
        <f t="shared" si="2"/>
        <v>2.8622876355458575</v>
      </c>
      <c r="I36" s="117">
        <v>877666</v>
      </c>
      <c r="J36" s="118">
        <f t="shared" si="2"/>
        <v>1.1956702210087489E-2</v>
      </c>
      <c r="K36" s="117">
        <v>863584</v>
      </c>
      <c r="L36" s="118">
        <f t="shared" si="3"/>
        <v>-1.6044827986956278E-2</v>
      </c>
      <c r="M36" s="117"/>
      <c r="N36" s="118"/>
    </row>
    <row r="37" spans="2:15" x14ac:dyDescent="0.25">
      <c r="B37" s="116" t="s">
        <v>83</v>
      </c>
      <c r="C37" s="117">
        <v>0</v>
      </c>
      <c r="D37" s="118">
        <v>-1</v>
      </c>
      <c r="E37" s="117">
        <v>471322</v>
      </c>
      <c r="F37" s="118" t="str">
        <f t="shared" si="2"/>
        <v>-</v>
      </c>
      <c r="G37" s="117">
        <v>975415</v>
      </c>
      <c r="H37" s="118">
        <f t="shared" si="2"/>
        <v>1.0695299604092319</v>
      </c>
      <c r="I37" s="117">
        <v>973051</v>
      </c>
      <c r="J37" s="118">
        <f t="shared" si="2"/>
        <v>-2.4235838079176286E-3</v>
      </c>
      <c r="K37" s="117">
        <v>973406</v>
      </c>
      <c r="L37" s="118">
        <f t="shared" si="3"/>
        <v>3.6483185362334858E-4</v>
      </c>
      <c r="M37" s="117"/>
      <c r="N37" s="118"/>
    </row>
    <row r="38" spans="2:15" x14ac:dyDescent="0.25">
      <c r="B38" s="116" t="s">
        <v>85</v>
      </c>
      <c r="C38" s="117">
        <v>230640</v>
      </c>
      <c r="D38" s="118">
        <v>-0.7606490619610089</v>
      </c>
      <c r="E38" s="117">
        <v>677761</v>
      </c>
      <c r="F38" s="118">
        <f t="shared" si="2"/>
        <v>1.938609954908082</v>
      </c>
      <c r="G38" s="117">
        <v>1027589</v>
      </c>
      <c r="H38" s="118">
        <f t="shared" si="2"/>
        <v>0.51615244901963964</v>
      </c>
      <c r="I38" s="117">
        <v>1013397</v>
      </c>
      <c r="J38" s="118">
        <f t="shared" si="2"/>
        <v>-1.3810969171526799E-2</v>
      </c>
      <c r="K38" s="117">
        <v>1040296</v>
      </c>
      <c r="L38" s="118">
        <f t="shared" si="3"/>
        <v>2.6543398095711712E-2</v>
      </c>
      <c r="M38" s="117"/>
      <c r="N38" s="118"/>
    </row>
    <row r="39" spans="2:15" x14ac:dyDescent="0.25">
      <c r="B39" s="116" t="s">
        <v>87</v>
      </c>
      <c r="C39" s="117">
        <v>133948</v>
      </c>
      <c r="D39" s="118">
        <v>-0.83614001521798165</v>
      </c>
      <c r="E39" s="117">
        <v>659282</v>
      </c>
      <c r="F39" s="118">
        <f t="shared" si="2"/>
        <v>3.9219249260907221</v>
      </c>
      <c r="G39" s="117">
        <v>842331</v>
      </c>
      <c r="H39" s="118">
        <f t="shared" si="2"/>
        <v>0.27764901817431697</v>
      </c>
      <c r="I39" s="117">
        <v>901945</v>
      </c>
      <c r="J39" s="118">
        <f t="shared" si="2"/>
        <v>7.0772653505569716E-2</v>
      </c>
      <c r="K39" s="117">
        <v>886452</v>
      </c>
      <c r="L39" s="118">
        <f t="shared" si="3"/>
        <v>-1.7177322342271428E-2</v>
      </c>
      <c r="M39" s="117"/>
      <c r="N39" s="118"/>
    </row>
    <row r="40" spans="2:15" x14ac:dyDescent="0.25">
      <c r="B40" s="116" t="s">
        <v>89</v>
      </c>
      <c r="C40" s="117">
        <v>101792</v>
      </c>
      <c r="D40" s="118">
        <v>-0.88751096799004536</v>
      </c>
      <c r="E40" s="117">
        <v>827285</v>
      </c>
      <c r="F40" s="118">
        <f t="shared" si="2"/>
        <v>7.1272103898145236</v>
      </c>
      <c r="G40" s="117">
        <v>941161</v>
      </c>
      <c r="H40" s="118">
        <f t="shared" si="2"/>
        <v>0.13765026562792748</v>
      </c>
      <c r="I40" s="117">
        <v>991862</v>
      </c>
      <c r="J40" s="118">
        <f t="shared" si="2"/>
        <v>5.3870697999598427E-2</v>
      </c>
      <c r="K40" s="117">
        <v>982291</v>
      </c>
      <c r="L40" s="118">
        <f t="shared" si="3"/>
        <v>-9.6495278577060084E-3</v>
      </c>
      <c r="M40" s="117"/>
      <c r="N40" s="118"/>
    </row>
    <row r="41" spans="2:15" x14ac:dyDescent="0.25">
      <c r="B41" s="116" t="s">
        <v>91</v>
      </c>
      <c r="C41" s="117">
        <v>116956</v>
      </c>
      <c r="D41" s="118">
        <v>-0.85257566532926443</v>
      </c>
      <c r="E41" s="117">
        <v>794749</v>
      </c>
      <c r="F41" s="118">
        <f t="shared" si="2"/>
        <v>5.7952819863880434</v>
      </c>
      <c r="G41" s="117">
        <v>871062</v>
      </c>
      <c r="H41" s="118">
        <f t="shared" si="2"/>
        <v>9.6021511194100295E-2</v>
      </c>
      <c r="I41" s="117">
        <v>915264</v>
      </c>
      <c r="J41" s="118">
        <f t="shared" si="2"/>
        <v>5.0744952712895364E-2</v>
      </c>
      <c r="K41" s="117">
        <v>893464</v>
      </c>
      <c r="L41" s="118">
        <f t="shared" si="3"/>
        <v>-2.3818264457030947E-2</v>
      </c>
      <c r="M41" s="117"/>
      <c r="N41" s="118"/>
    </row>
    <row r="42" spans="2:15" x14ac:dyDescent="0.25">
      <c r="B42" s="116" t="s">
        <v>93</v>
      </c>
      <c r="C42" s="117">
        <v>156090</v>
      </c>
      <c r="D42" s="118">
        <v>-0.81034344494747357</v>
      </c>
      <c r="E42" s="117">
        <v>703865</v>
      </c>
      <c r="F42" s="118">
        <f t="shared" si="2"/>
        <v>3.5093535780639371</v>
      </c>
      <c r="G42" s="117">
        <v>895820</v>
      </c>
      <c r="H42" s="118">
        <f t="shared" si="2"/>
        <v>0.27271564859738717</v>
      </c>
      <c r="I42" s="117">
        <v>916201</v>
      </c>
      <c r="J42" s="118">
        <f t="shared" si="2"/>
        <v>2.2751222343774469E-2</v>
      </c>
      <c r="K42" s="117">
        <v>904301</v>
      </c>
      <c r="L42" s="118">
        <f t="shared" si="3"/>
        <v>-1.2988416297297189E-2</v>
      </c>
      <c r="M42" s="117"/>
      <c r="N42" s="118"/>
    </row>
    <row r="43" spans="2:15" ht="15.75" x14ac:dyDescent="0.25">
      <c r="B43" s="119" t="s">
        <v>30</v>
      </c>
      <c r="C43" s="120">
        <v>3047683</v>
      </c>
      <c r="D43" s="121">
        <v>-0.69741722512464721</v>
      </c>
      <c r="E43" s="120">
        <v>4898283</v>
      </c>
      <c r="F43" s="121">
        <f t="shared" si="2"/>
        <v>0.60721538296469801</v>
      </c>
      <c r="G43" s="120">
        <v>10516355</v>
      </c>
      <c r="H43" s="121">
        <f t="shared" si="2"/>
        <v>1.1469472057861907</v>
      </c>
      <c r="I43" s="120">
        <v>10980785</v>
      </c>
      <c r="J43" s="121">
        <f t="shared" si="2"/>
        <v>4.4162640002167963E-2</v>
      </c>
      <c r="K43" s="120">
        <v>11090961</v>
      </c>
      <c r="L43" s="121">
        <f t="shared" si="3"/>
        <v>1.0033526746949351E-2</v>
      </c>
      <c r="M43" s="120">
        <v>1715267</v>
      </c>
      <c r="N43" s="121">
        <v>-4.8759170558382969E-2</v>
      </c>
    </row>
    <row r="44" spans="2:15" ht="6" customHeight="1" x14ac:dyDescent="0.25"/>
    <row r="45" spans="2:15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8" spans="2:15" ht="48.75" customHeight="1" thickBot="1" x14ac:dyDescent="0.3">
      <c r="B48" s="268" t="s">
        <v>285</v>
      </c>
      <c r="C48" s="268"/>
      <c r="D48" s="268"/>
      <c r="E48" s="268"/>
      <c r="F48" s="268"/>
      <c r="G48" s="268"/>
      <c r="H48" s="268"/>
      <c r="I48" s="268"/>
      <c r="J48" s="268"/>
      <c r="K48" s="268"/>
      <c r="L48" s="268"/>
      <c r="M48" s="268"/>
      <c r="N48" s="268"/>
      <c r="O48" s="1" t="s">
        <v>98</v>
      </c>
    </row>
    <row r="49" spans="1:15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O49" s="1" t="s">
        <v>99</v>
      </c>
    </row>
    <row r="50" spans="1:15" ht="22.5" thickTop="1" thickBot="1" x14ac:dyDescent="0.3">
      <c r="B50" s="109"/>
      <c r="C50" s="293" t="s">
        <v>149</v>
      </c>
      <c r="D50" s="294"/>
      <c r="E50" s="294"/>
      <c r="F50" s="294"/>
      <c r="G50" s="294"/>
      <c r="H50" s="294"/>
      <c r="I50" s="294"/>
      <c r="J50" s="294"/>
      <c r="K50" s="294"/>
      <c r="L50" s="294"/>
      <c r="M50" s="294"/>
      <c r="N50" s="294"/>
    </row>
    <row r="51" spans="1:15" ht="22.5" thickTop="1" thickBot="1" x14ac:dyDescent="0.3">
      <c r="B51" s="109"/>
      <c r="C51" s="295">
        <f>C$7</f>
        <v>2020</v>
      </c>
      <c r="D51" s="296"/>
      <c r="E51" s="295">
        <f>E$7</f>
        <v>2021</v>
      </c>
      <c r="F51" s="296"/>
      <c r="G51" s="295">
        <f>G$7</f>
        <v>2022</v>
      </c>
      <c r="H51" s="296"/>
      <c r="I51" s="295">
        <f>I$7</f>
        <v>2023</v>
      </c>
      <c r="J51" s="296"/>
      <c r="K51" s="295">
        <f>K$7</f>
        <v>2024</v>
      </c>
      <c r="L51" s="296"/>
      <c r="M51" s="297">
        <f>M$7</f>
        <v>2025</v>
      </c>
      <c r="N51" s="298"/>
    </row>
    <row r="52" spans="1:15" ht="16.5" thickTop="1" thickBot="1" x14ac:dyDescent="0.3">
      <c r="B52" s="85"/>
      <c r="C52" s="113" t="s">
        <v>69</v>
      </c>
      <c r="D52" s="114" t="str">
        <f>CONCATENATE("var ",RIGHT(C51,2),"/",RIGHT(C51-1,2))</f>
        <v>var 20/19</v>
      </c>
      <c r="E52" s="115" t="s">
        <v>69</v>
      </c>
      <c r="F52" s="114" t="str">
        <f>CONCATENATE("var ",RIGHT(E51,2),"/",RIGHT(C51,2))</f>
        <v>var 21/20</v>
      </c>
      <c r="G52" s="115" t="s">
        <v>69</v>
      </c>
      <c r="H52" s="114" t="str">
        <f>CONCATENATE("var ",RIGHT(G51,2),"/",RIGHT(E51,2))</f>
        <v>var 22/21</v>
      </c>
      <c r="I52" s="115" t="s">
        <v>69</v>
      </c>
      <c r="J52" s="114" t="str">
        <f>CONCATENATE("var ",RIGHT(I51,2),"/",RIGHT(G51,2))</f>
        <v>var 23/22</v>
      </c>
      <c r="K52" s="115" t="s">
        <v>69</v>
      </c>
      <c r="L52" s="114" t="str">
        <f>CONCATENATE("var ",RIGHT(K51,2),"/",RIGHT(I51,2))</f>
        <v>var 24/23</v>
      </c>
      <c r="M52" s="115" t="s">
        <v>69</v>
      </c>
      <c r="N52" s="114" t="str">
        <f>CONCATENATE("var ",RIGHT(M51,2),"/",RIGHT(K51,2))</f>
        <v>var 25/24</v>
      </c>
    </row>
    <row r="53" spans="1:15" x14ac:dyDescent="0.25">
      <c r="A53" s="1"/>
      <c r="B53" s="116" t="s">
        <v>71</v>
      </c>
      <c r="C53" s="117">
        <v>780614</v>
      </c>
      <c r="D53" s="118">
        <v>0.10401389397640126</v>
      </c>
      <c r="E53" s="117">
        <v>66225</v>
      </c>
      <c r="F53" s="118">
        <f t="shared" ref="F53:J65" si="5">IFERROR(E53/C53-1,"-")</f>
        <v>-0.91516293584281094</v>
      </c>
      <c r="G53" s="117">
        <v>578443</v>
      </c>
      <c r="H53" s="118">
        <f t="shared" si="5"/>
        <v>7.73451113627784</v>
      </c>
      <c r="I53" s="117">
        <v>769796</v>
      </c>
      <c r="J53" s="118">
        <f t="shared" si="5"/>
        <v>0.3308070112353334</v>
      </c>
      <c r="K53" s="117">
        <v>831490</v>
      </c>
      <c r="L53" s="118">
        <f t="shared" ref="L53:L65" si="6">IFERROR(K53/I53-1,"-")</f>
        <v>8.0143310695301118E-2</v>
      </c>
      <c r="M53" s="117">
        <v>804545</v>
      </c>
      <c r="N53" s="118">
        <f t="shared" ref="N53:N54" si="7">IFERROR(M53/K53-1,"-")</f>
        <v>-3.2405681367184247E-2</v>
      </c>
    </row>
    <row r="54" spans="1:15" x14ac:dyDescent="0.25">
      <c r="A54" s="1">
        <v>2</v>
      </c>
      <c r="B54" s="116" t="s">
        <v>73</v>
      </c>
      <c r="C54" s="117">
        <v>747887</v>
      </c>
      <c r="D54" s="118">
        <v>0.15268085027680844</v>
      </c>
      <c r="E54" s="117">
        <v>74502</v>
      </c>
      <c r="F54" s="118">
        <f t="shared" si="5"/>
        <v>-0.90038334668205222</v>
      </c>
      <c r="G54" s="117">
        <v>672985</v>
      </c>
      <c r="H54" s="118">
        <f t="shared" si="5"/>
        <v>8.0331132050146312</v>
      </c>
      <c r="I54" s="117">
        <v>750195</v>
      </c>
      <c r="J54" s="118">
        <f t="shared" si="5"/>
        <v>0.11472766852158656</v>
      </c>
      <c r="K54" s="117">
        <v>778455</v>
      </c>
      <c r="L54" s="118">
        <f t="shared" si="6"/>
        <v>3.7670205746505925E-2</v>
      </c>
      <c r="M54" s="117">
        <v>725170</v>
      </c>
      <c r="N54" s="118">
        <f t="shared" si="7"/>
        <v>-6.8449685595185383E-2</v>
      </c>
    </row>
    <row r="55" spans="1:15" x14ac:dyDescent="0.25">
      <c r="A55" s="1">
        <v>3</v>
      </c>
      <c r="B55" s="116" t="s">
        <v>75</v>
      </c>
      <c r="C55" s="117">
        <v>324851</v>
      </c>
      <c r="D55" s="118">
        <v>-0.5517553034421665</v>
      </c>
      <c r="E55" s="117">
        <v>94487</v>
      </c>
      <c r="F55" s="118">
        <f t="shared" si="5"/>
        <v>-0.70913741992482704</v>
      </c>
      <c r="G55" s="117">
        <v>799315</v>
      </c>
      <c r="H55" s="118">
        <f t="shared" si="5"/>
        <v>7.4595235323377818</v>
      </c>
      <c r="I55" s="117">
        <v>783877</v>
      </c>
      <c r="J55" s="118">
        <f t="shared" si="5"/>
        <v>-1.9314037644733273E-2</v>
      </c>
      <c r="K55" s="117">
        <v>859658</v>
      </c>
      <c r="L55" s="118">
        <f t="shared" si="6"/>
        <v>9.6674605837395511E-2</v>
      </c>
      <c r="M55" s="117"/>
      <c r="N55" s="118"/>
    </row>
    <row r="56" spans="1:15" x14ac:dyDescent="0.25">
      <c r="A56" s="1">
        <v>4</v>
      </c>
      <c r="B56" s="116" t="s">
        <v>77</v>
      </c>
      <c r="C56" s="117">
        <v>0</v>
      </c>
      <c r="D56" s="118">
        <v>-1</v>
      </c>
      <c r="E56" s="117">
        <v>120142</v>
      </c>
      <c r="F56" s="118" t="str">
        <f t="shared" si="5"/>
        <v>-</v>
      </c>
      <c r="G56" s="117">
        <v>836000</v>
      </c>
      <c r="H56" s="118">
        <f t="shared" si="5"/>
        <v>5.9584325215162055</v>
      </c>
      <c r="I56" s="117">
        <v>807216</v>
      </c>
      <c r="J56" s="118">
        <f t="shared" si="5"/>
        <v>-3.4430622009569367E-2</v>
      </c>
      <c r="K56" s="117">
        <v>799218</v>
      </c>
      <c r="L56" s="118">
        <f t="shared" si="6"/>
        <v>-9.9081286793125667E-3</v>
      </c>
      <c r="M56" s="117"/>
      <c r="N56" s="118"/>
    </row>
    <row r="57" spans="1:15" x14ac:dyDescent="0.25">
      <c r="A57" s="1">
        <v>5</v>
      </c>
      <c r="B57" s="116" t="s">
        <v>79</v>
      </c>
      <c r="C57" s="117">
        <v>0</v>
      </c>
      <c r="D57" s="118">
        <v>-1</v>
      </c>
      <c r="E57" s="117">
        <v>153471</v>
      </c>
      <c r="F57" s="118" t="str">
        <f t="shared" si="5"/>
        <v>-</v>
      </c>
      <c r="G57" s="117">
        <v>758829</v>
      </c>
      <c r="H57" s="118">
        <f t="shared" si="5"/>
        <v>3.944445530425944</v>
      </c>
      <c r="I57" s="117">
        <v>768623</v>
      </c>
      <c r="J57" s="118">
        <f t="shared" si="5"/>
        <v>1.2906728656917332E-2</v>
      </c>
      <c r="K57" s="117">
        <v>810790</v>
      </c>
      <c r="L57" s="118">
        <f t="shared" si="6"/>
        <v>5.4860445237782329E-2</v>
      </c>
      <c r="M57" s="117"/>
      <c r="N57" s="118"/>
    </row>
    <row r="58" spans="1:15" x14ac:dyDescent="0.25">
      <c r="A58" s="1">
        <v>6</v>
      </c>
      <c r="B58" s="116" t="s">
        <v>81</v>
      </c>
      <c r="C58" s="117">
        <v>0</v>
      </c>
      <c r="D58" s="118">
        <v>-1</v>
      </c>
      <c r="E58" s="117">
        <v>216578</v>
      </c>
      <c r="F58" s="118" t="str">
        <f t="shared" si="5"/>
        <v>-</v>
      </c>
      <c r="G58" s="117">
        <v>771983</v>
      </c>
      <c r="H58" s="118">
        <f t="shared" si="5"/>
        <v>2.5644571470786506</v>
      </c>
      <c r="I58" s="117">
        <v>782837</v>
      </c>
      <c r="J58" s="118">
        <f t="shared" si="5"/>
        <v>1.4059895101316888E-2</v>
      </c>
      <c r="K58" s="117">
        <v>777387</v>
      </c>
      <c r="L58" s="118">
        <f t="shared" si="6"/>
        <v>-6.9618579602139796E-3</v>
      </c>
      <c r="M58" s="117"/>
      <c r="N58" s="118"/>
    </row>
    <row r="59" spans="1:15" x14ac:dyDescent="0.25">
      <c r="A59" s="1">
        <v>7</v>
      </c>
      <c r="B59" s="116" t="s">
        <v>83</v>
      </c>
      <c r="C59" s="117">
        <v>0</v>
      </c>
      <c r="D59" s="118">
        <v>-1</v>
      </c>
      <c r="E59" s="117">
        <v>428769</v>
      </c>
      <c r="F59" s="118" t="str">
        <f t="shared" si="5"/>
        <v>-</v>
      </c>
      <c r="G59" s="117">
        <v>856910</v>
      </c>
      <c r="H59" s="118">
        <f t="shared" si="5"/>
        <v>0.99853534187406279</v>
      </c>
      <c r="I59" s="117">
        <v>861980</v>
      </c>
      <c r="J59" s="118">
        <f t="shared" si="5"/>
        <v>5.9166073449954393E-3</v>
      </c>
      <c r="K59" s="117">
        <v>876426</v>
      </c>
      <c r="L59" s="118">
        <f t="shared" si="6"/>
        <v>1.6759089538040284E-2</v>
      </c>
      <c r="M59" s="117"/>
      <c r="N59" s="118"/>
    </row>
    <row r="60" spans="1:15" x14ac:dyDescent="0.25">
      <c r="A60" s="1">
        <v>8</v>
      </c>
      <c r="B60" s="116" t="s">
        <v>85</v>
      </c>
      <c r="C60" s="117">
        <v>208352</v>
      </c>
      <c r="D60" s="118">
        <v>-0.74073060133497259</v>
      </c>
      <c r="E60" s="117">
        <v>609870</v>
      </c>
      <c r="F60" s="118">
        <f t="shared" si="5"/>
        <v>1.9271137306097375</v>
      </c>
      <c r="G60" s="117">
        <v>899262</v>
      </c>
      <c r="H60" s="118">
        <f t="shared" si="5"/>
        <v>0.47451424073982973</v>
      </c>
      <c r="I60" s="117">
        <v>898641</v>
      </c>
      <c r="J60" s="118">
        <f t="shared" si="5"/>
        <v>-6.9056626433672275E-4</v>
      </c>
      <c r="K60" s="117">
        <v>938432</v>
      </c>
      <c r="L60" s="118">
        <f t="shared" si="6"/>
        <v>4.4279083638516292E-2</v>
      </c>
      <c r="M60" s="117"/>
      <c r="N60" s="118"/>
    </row>
    <row r="61" spans="1:15" x14ac:dyDescent="0.25">
      <c r="A61" s="1">
        <v>9</v>
      </c>
      <c r="B61" s="116" t="s">
        <v>87</v>
      </c>
      <c r="C61" s="117">
        <v>128245</v>
      </c>
      <c r="D61" s="118">
        <v>-0.81494227994227997</v>
      </c>
      <c r="E61" s="117">
        <v>592582</v>
      </c>
      <c r="F61" s="118">
        <f t="shared" si="5"/>
        <v>3.6207025615033723</v>
      </c>
      <c r="G61" s="117">
        <v>740905</v>
      </c>
      <c r="H61" s="118">
        <f t="shared" si="5"/>
        <v>0.25029953660421689</v>
      </c>
      <c r="I61" s="117">
        <v>804647</v>
      </c>
      <c r="J61" s="118">
        <f t="shared" si="5"/>
        <v>8.6032622266012604E-2</v>
      </c>
      <c r="K61" s="117">
        <v>798194</v>
      </c>
      <c r="L61" s="118">
        <f t="shared" si="6"/>
        <v>-8.019665766478945E-3</v>
      </c>
      <c r="M61" s="117"/>
      <c r="N61" s="118"/>
    </row>
    <row r="62" spans="1:15" x14ac:dyDescent="0.25">
      <c r="A62" s="1">
        <v>10</v>
      </c>
      <c r="B62" s="116" t="s">
        <v>89</v>
      </c>
      <c r="C62" s="117">
        <v>96621</v>
      </c>
      <c r="D62" s="118">
        <v>-0.87319379808335895</v>
      </c>
      <c r="E62" s="117">
        <v>723435</v>
      </c>
      <c r="F62" s="118">
        <f t="shared" si="5"/>
        <v>6.4873474710466672</v>
      </c>
      <c r="G62" s="117">
        <v>827535</v>
      </c>
      <c r="H62" s="118">
        <f t="shared" si="5"/>
        <v>0.14389682556138417</v>
      </c>
      <c r="I62" s="117">
        <v>885886</v>
      </c>
      <c r="J62" s="118">
        <f t="shared" si="5"/>
        <v>7.0511821252273288E-2</v>
      </c>
      <c r="K62" s="117">
        <v>889814</v>
      </c>
      <c r="L62" s="118">
        <f t="shared" si="6"/>
        <v>4.4339790898604292E-3</v>
      </c>
      <c r="M62" s="117"/>
      <c r="N62" s="118"/>
    </row>
    <row r="63" spans="1:15" x14ac:dyDescent="0.25">
      <c r="A63" s="1">
        <v>11</v>
      </c>
      <c r="B63" s="116" t="s">
        <v>91</v>
      </c>
      <c r="C63" s="117">
        <v>110317</v>
      </c>
      <c r="D63" s="118">
        <v>-0.83513170991239272</v>
      </c>
      <c r="E63" s="117">
        <v>693650</v>
      </c>
      <c r="F63" s="118">
        <f t="shared" si="5"/>
        <v>5.2877888267447446</v>
      </c>
      <c r="G63" s="117">
        <v>766204</v>
      </c>
      <c r="H63" s="118">
        <f t="shared" si="5"/>
        <v>0.10459741944784828</v>
      </c>
      <c r="I63" s="117">
        <v>815267</v>
      </c>
      <c r="J63" s="118">
        <f t="shared" si="5"/>
        <v>6.4033860434035805E-2</v>
      </c>
      <c r="K63" s="117">
        <v>804914</v>
      </c>
      <c r="L63" s="118">
        <f t="shared" si="6"/>
        <v>-1.2698907229165446E-2</v>
      </c>
      <c r="M63" s="117"/>
      <c r="N63" s="118"/>
    </row>
    <row r="64" spans="1:15" x14ac:dyDescent="0.25">
      <c r="A64" s="1">
        <v>12</v>
      </c>
      <c r="B64" s="116" t="s">
        <v>93</v>
      </c>
      <c r="C64" s="117">
        <v>149128</v>
      </c>
      <c r="D64" s="118">
        <v>-0.78772812095659561</v>
      </c>
      <c r="E64" s="117">
        <v>621131</v>
      </c>
      <c r="F64" s="118">
        <f t="shared" si="5"/>
        <v>3.1650863687570405</v>
      </c>
      <c r="G64" s="117">
        <v>780462</v>
      </c>
      <c r="H64" s="118">
        <f t="shared" si="5"/>
        <v>0.25651754621810863</v>
      </c>
      <c r="I64" s="117">
        <v>814267</v>
      </c>
      <c r="J64" s="118">
        <f t="shared" si="5"/>
        <v>4.3314088322045086E-2</v>
      </c>
      <c r="K64" s="117">
        <v>813937</v>
      </c>
      <c r="L64" s="118">
        <f t="shared" si="6"/>
        <v>-4.0527247205157657E-4</v>
      </c>
      <c r="M64" s="117"/>
      <c r="N64" s="118"/>
    </row>
    <row r="65" spans="1:15" ht="15.75" x14ac:dyDescent="0.25">
      <c r="B65" s="119" t="s">
        <v>30</v>
      </c>
      <c r="C65" s="120">
        <v>2681566</v>
      </c>
      <c r="D65" s="121">
        <v>-0.68109912786355586</v>
      </c>
      <c r="E65" s="120">
        <v>4394842</v>
      </c>
      <c r="F65" s="121">
        <f t="shared" si="5"/>
        <v>0.63890875704718808</v>
      </c>
      <c r="G65" s="120">
        <v>9288833</v>
      </c>
      <c r="H65" s="121">
        <f t="shared" si="5"/>
        <v>1.113576096706093</v>
      </c>
      <c r="I65" s="120">
        <v>9743232</v>
      </c>
      <c r="J65" s="121">
        <f t="shared" si="5"/>
        <v>4.8918846963875939E-2</v>
      </c>
      <c r="K65" s="120">
        <v>9978715</v>
      </c>
      <c r="L65" s="121">
        <f t="shared" si="6"/>
        <v>2.4168879484754102E-2</v>
      </c>
      <c r="M65" s="120">
        <v>1529715</v>
      </c>
      <c r="N65" s="121">
        <v>-4.983400054039111E-2</v>
      </c>
    </row>
    <row r="66" spans="1:15" ht="6" customHeight="1" x14ac:dyDescent="0.25"/>
    <row r="67" spans="1:15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</row>
    <row r="70" spans="1:15" ht="48.75" customHeight="1" thickBot="1" x14ac:dyDescent="0.3">
      <c r="B70" s="268" t="s">
        <v>286</v>
      </c>
      <c r="C70" s="268"/>
      <c r="D70" s="268"/>
      <c r="E70" s="268"/>
      <c r="F70" s="268"/>
      <c r="G70" s="268"/>
      <c r="H70" s="268"/>
      <c r="I70" s="268"/>
      <c r="J70" s="268"/>
      <c r="K70" s="268"/>
      <c r="L70" s="268"/>
      <c r="M70" s="268"/>
      <c r="N70" s="268"/>
      <c r="O70" s="1" t="s">
        <v>101</v>
      </c>
    </row>
    <row r="71" spans="1:15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O71" s="1" t="s">
        <v>102</v>
      </c>
    </row>
    <row r="72" spans="1:15" ht="22.5" thickTop="1" thickBot="1" x14ac:dyDescent="0.3">
      <c r="B72" s="109"/>
      <c r="C72" s="293" t="s">
        <v>62</v>
      </c>
      <c r="D72" s="294"/>
      <c r="E72" s="294"/>
      <c r="F72" s="294"/>
      <c r="G72" s="294"/>
      <c r="H72" s="294"/>
      <c r="I72" s="294"/>
      <c r="J72" s="294"/>
      <c r="K72" s="294"/>
      <c r="L72" s="294"/>
      <c r="M72" s="294"/>
      <c r="N72" s="294"/>
    </row>
    <row r="73" spans="1:15" ht="22.5" thickTop="1" thickBot="1" x14ac:dyDescent="0.3">
      <c r="B73" s="109"/>
      <c r="C73" s="295">
        <f>C$7</f>
        <v>2020</v>
      </c>
      <c r="D73" s="296"/>
      <c r="E73" s="295">
        <f>E$7</f>
        <v>2021</v>
      </c>
      <c r="F73" s="296"/>
      <c r="G73" s="295">
        <f>G$7</f>
        <v>2022</v>
      </c>
      <c r="H73" s="296"/>
      <c r="I73" s="295">
        <f>I$7</f>
        <v>2023</v>
      </c>
      <c r="J73" s="296"/>
      <c r="K73" s="295">
        <f>K$7</f>
        <v>2024</v>
      </c>
      <c r="L73" s="296"/>
      <c r="M73" s="297">
        <f>M$7</f>
        <v>2025</v>
      </c>
      <c r="N73" s="298"/>
    </row>
    <row r="74" spans="1:15" ht="16.5" thickTop="1" thickBot="1" x14ac:dyDescent="0.3">
      <c r="B74" s="85"/>
      <c r="C74" s="113" t="s">
        <v>69</v>
      </c>
      <c r="D74" s="114" t="str">
        <f>CONCATENATE("var ",RIGHT(C73,2),"/",RIGHT(C73-1,2))</f>
        <v>var 20/19</v>
      </c>
      <c r="E74" s="115" t="s">
        <v>69</v>
      </c>
      <c r="F74" s="114" t="str">
        <f>CONCATENATE("var ",RIGHT(E73,2),"/",RIGHT(C73,2))</f>
        <v>var 21/20</v>
      </c>
      <c r="G74" s="115" t="s">
        <v>69</v>
      </c>
      <c r="H74" s="114" t="str">
        <f>CONCATENATE("var ",RIGHT(G73,2),"/",RIGHT(E73,2))</f>
        <v>var 22/21</v>
      </c>
      <c r="I74" s="115" t="s">
        <v>69</v>
      </c>
      <c r="J74" s="114" t="str">
        <f>CONCATENATE("var ",RIGHT(I73,2),"/",RIGHT(G73,2))</f>
        <v>var 23/22</v>
      </c>
      <c r="K74" s="115" t="s">
        <v>69</v>
      </c>
      <c r="L74" s="114" t="str">
        <f>CONCATENATE("var ",RIGHT(K73,2),"/",RIGHT(I73,2))</f>
        <v>var 24/23</v>
      </c>
      <c r="M74" s="115" t="s">
        <v>69</v>
      </c>
      <c r="N74" s="114" t="str">
        <f>CONCATENATE("var ",RIGHT(M73,2),"/",RIGHT(K73,2))</f>
        <v>var 25/24</v>
      </c>
    </row>
    <row r="75" spans="1:15" x14ac:dyDescent="0.25">
      <c r="A75" s="1">
        <v>1</v>
      </c>
      <c r="B75" s="116" t="s">
        <v>71</v>
      </c>
      <c r="C75" s="117">
        <v>125486</v>
      </c>
      <c r="D75" s="118">
        <v>-0.15785164455361156</v>
      </c>
      <c r="E75" s="117">
        <v>9836</v>
      </c>
      <c r="F75" s="118">
        <f t="shared" ref="F75:J87" si="8">IFERROR(E75/C75-1,"-")</f>
        <v>-0.92161675406021393</v>
      </c>
      <c r="G75" s="117">
        <v>69669</v>
      </c>
      <c r="H75" s="118">
        <f t="shared" si="8"/>
        <v>6.0830622204148028</v>
      </c>
      <c r="I75" s="117">
        <v>118976</v>
      </c>
      <c r="J75" s="118">
        <f t="shared" si="8"/>
        <v>0.70773227690938589</v>
      </c>
      <c r="K75" s="117">
        <v>97501</v>
      </c>
      <c r="L75" s="118">
        <f t="shared" ref="L75:L87" si="9">IFERROR(K75/I75-1,"-")</f>
        <v>-0.18049858795051099</v>
      </c>
      <c r="M75" s="117">
        <v>94005</v>
      </c>
      <c r="N75" s="118">
        <f t="shared" ref="N75:N76" si="10">IFERROR(M75/K75-1,"-")</f>
        <v>-3.5856042502128149E-2</v>
      </c>
    </row>
    <row r="76" spans="1:15" x14ac:dyDescent="0.25">
      <c r="A76" s="1">
        <v>2</v>
      </c>
      <c r="B76" s="116" t="s">
        <v>73</v>
      </c>
      <c r="C76" s="117">
        <v>123526</v>
      </c>
      <c r="D76" s="118">
        <v>-5.556829823998044E-2</v>
      </c>
      <c r="E76" s="117">
        <v>9365</v>
      </c>
      <c r="F76" s="118">
        <f t="shared" si="8"/>
        <v>-0.92418600132765572</v>
      </c>
      <c r="G76" s="117">
        <v>92659</v>
      </c>
      <c r="H76" s="118">
        <f t="shared" si="8"/>
        <v>8.8941804591564342</v>
      </c>
      <c r="I76" s="117">
        <v>107335</v>
      </c>
      <c r="J76" s="118">
        <f t="shared" si="8"/>
        <v>0.15838720469679135</v>
      </c>
      <c r="K76" s="117">
        <v>95743</v>
      </c>
      <c r="L76" s="118">
        <f t="shared" si="9"/>
        <v>-0.10799832300740675</v>
      </c>
      <c r="M76" s="117">
        <v>91547</v>
      </c>
      <c r="N76" s="118">
        <f t="shared" si="10"/>
        <v>-4.3825658272667489E-2</v>
      </c>
    </row>
    <row r="77" spans="1:15" x14ac:dyDescent="0.25">
      <c r="A77" s="1">
        <v>3</v>
      </c>
      <c r="B77" s="116" t="s">
        <v>75</v>
      </c>
      <c r="C77" s="117">
        <v>59091</v>
      </c>
      <c r="D77" s="118">
        <v>-0.59014676506492059</v>
      </c>
      <c r="E77" s="117">
        <v>6472</v>
      </c>
      <c r="F77" s="118">
        <f t="shared" si="8"/>
        <v>-0.89047401465536202</v>
      </c>
      <c r="G77" s="117">
        <v>106332</v>
      </c>
      <c r="H77" s="118">
        <f t="shared" si="8"/>
        <v>15.429542645241039</v>
      </c>
      <c r="I77" s="117">
        <v>98932</v>
      </c>
      <c r="J77" s="118">
        <f t="shared" si="8"/>
        <v>-6.9593349132904492E-2</v>
      </c>
      <c r="K77" s="117">
        <v>97779</v>
      </c>
      <c r="L77" s="118">
        <f t="shared" si="9"/>
        <v>-1.1654469736788853E-2</v>
      </c>
      <c r="M77" s="117"/>
      <c r="N77" s="118"/>
    </row>
    <row r="78" spans="1:15" x14ac:dyDescent="0.25">
      <c r="A78" s="1">
        <v>4</v>
      </c>
      <c r="B78" s="116" t="s">
        <v>77</v>
      </c>
      <c r="C78" s="117">
        <v>0</v>
      </c>
      <c r="D78" s="118">
        <v>-1</v>
      </c>
      <c r="E78" s="117">
        <v>3366</v>
      </c>
      <c r="F78" s="118" t="str">
        <f t="shared" si="8"/>
        <v>-</v>
      </c>
      <c r="G78" s="117">
        <v>101482</v>
      </c>
      <c r="H78" s="118">
        <f t="shared" si="8"/>
        <v>29.149138443256092</v>
      </c>
      <c r="I78" s="117">
        <v>95383</v>
      </c>
      <c r="J78" s="118">
        <f t="shared" si="8"/>
        <v>-6.0099327959638127E-2</v>
      </c>
      <c r="K78" s="117">
        <v>92204</v>
      </c>
      <c r="L78" s="118">
        <f t="shared" si="9"/>
        <v>-3.3328790245641282E-2</v>
      </c>
      <c r="M78" s="117"/>
      <c r="N78" s="118"/>
    </row>
    <row r="79" spans="1:15" x14ac:dyDescent="0.25">
      <c r="A79" s="1">
        <v>5</v>
      </c>
      <c r="B79" s="116" t="s">
        <v>79</v>
      </c>
      <c r="C79" s="117">
        <v>0</v>
      </c>
      <c r="D79" s="118">
        <v>-1</v>
      </c>
      <c r="E79" s="117">
        <v>1598</v>
      </c>
      <c r="F79" s="118" t="str">
        <f t="shared" si="8"/>
        <v>-</v>
      </c>
      <c r="G79" s="117">
        <v>79967</v>
      </c>
      <c r="H79" s="118">
        <f t="shared" si="8"/>
        <v>49.041927409261575</v>
      </c>
      <c r="I79" s="117">
        <v>91066</v>
      </c>
      <c r="J79" s="118">
        <f t="shared" si="8"/>
        <v>0.13879475283554465</v>
      </c>
      <c r="K79" s="117">
        <v>84329</v>
      </c>
      <c r="L79" s="118">
        <f t="shared" si="9"/>
        <v>-7.397931170799199E-2</v>
      </c>
      <c r="M79" s="117"/>
      <c r="N79" s="118"/>
    </row>
    <row r="80" spans="1:15" x14ac:dyDescent="0.25">
      <c r="A80" s="1">
        <v>6</v>
      </c>
      <c r="B80" s="116" t="s">
        <v>81</v>
      </c>
      <c r="C80" s="117">
        <v>0</v>
      </c>
      <c r="D80" s="118">
        <v>-1</v>
      </c>
      <c r="E80" s="117">
        <v>7977</v>
      </c>
      <c r="F80" s="118" t="str">
        <f t="shared" si="8"/>
        <v>-</v>
      </c>
      <c r="G80" s="117">
        <v>95313</v>
      </c>
      <c r="H80" s="118">
        <f t="shared" si="8"/>
        <v>10.948476871004138</v>
      </c>
      <c r="I80" s="117">
        <v>94829</v>
      </c>
      <c r="J80" s="118">
        <f t="shared" si="8"/>
        <v>-5.078006148164449E-3</v>
      </c>
      <c r="K80" s="117">
        <v>86197</v>
      </c>
      <c r="L80" s="118">
        <f t="shared" si="9"/>
        <v>-9.102700650644846E-2</v>
      </c>
      <c r="M80" s="117"/>
      <c r="N80" s="118"/>
    </row>
    <row r="81" spans="1:15" x14ac:dyDescent="0.25">
      <c r="A81" s="1">
        <v>7</v>
      </c>
      <c r="B81" s="116" t="s">
        <v>83</v>
      </c>
      <c r="C81" s="117">
        <v>0</v>
      </c>
      <c r="D81" s="118">
        <v>-1</v>
      </c>
      <c r="E81" s="117">
        <v>42553</v>
      </c>
      <c r="F81" s="118" t="str">
        <f t="shared" si="8"/>
        <v>-</v>
      </c>
      <c r="G81" s="117">
        <v>118505</v>
      </c>
      <c r="H81" s="118">
        <f t="shared" si="8"/>
        <v>1.7848800319601437</v>
      </c>
      <c r="I81" s="117">
        <v>111071</v>
      </c>
      <c r="J81" s="118">
        <f t="shared" si="8"/>
        <v>-6.2731530315176531E-2</v>
      </c>
      <c r="K81" s="117">
        <v>96980</v>
      </c>
      <c r="L81" s="118">
        <f t="shared" si="9"/>
        <v>-0.12686479819214735</v>
      </c>
      <c r="M81" s="117"/>
      <c r="N81" s="118"/>
    </row>
    <row r="82" spans="1:15" x14ac:dyDescent="0.25">
      <c r="A82" s="1">
        <v>8</v>
      </c>
      <c r="B82" s="116" t="s">
        <v>85</v>
      </c>
      <c r="C82" s="117">
        <v>22288</v>
      </c>
      <c r="D82" s="118">
        <v>-0.86069477605410205</v>
      </c>
      <c r="E82" s="117">
        <v>67891</v>
      </c>
      <c r="F82" s="118">
        <f t="shared" si="8"/>
        <v>2.0460786073223258</v>
      </c>
      <c r="G82" s="117">
        <v>128327</v>
      </c>
      <c r="H82" s="118">
        <f t="shared" si="8"/>
        <v>0.8901916307021549</v>
      </c>
      <c r="I82" s="117">
        <v>114756</v>
      </c>
      <c r="J82" s="118">
        <f t="shared" si="8"/>
        <v>-0.1057532709406438</v>
      </c>
      <c r="K82" s="117">
        <v>101864</v>
      </c>
      <c r="L82" s="118">
        <f t="shared" si="9"/>
        <v>-0.11234270974938132</v>
      </c>
      <c r="M82" s="117"/>
      <c r="N82" s="118"/>
    </row>
    <row r="83" spans="1:15" x14ac:dyDescent="0.25">
      <c r="A83" s="1">
        <v>9</v>
      </c>
      <c r="B83" s="116" t="s">
        <v>87</v>
      </c>
      <c r="C83" s="117">
        <v>5703</v>
      </c>
      <c r="D83" s="118">
        <v>-0.95417584006942324</v>
      </c>
      <c r="E83" s="117">
        <v>66700</v>
      </c>
      <c r="F83" s="118">
        <f t="shared" si="8"/>
        <v>10.6955988076451</v>
      </c>
      <c r="G83" s="117">
        <v>101426</v>
      </c>
      <c r="H83" s="118">
        <f t="shared" si="8"/>
        <v>0.52062968515742125</v>
      </c>
      <c r="I83" s="117">
        <v>97298</v>
      </c>
      <c r="J83" s="118">
        <f t="shared" si="8"/>
        <v>-4.0699623370733296E-2</v>
      </c>
      <c r="K83" s="117">
        <v>88258</v>
      </c>
      <c r="L83" s="118">
        <f t="shared" si="9"/>
        <v>-9.2910440091266033E-2</v>
      </c>
      <c r="M83" s="117"/>
      <c r="N83" s="118"/>
    </row>
    <row r="84" spans="1:15" x14ac:dyDescent="0.25">
      <c r="A84" s="1">
        <v>10</v>
      </c>
      <c r="B84" s="116" t="s">
        <v>89</v>
      </c>
      <c r="C84" s="117">
        <v>5171</v>
      </c>
      <c r="D84" s="118">
        <v>-0.96382600665976437</v>
      </c>
      <c r="E84" s="117">
        <v>103850</v>
      </c>
      <c r="F84" s="118">
        <f t="shared" si="8"/>
        <v>19.083156062657125</v>
      </c>
      <c r="G84" s="117">
        <v>113626</v>
      </c>
      <c r="H84" s="118">
        <f t="shared" si="8"/>
        <v>9.4135772749157409E-2</v>
      </c>
      <c r="I84" s="117">
        <v>105976</v>
      </c>
      <c r="J84" s="118">
        <f t="shared" si="8"/>
        <v>-6.7326140143981084E-2</v>
      </c>
      <c r="K84" s="117">
        <v>92477</v>
      </c>
      <c r="L84" s="118">
        <f t="shared" si="9"/>
        <v>-0.12737789688231294</v>
      </c>
      <c r="M84" s="117"/>
      <c r="N84" s="118"/>
    </row>
    <row r="85" spans="1:15" x14ac:dyDescent="0.25">
      <c r="A85" s="1">
        <v>11</v>
      </c>
      <c r="B85" s="116" t="s">
        <v>91</v>
      </c>
      <c r="C85" s="117">
        <v>6639</v>
      </c>
      <c r="D85" s="118">
        <v>-0.94654890626132182</v>
      </c>
      <c r="E85" s="117">
        <v>101099</v>
      </c>
      <c r="F85" s="118">
        <f t="shared" si="8"/>
        <v>14.228046392528995</v>
      </c>
      <c r="G85" s="117">
        <v>104858</v>
      </c>
      <c r="H85" s="118">
        <f t="shared" si="8"/>
        <v>3.7181376670392341E-2</v>
      </c>
      <c r="I85" s="117">
        <v>99997</v>
      </c>
      <c r="J85" s="118">
        <f t="shared" si="8"/>
        <v>-4.6357931679032571E-2</v>
      </c>
      <c r="K85" s="117">
        <v>88550</v>
      </c>
      <c r="L85" s="118">
        <f t="shared" si="9"/>
        <v>-0.11447343420302614</v>
      </c>
      <c r="M85" s="117"/>
      <c r="N85" s="118"/>
    </row>
    <row r="86" spans="1:15" x14ac:dyDescent="0.25">
      <c r="A86" s="1">
        <v>12</v>
      </c>
      <c r="B86" s="116" t="s">
        <v>93</v>
      </c>
      <c r="C86" s="117">
        <v>6962</v>
      </c>
      <c r="D86" s="118">
        <v>-0.94221495505515396</v>
      </c>
      <c r="E86" s="117">
        <v>82734</v>
      </c>
      <c r="F86" s="118">
        <f t="shared" si="8"/>
        <v>10.883654122378626</v>
      </c>
      <c r="G86" s="117">
        <v>115358</v>
      </c>
      <c r="H86" s="118">
        <f t="shared" si="8"/>
        <v>0.39432397805013664</v>
      </c>
      <c r="I86" s="117">
        <v>101934</v>
      </c>
      <c r="J86" s="118">
        <f t="shared" si="8"/>
        <v>-0.11636817559250334</v>
      </c>
      <c r="K86" s="117">
        <v>90364</v>
      </c>
      <c r="L86" s="118">
        <f t="shared" si="9"/>
        <v>-0.11350481684227054</v>
      </c>
      <c r="M86" s="117"/>
      <c r="N86" s="118"/>
    </row>
    <row r="87" spans="1:15" ht="15.75" x14ac:dyDescent="0.25">
      <c r="B87" s="119" t="s">
        <v>30</v>
      </c>
      <c r="C87" s="120">
        <v>366117</v>
      </c>
      <c r="D87" s="121">
        <v>-0.77990541361853927</v>
      </c>
      <c r="E87" s="120">
        <v>503441</v>
      </c>
      <c r="F87" s="121">
        <f t="shared" si="8"/>
        <v>0.3750822824397666</v>
      </c>
      <c r="G87" s="120">
        <v>1227522</v>
      </c>
      <c r="H87" s="121">
        <f t="shared" si="8"/>
        <v>1.4382638680600111</v>
      </c>
      <c r="I87" s="120">
        <v>1237553</v>
      </c>
      <c r="J87" s="121">
        <f t="shared" si="8"/>
        <v>8.1717476346656603E-3</v>
      </c>
      <c r="K87" s="120">
        <v>1112246</v>
      </c>
      <c r="L87" s="121">
        <f t="shared" si="9"/>
        <v>-0.10125384528985826</v>
      </c>
      <c r="M87" s="120">
        <v>185552</v>
      </c>
      <c r="N87" s="121">
        <v>-3.9804599366603854E-2</v>
      </c>
    </row>
    <row r="88" spans="1:15" ht="6" customHeight="1" x14ac:dyDescent="0.25"/>
    <row r="89" spans="1:15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</row>
    <row r="92" spans="1:15" ht="48.75" customHeight="1" thickBot="1" x14ac:dyDescent="0.3">
      <c r="B92" s="268" t="s">
        <v>287</v>
      </c>
      <c r="C92" s="268"/>
      <c r="D92" s="268"/>
      <c r="E92" s="268"/>
      <c r="F92" s="268"/>
      <c r="G92" s="268"/>
      <c r="H92" s="268"/>
      <c r="I92" s="268"/>
      <c r="J92" s="268"/>
      <c r="K92" s="268"/>
      <c r="L92" s="268"/>
      <c r="M92" s="268"/>
      <c r="N92" s="268"/>
      <c r="O92" s="1" t="s">
        <v>114</v>
      </c>
    </row>
    <row r="93" spans="1:15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O93" s="1" t="s">
        <v>115</v>
      </c>
    </row>
    <row r="94" spans="1:15" ht="22.5" thickTop="1" thickBot="1" x14ac:dyDescent="0.3">
      <c r="B94" s="123" t="s">
        <v>96</v>
      </c>
      <c r="C94" s="293" t="s">
        <v>32</v>
      </c>
      <c r="D94" s="294"/>
      <c r="E94" s="294"/>
      <c r="F94" s="294"/>
      <c r="G94" s="294"/>
      <c r="H94" s="294"/>
      <c r="I94" s="294"/>
      <c r="J94" s="294"/>
      <c r="K94" s="294"/>
      <c r="L94" s="294"/>
      <c r="M94" s="294"/>
      <c r="N94" s="294"/>
    </row>
    <row r="95" spans="1:15" ht="22.5" thickTop="1" thickBot="1" x14ac:dyDescent="0.3">
      <c r="B95" s="109"/>
      <c r="C95" s="295">
        <f>C$7</f>
        <v>2020</v>
      </c>
      <c r="D95" s="296"/>
      <c r="E95" s="295">
        <f>E$7</f>
        <v>2021</v>
      </c>
      <c r="F95" s="296"/>
      <c r="G95" s="295">
        <f>G$7</f>
        <v>2022</v>
      </c>
      <c r="H95" s="296"/>
      <c r="I95" s="295">
        <f>I$7</f>
        <v>2023</v>
      </c>
      <c r="J95" s="296"/>
      <c r="K95" s="295">
        <f>K$7</f>
        <v>2024</v>
      </c>
      <c r="L95" s="296"/>
      <c r="M95" s="297">
        <f>M$7</f>
        <v>2025</v>
      </c>
      <c r="N95" s="298"/>
    </row>
    <row r="96" spans="1:15" ht="16.5" thickTop="1" thickBot="1" x14ac:dyDescent="0.3">
      <c r="B96" s="85"/>
      <c r="C96" s="113" t="s">
        <v>69</v>
      </c>
      <c r="D96" s="114" t="str">
        <f>CONCATENATE("var ",RIGHT(C95,2),"/",RIGHT(C95-1,2))</f>
        <v>var 20/19</v>
      </c>
      <c r="E96" s="115" t="s">
        <v>69</v>
      </c>
      <c r="F96" s="114" t="str">
        <f>CONCATENATE("var ",RIGHT(E95,2),"/",RIGHT(C95,2))</f>
        <v>var 21/20</v>
      </c>
      <c r="G96" s="115" t="s">
        <v>69</v>
      </c>
      <c r="H96" s="114" t="str">
        <f>CONCATENATE("var ",RIGHT(G95,2),"/",RIGHT(E95,2))</f>
        <v>var 22/21</v>
      </c>
      <c r="I96" s="115" t="s">
        <v>69</v>
      </c>
      <c r="J96" s="114" t="str">
        <f>CONCATENATE("var ",RIGHT(I95,2),"/",RIGHT(G95,2))</f>
        <v>var 23/22</v>
      </c>
      <c r="K96" s="115" t="s">
        <v>69</v>
      </c>
      <c r="L96" s="114" t="str">
        <f>CONCATENATE("var ",RIGHT(K95,2),"/",RIGHT(I95,2))</f>
        <v>var 24/23</v>
      </c>
      <c r="M96" s="115" t="s">
        <v>69</v>
      </c>
      <c r="N96" s="114" t="str">
        <f>CONCATENATE("var ",RIGHT(M95,2),"/",RIGHT(K95,2))</f>
        <v>var 25/24</v>
      </c>
    </row>
    <row r="97" spans="2:14" x14ac:dyDescent="0.25">
      <c r="B97" s="116" t="s">
        <v>71</v>
      </c>
      <c r="C97" s="117">
        <v>248197</v>
      </c>
      <c r="D97" s="118">
        <v>-1.9189655921881932E-2</v>
      </c>
      <c r="E97" s="117">
        <v>22351</v>
      </c>
      <c r="F97" s="118">
        <f t="shared" ref="F97:J109" si="11">IFERROR(E97/C97-1,"-")</f>
        <v>-0.90994653440613704</v>
      </c>
      <c r="G97" s="117">
        <v>138246</v>
      </c>
      <c r="H97" s="118">
        <f t="shared" si="11"/>
        <v>5.1852266117847075</v>
      </c>
      <c r="I97" s="117">
        <v>216785</v>
      </c>
      <c r="J97" s="118">
        <f t="shared" si="11"/>
        <v>0.56811046974234336</v>
      </c>
      <c r="K97" s="117">
        <v>236190</v>
      </c>
      <c r="L97" s="118">
        <f t="shared" ref="L97:L109" si="12">IFERROR(K97/I97-1,"-")</f>
        <v>8.9512650783033942E-2</v>
      </c>
      <c r="M97" s="117">
        <v>221197</v>
      </c>
      <c r="N97" s="118">
        <f t="shared" ref="N97:N98" si="13">IFERROR(M97/K97-1,"-")</f>
        <v>-6.347855540031333E-2</v>
      </c>
    </row>
    <row r="98" spans="2:14" x14ac:dyDescent="0.25">
      <c r="B98" s="116" t="s">
        <v>73</v>
      </c>
      <c r="C98" s="117">
        <v>244281</v>
      </c>
      <c r="D98" s="118">
        <v>3.4641807354448551E-2</v>
      </c>
      <c r="E98" s="117">
        <v>19860</v>
      </c>
      <c r="F98" s="118">
        <f t="shared" si="11"/>
        <v>-0.91870018544217524</v>
      </c>
      <c r="G98" s="117">
        <v>146840</v>
      </c>
      <c r="H98" s="118">
        <f t="shared" si="11"/>
        <v>6.3937562940584085</v>
      </c>
      <c r="I98" s="117">
        <v>219814</v>
      </c>
      <c r="J98" s="118">
        <f t="shared" si="11"/>
        <v>0.4969626804685372</v>
      </c>
      <c r="K98" s="117">
        <v>240126</v>
      </c>
      <c r="L98" s="118">
        <f t="shared" si="12"/>
        <v>9.2405397290436397E-2</v>
      </c>
      <c r="M98" s="117">
        <v>243618</v>
      </c>
      <c r="N98" s="118">
        <f t="shared" si="13"/>
        <v>1.4542365258239487E-2</v>
      </c>
    </row>
    <row r="99" spans="2:14" x14ac:dyDescent="0.25">
      <c r="B99" s="116" t="s">
        <v>75</v>
      </c>
      <c r="C99" s="117">
        <v>112373</v>
      </c>
      <c r="D99" s="118">
        <v>-0.54901433547910683</v>
      </c>
      <c r="E99" s="117">
        <v>21919</v>
      </c>
      <c r="F99" s="118">
        <f t="shared" si="11"/>
        <v>-0.80494424817349364</v>
      </c>
      <c r="G99" s="117">
        <v>151401</v>
      </c>
      <c r="H99" s="118">
        <f t="shared" si="11"/>
        <v>5.907295040832155</v>
      </c>
      <c r="I99" s="117">
        <v>215392</v>
      </c>
      <c r="J99" s="118">
        <f t="shared" si="11"/>
        <v>0.42265903131419202</v>
      </c>
      <c r="K99" s="117">
        <v>241360</v>
      </c>
      <c r="L99" s="118">
        <f t="shared" si="12"/>
        <v>0.12056158074580292</v>
      </c>
      <c r="M99" s="117"/>
      <c r="N99" s="118"/>
    </row>
    <row r="100" spans="2:14" x14ac:dyDescent="0.25">
      <c r="B100" s="116" t="s">
        <v>77</v>
      </c>
      <c r="C100" s="117">
        <v>0</v>
      </c>
      <c r="D100" s="118">
        <v>-1</v>
      </c>
      <c r="E100" s="117">
        <v>31391</v>
      </c>
      <c r="F100" s="118" t="str">
        <f t="shared" si="11"/>
        <v>-</v>
      </c>
      <c r="G100" s="117">
        <v>179593</v>
      </c>
      <c r="H100" s="118">
        <f t="shared" si="11"/>
        <v>4.7211621165302153</v>
      </c>
      <c r="I100" s="117">
        <v>205419</v>
      </c>
      <c r="J100" s="118">
        <f t="shared" si="11"/>
        <v>0.14380293218555296</v>
      </c>
      <c r="K100" s="117">
        <v>202460</v>
      </c>
      <c r="L100" s="118">
        <f t="shared" si="12"/>
        <v>-1.4404704530739609E-2</v>
      </c>
      <c r="M100" s="117"/>
      <c r="N100" s="118"/>
    </row>
    <row r="101" spans="2:14" x14ac:dyDescent="0.25">
      <c r="B101" s="116" t="s">
        <v>79</v>
      </c>
      <c r="C101" s="117">
        <v>0</v>
      </c>
      <c r="D101" s="118">
        <v>-1</v>
      </c>
      <c r="E101" s="117">
        <v>32237</v>
      </c>
      <c r="F101" s="118" t="str">
        <f t="shared" si="11"/>
        <v>-</v>
      </c>
      <c r="G101" s="117">
        <v>156911</v>
      </c>
      <c r="H101" s="118">
        <f t="shared" si="11"/>
        <v>3.8674194248844493</v>
      </c>
      <c r="I101" s="117">
        <v>178999</v>
      </c>
      <c r="J101" s="118">
        <f t="shared" si="11"/>
        <v>0.14076769633741426</v>
      </c>
      <c r="K101" s="117">
        <v>193554</v>
      </c>
      <c r="L101" s="118">
        <f t="shared" si="12"/>
        <v>8.1313303426276073E-2</v>
      </c>
      <c r="M101" s="117"/>
      <c r="N101" s="118"/>
    </row>
    <row r="102" spans="2:14" x14ac:dyDescent="0.25">
      <c r="B102" s="116" t="s">
        <v>81</v>
      </c>
      <c r="C102" s="117">
        <v>0</v>
      </c>
      <c r="D102" s="118">
        <v>-1</v>
      </c>
      <c r="E102" s="117">
        <v>50394</v>
      </c>
      <c r="F102" s="118" t="str">
        <f t="shared" si="11"/>
        <v>-</v>
      </c>
      <c r="G102" s="117">
        <v>162568</v>
      </c>
      <c r="H102" s="118">
        <f t="shared" si="11"/>
        <v>2.225939595983649</v>
      </c>
      <c r="I102" s="117">
        <v>191800</v>
      </c>
      <c r="J102" s="118">
        <f t="shared" si="11"/>
        <v>0.17981398553220806</v>
      </c>
      <c r="K102" s="117">
        <v>196008</v>
      </c>
      <c r="L102" s="118">
        <f t="shared" si="12"/>
        <v>2.1939520333680962E-2</v>
      </c>
      <c r="M102" s="117"/>
      <c r="N102" s="118"/>
    </row>
    <row r="103" spans="2:14" x14ac:dyDescent="0.25">
      <c r="B103" s="116" t="s">
        <v>83</v>
      </c>
      <c r="C103" s="117">
        <v>0</v>
      </c>
      <c r="D103" s="118">
        <v>-1</v>
      </c>
      <c r="E103" s="117">
        <v>81893</v>
      </c>
      <c r="F103" s="118" t="str">
        <f t="shared" si="11"/>
        <v>-</v>
      </c>
      <c r="G103" s="117">
        <v>204541</v>
      </c>
      <c r="H103" s="118">
        <f t="shared" si="11"/>
        <v>1.4976615827970643</v>
      </c>
      <c r="I103" s="117">
        <v>232391</v>
      </c>
      <c r="J103" s="118">
        <f t="shared" si="11"/>
        <v>0.13615852078556379</v>
      </c>
      <c r="K103" s="117">
        <v>251557</v>
      </c>
      <c r="L103" s="118">
        <f t="shared" si="12"/>
        <v>8.2473073397850927E-2</v>
      </c>
      <c r="M103" s="117"/>
      <c r="N103" s="118"/>
    </row>
    <row r="104" spans="2:14" x14ac:dyDescent="0.25">
      <c r="B104" s="116" t="s">
        <v>85</v>
      </c>
      <c r="C104" s="117">
        <v>54502</v>
      </c>
      <c r="D104" s="118">
        <v>-0.82318552834767256</v>
      </c>
      <c r="E104" s="117">
        <v>118279</v>
      </c>
      <c r="F104" s="118">
        <f t="shared" si="11"/>
        <v>1.1701772412021576</v>
      </c>
      <c r="G104" s="117">
        <v>213964</v>
      </c>
      <c r="H104" s="118">
        <f t="shared" si="11"/>
        <v>0.80897707961683807</v>
      </c>
      <c r="I104" s="117">
        <v>258511</v>
      </c>
      <c r="J104" s="118">
        <f t="shared" si="11"/>
        <v>0.2081985754612925</v>
      </c>
      <c r="K104" s="117">
        <v>263998</v>
      </c>
      <c r="L104" s="118">
        <f t="shared" si="12"/>
        <v>2.12254024006715E-2</v>
      </c>
      <c r="M104" s="117"/>
      <c r="N104" s="118"/>
    </row>
    <row r="105" spans="2:14" x14ac:dyDescent="0.25">
      <c r="B105" s="116" t="s">
        <v>87</v>
      </c>
      <c r="C105" s="117">
        <v>42677</v>
      </c>
      <c r="D105" s="118">
        <v>-0.82456436038361769</v>
      </c>
      <c r="E105" s="117">
        <v>102730</v>
      </c>
      <c r="F105" s="118">
        <f t="shared" si="11"/>
        <v>1.4071513930220023</v>
      </c>
      <c r="G105" s="117">
        <v>171399</v>
      </c>
      <c r="H105" s="118">
        <f t="shared" si="11"/>
        <v>0.66844154579966908</v>
      </c>
      <c r="I105" s="117">
        <v>200873</v>
      </c>
      <c r="J105" s="118">
        <f t="shared" si="11"/>
        <v>0.17196132999609093</v>
      </c>
      <c r="K105" s="117">
        <v>214779</v>
      </c>
      <c r="L105" s="118">
        <f t="shared" si="12"/>
        <v>6.9227820563241504E-2</v>
      </c>
      <c r="M105" s="117"/>
      <c r="N105" s="118"/>
    </row>
    <row r="106" spans="2:14" x14ac:dyDescent="0.25">
      <c r="B106" s="116" t="s">
        <v>89</v>
      </c>
      <c r="C106" s="117">
        <v>36079</v>
      </c>
      <c r="D106" s="118">
        <v>-0.85807570816598677</v>
      </c>
      <c r="E106" s="117">
        <v>126003</v>
      </c>
      <c r="F106" s="118">
        <f t="shared" si="11"/>
        <v>2.4924194129549044</v>
      </c>
      <c r="G106" s="117">
        <v>183971</v>
      </c>
      <c r="H106" s="118">
        <f t="shared" si="11"/>
        <v>0.46005253843162475</v>
      </c>
      <c r="I106" s="117">
        <v>215940</v>
      </c>
      <c r="J106" s="118">
        <f t="shared" si="11"/>
        <v>0.17377195318827421</v>
      </c>
      <c r="K106" s="117">
        <v>241503</v>
      </c>
      <c r="L106" s="118">
        <f t="shared" si="12"/>
        <v>0.11838010558488476</v>
      </c>
      <c r="M106" s="117"/>
      <c r="N106" s="118"/>
    </row>
    <row r="107" spans="2:14" x14ac:dyDescent="0.25">
      <c r="B107" s="116" t="s">
        <v>91</v>
      </c>
      <c r="C107" s="117">
        <v>39973</v>
      </c>
      <c r="D107" s="118">
        <v>-0.82708246816168329</v>
      </c>
      <c r="E107" s="117">
        <v>132346</v>
      </c>
      <c r="F107" s="118">
        <f t="shared" si="11"/>
        <v>2.3108848472719083</v>
      </c>
      <c r="G107" s="117">
        <v>193096</v>
      </c>
      <c r="H107" s="118">
        <f t="shared" si="11"/>
        <v>0.45902407326250882</v>
      </c>
      <c r="I107" s="117">
        <v>234169</v>
      </c>
      <c r="J107" s="118">
        <f t="shared" si="11"/>
        <v>0.21270766872436497</v>
      </c>
      <c r="K107" s="117">
        <v>230806</v>
      </c>
      <c r="L107" s="118">
        <f t="shared" si="12"/>
        <v>-1.4361422733154217E-2</v>
      </c>
      <c r="M107" s="117"/>
      <c r="N107" s="118"/>
    </row>
    <row r="108" spans="2:14" x14ac:dyDescent="0.25">
      <c r="B108" s="116" t="s">
        <v>93</v>
      </c>
      <c r="C108" s="117">
        <v>40538</v>
      </c>
      <c r="D108" s="118">
        <v>-0.83884842895305944</v>
      </c>
      <c r="E108" s="117">
        <v>125988</v>
      </c>
      <c r="F108" s="118">
        <f t="shared" si="11"/>
        <v>2.1078987616557305</v>
      </c>
      <c r="G108" s="117">
        <v>213502</v>
      </c>
      <c r="H108" s="118">
        <f t="shared" si="11"/>
        <v>0.69462171000412742</v>
      </c>
      <c r="I108" s="117">
        <v>239639</v>
      </c>
      <c r="J108" s="118">
        <f t="shared" si="11"/>
        <v>0.12242039887214173</v>
      </c>
      <c r="K108" s="117">
        <v>236311</v>
      </c>
      <c r="L108" s="118">
        <f t="shared" si="12"/>
        <v>-1.3887555865280676E-2</v>
      </c>
      <c r="M108" s="117"/>
      <c r="N108" s="118"/>
    </row>
    <row r="109" spans="2:14" ht="15.75" x14ac:dyDescent="0.25">
      <c r="B109" s="119" t="s">
        <v>30</v>
      </c>
      <c r="C109" s="120">
        <v>866126</v>
      </c>
      <c r="D109" s="121">
        <v>-0.71449997297044288</v>
      </c>
      <c r="E109" s="120">
        <v>865391</v>
      </c>
      <c r="F109" s="121">
        <f t="shared" si="11"/>
        <v>-8.4860632286754001E-4</v>
      </c>
      <c r="G109" s="120">
        <v>2116032</v>
      </c>
      <c r="H109" s="121">
        <f t="shared" si="11"/>
        <v>1.4451744933792932</v>
      </c>
      <c r="I109" s="120">
        <v>2609732</v>
      </c>
      <c r="J109" s="121">
        <f t="shared" si="11"/>
        <v>0.23331405196140698</v>
      </c>
      <c r="K109" s="120">
        <v>2748652</v>
      </c>
      <c r="L109" s="121">
        <f t="shared" si="12"/>
        <v>5.3231519558330165E-2</v>
      </c>
      <c r="M109" s="120">
        <v>464815</v>
      </c>
      <c r="N109" s="121">
        <v>-2.4145735184205486E-2</v>
      </c>
    </row>
    <row r="110" spans="2:14" ht="6" customHeight="1" x14ac:dyDescent="0.25"/>
    <row r="111" spans="2:14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</row>
    <row r="113" spans="3:3" x14ac:dyDescent="0.25">
      <c r="C113" s="122"/>
    </row>
  </sheetData>
  <mergeCells count="40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B74E5F-B264-4049-823F-5C4DBADD01C0}">
  <sheetPr>
    <tabColor rgb="FFF29140"/>
    <pageSetUpPr fitToPage="1"/>
  </sheetPr>
  <dimension ref="A1:N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4" spans="1:12" ht="42" customHeight="1" thickBot="1" x14ac:dyDescent="0.3">
      <c r="B4" s="268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68"/>
      <c r="D4" s="268"/>
      <c r="E4" s="268"/>
      <c r="F4" s="268"/>
      <c r="G4" s="268"/>
      <c r="H4" s="268"/>
      <c r="I4" s="268"/>
      <c r="J4" s="268"/>
      <c r="K4" s="268"/>
    </row>
    <row r="5" spans="1:12" ht="6" customHeight="1" x14ac:dyDescent="0.25"/>
    <row r="6" spans="1:12" s="145" customFormat="1" ht="72" customHeight="1" x14ac:dyDescent="0.25">
      <c r="B6" s="146"/>
      <c r="C6" s="171" t="s">
        <v>259</v>
      </c>
      <c r="D6" s="171" t="s">
        <v>224</v>
      </c>
      <c r="E6" s="171" t="s">
        <v>225</v>
      </c>
      <c r="F6" s="171" t="s">
        <v>226</v>
      </c>
      <c r="G6" s="171" t="s">
        <v>227</v>
      </c>
      <c r="H6" s="171" t="s">
        <v>228</v>
      </c>
      <c r="I6" s="172" t="str">
        <f>CONCATENATE("var. ",RIGHT(H6,2),"/",RIGHT(G6,2))</f>
        <v>var. 25/24</v>
      </c>
      <c r="J6" s="171" t="str">
        <f>CONCATENATE("dif. ",RIGHT(H6,2),"/",RIGHT(G6,2))</f>
        <v>dif. 25/24</v>
      </c>
      <c r="K6" s="172" t="str">
        <f>CONCATENATE("Cuota s/ total lugares de residencia ",RIGHT(H6,4))</f>
        <v>Cuota s/ total lugares de residencia 2025</v>
      </c>
    </row>
    <row r="7" spans="1:12" s="145" customFormat="1" x14ac:dyDescent="0.25">
      <c r="B7" s="151" t="s">
        <v>43</v>
      </c>
      <c r="C7" s="152"/>
      <c r="D7" s="152"/>
      <c r="E7" s="152"/>
      <c r="F7" s="152"/>
      <c r="G7" s="152"/>
      <c r="H7" s="152"/>
      <c r="I7" s="152"/>
      <c r="J7" s="152"/>
      <c r="K7" s="152"/>
    </row>
    <row r="8" spans="1:12" x14ac:dyDescent="0.25">
      <c r="A8" s="1"/>
      <c r="B8" s="155" t="s">
        <v>68</v>
      </c>
      <c r="C8" s="175">
        <v>2872711</v>
      </c>
      <c r="D8" s="175">
        <v>253867</v>
      </c>
      <c r="E8" s="175">
        <v>2235961</v>
      </c>
      <c r="F8" s="175">
        <v>2799277</v>
      </c>
      <c r="G8" s="175">
        <v>2998647</v>
      </c>
      <c r="H8" s="175">
        <v>2875189</v>
      </c>
      <c r="I8" s="176">
        <f>IFERROR(H8/G8-1,"-")</f>
        <v>-4.1171234893603637E-2</v>
      </c>
      <c r="J8" s="175">
        <f>H8-G8</f>
        <v>-123458</v>
      </c>
      <c r="K8" s="176">
        <f>H8/H$8</f>
        <v>1</v>
      </c>
      <c r="L8" s="79"/>
    </row>
    <row r="9" spans="1:12" x14ac:dyDescent="0.25">
      <c r="A9" s="1" t="s">
        <v>96</v>
      </c>
      <c r="B9" s="158" t="s">
        <v>97</v>
      </c>
      <c r="C9" s="159">
        <v>249726</v>
      </c>
      <c r="D9" s="159">
        <v>64986</v>
      </c>
      <c r="E9" s="159">
        <v>210499</v>
      </c>
      <c r="F9" s="159">
        <v>227134</v>
      </c>
      <c r="G9" s="159">
        <v>226481</v>
      </c>
      <c r="H9" s="159">
        <v>205751</v>
      </c>
      <c r="I9" s="160">
        <f>IFERROR(H9/G9-1,"-")</f>
        <v>-9.1530856893072721E-2</v>
      </c>
      <c r="J9" s="159">
        <f t="shared" ref="J9:J19" si="0">H9-G9</f>
        <v>-20730</v>
      </c>
      <c r="K9" s="160">
        <f>H9/H$8</f>
        <v>7.1560860868624634E-2</v>
      </c>
      <c r="L9" s="79"/>
    </row>
    <row r="10" spans="1:12" x14ac:dyDescent="0.25">
      <c r="A10" s="161" t="s">
        <v>103</v>
      </c>
      <c r="B10" s="162" t="s">
        <v>103</v>
      </c>
      <c r="C10" s="163">
        <v>66613</v>
      </c>
      <c r="D10" s="163">
        <v>41356</v>
      </c>
      <c r="E10" s="163">
        <v>62522</v>
      </c>
      <c r="F10" s="163">
        <v>66694</v>
      </c>
      <c r="G10" s="163">
        <v>70606</v>
      </c>
      <c r="H10" s="163">
        <v>55340</v>
      </c>
      <c r="I10" s="164">
        <f>IFERROR(H10/G10-1,"-")</f>
        <v>-0.21621391949692659</v>
      </c>
      <c r="J10" s="163">
        <f t="shared" si="0"/>
        <v>-15266</v>
      </c>
      <c r="K10" s="164">
        <f>H10/H$8</f>
        <v>1.9247430342840072E-2</v>
      </c>
      <c r="L10" s="79"/>
    </row>
    <row r="11" spans="1:12" x14ac:dyDescent="0.25">
      <c r="A11" s="161" t="s">
        <v>100</v>
      </c>
      <c r="B11" s="162" t="s">
        <v>100</v>
      </c>
      <c r="C11" s="163">
        <v>183113</v>
      </c>
      <c r="D11" s="163">
        <v>23630</v>
      </c>
      <c r="E11" s="163">
        <v>147977</v>
      </c>
      <c r="F11" s="163">
        <v>160440</v>
      </c>
      <c r="G11" s="163">
        <v>155875</v>
      </c>
      <c r="H11" s="163">
        <v>150411</v>
      </c>
      <c r="I11" s="164">
        <f>IFERROR(H11/G11-1,"-")</f>
        <v>-3.505372894947878E-2</v>
      </c>
      <c r="J11" s="163">
        <f t="shared" si="0"/>
        <v>-5464</v>
      </c>
      <c r="K11" s="164">
        <f>H11/H$8</f>
        <v>5.2313430525784563E-2</v>
      </c>
      <c r="L11" s="79"/>
    </row>
    <row r="12" spans="1:12" x14ac:dyDescent="0.25">
      <c r="A12" s="1"/>
      <c r="B12" s="158" t="s">
        <v>107</v>
      </c>
      <c r="C12" s="159">
        <v>2622985</v>
      </c>
      <c r="D12" s="159">
        <v>188881</v>
      </c>
      <c r="E12" s="159">
        <v>2025462</v>
      </c>
      <c r="F12" s="159">
        <v>2572143</v>
      </c>
      <c r="G12" s="159">
        <v>2772166</v>
      </c>
      <c r="H12" s="159">
        <v>2669438</v>
      </c>
      <c r="I12" s="160">
        <f>IFERROR(H12/G12-1,"-")</f>
        <v>-3.7056943920385721E-2</v>
      </c>
      <c r="J12" s="159">
        <f t="shared" si="0"/>
        <v>-102728</v>
      </c>
      <c r="K12" s="160">
        <f>H12/H$8</f>
        <v>0.92843913913137532</v>
      </c>
      <c r="L12" s="79"/>
    </row>
    <row r="13" spans="1:12" s="56" customFormat="1" x14ac:dyDescent="0.25">
      <c r="A13" s="161"/>
      <c r="B13" s="162" t="s">
        <v>110</v>
      </c>
      <c r="C13" s="163">
        <v>1045275</v>
      </c>
      <c r="D13" s="163">
        <v>10447</v>
      </c>
      <c r="E13" s="163">
        <v>809079</v>
      </c>
      <c r="F13" s="163">
        <v>976969</v>
      </c>
      <c r="G13" s="163">
        <v>1038034</v>
      </c>
      <c r="H13" s="163">
        <v>1024686</v>
      </c>
      <c r="I13" s="164">
        <f t="shared" ref="I13:I20" si="1">IFERROR(H13/G13-1,"-")</f>
        <v>-1.2858923696140945E-2</v>
      </c>
      <c r="J13" s="163">
        <f t="shared" si="0"/>
        <v>-13348</v>
      </c>
      <c r="K13" s="164">
        <f t="shared" ref="K13:K20" si="2">H13/H$8</f>
        <v>0.35638909303005822</v>
      </c>
      <c r="L13" s="165"/>
    </row>
    <row r="14" spans="1:12" s="56" customFormat="1" x14ac:dyDescent="0.25">
      <c r="A14" s="161"/>
      <c r="B14" s="162" t="s">
        <v>113</v>
      </c>
      <c r="C14" s="163">
        <v>376084</v>
      </c>
      <c r="D14" s="163">
        <v>32115</v>
      </c>
      <c r="E14" s="163">
        <v>234944</v>
      </c>
      <c r="F14" s="163">
        <v>338200</v>
      </c>
      <c r="G14" s="163">
        <v>374927</v>
      </c>
      <c r="H14" s="163">
        <v>339941</v>
      </c>
      <c r="I14" s="164">
        <f t="shared" si="1"/>
        <v>-9.331416515748403E-2</v>
      </c>
      <c r="J14" s="163">
        <f t="shared" si="0"/>
        <v>-34986</v>
      </c>
      <c r="K14" s="164">
        <f t="shared" si="2"/>
        <v>0.11823257531939639</v>
      </c>
      <c r="L14" s="165"/>
    </row>
    <row r="15" spans="1:12" x14ac:dyDescent="0.25">
      <c r="A15" s="161"/>
      <c r="B15" s="162" t="s">
        <v>116</v>
      </c>
      <c r="C15" s="163">
        <v>114355</v>
      </c>
      <c r="D15" s="163">
        <v>42634</v>
      </c>
      <c r="E15" s="163">
        <v>114316</v>
      </c>
      <c r="F15" s="163">
        <v>145020</v>
      </c>
      <c r="G15" s="163">
        <v>150334</v>
      </c>
      <c r="H15" s="163">
        <v>144402</v>
      </c>
      <c r="I15" s="164">
        <f t="shared" si="1"/>
        <v>-3.9458805060731406E-2</v>
      </c>
      <c r="J15" s="163">
        <f t="shared" si="0"/>
        <v>-5932</v>
      </c>
      <c r="K15" s="164">
        <f t="shared" si="2"/>
        <v>5.0223480960729885E-2</v>
      </c>
      <c r="L15" s="79"/>
    </row>
    <row r="16" spans="1:12" x14ac:dyDescent="0.25">
      <c r="A16" s="161"/>
      <c r="B16" s="162" t="s">
        <v>123</v>
      </c>
      <c r="C16" s="163">
        <v>89313</v>
      </c>
      <c r="D16" s="163">
        <v>3231</v>
      </c>
      <c r="E16" s="163">
        <v>93483</v>
      </c>
      <c r="F16" s="163">
        <v>94411</v>
      </c>
      <c r="G16" s="163">
        <v>116896</v>
      </c>
      <c r="H16" s="163">
        <v>112813</v>
      </c>
      <c r="I16" s="164">
        <f t="shared" si="1"/>
        <v>-3.4928483438269931E-2</v>
      </c>
      <c r="J16" s="163">
        <f t="shared" si="0"/>
        <v>-4083</v>
      </c>
      <c r="K16" s="164">
        <f t="shared" si="2"/>
        <v>3.9236724959646134E-2</v>
      </c>
      <c r="L16" s="79"/>
    </row>
    <row r="17" spans="1:12" x14ac:dyDescent="0.25">
      <c r="A17" s="161"/>
      <c r="B17" s="162" t="s">
        <v>119</v>
      </c>
      <c r="C17" s="163">
        <v>98953</v>
      </c>
      <c r="D17" s="163">
        <v>5298</v>
      </c>
      <c r="E17" s="163">
        <v>91920</v>
      </c>
      <c r="F17" s="163">
        <v>100713</v>
      </c>
      <c r="G17" s="163">
        <v>103571</v>
      </c>
      <c r="H17" s="163">
        <v>92265</v>
      </c>
      <c r="I17" s="164">
        <f t="shared" si="1"/>
        <v>-0.10916183101447319</v>
      </c>
      <c r="J17" s="163">
        <f t="shared" si="0"/>
        <v>-11306</v>
      </c>
      <c r="K17" s="164">
        <f t="shared" si="2"/>
        <v>3.2090064340118164E-2</v>
      </c>
      <c r="L17" s="79"/>
    </row>
    <row r="18" spans="1:12" x14ac:dyDescent="0.25">
      <c r="A18" s="161"/>
      <c r="B18" s="162" t="s">
        <v>128</v>
      </c>
      <c r="C18" s="163">
        <v>98434</v>
      </c>
      <c r="D18" s="163">
        <v>617</v>
      </c>
      <c r="E18" s="163">
        <v>69529</v>
      </c>
      <c r="F18" s="163">
        <v>99234</v>
      </c>
      <c r="G18" s="163">
        <v>90994</v>
      </c>
      <c r="H18" s="163">
        <v>80007</v>
      </c>
      <c r="I18" s="164">
        <f t="shared" si="1"/>
        <v>-0.12074422489394909</v>
      </c>
      <c r="J18" s="163">
        <f t="shared" si="0"/>
        <v>-10987</v>
      </c>
      <c r="K18" s="164">
        <f t="shared" si="2"/>
        <v>2.7826692436566779E-2</v>
      </c>
      <c r="L18" s="79"/>
    </row>
    <row r="19" spans="1:12" x14ac:dyDescent="0.25">
      <c r="A19" s="161" t="s">
        <v>144</v>
      </c>
      <c r="B19" s="162" t="s">
        <v>131</v>
      </c>
      <c r="C19" s="163">
        <v>136059</v>
      </c>
      <c r="D19" s="163">
        <v>4068</v>
      </c>
      <c r="E19" s="163">
        <v>43013</v>
      </c>
      <c r="F19" s="163">
        <v>76936</v>
      </c>
      <c r="G19" s="163">
        <v>90039</v>
      </c>
      <c r="H19" s="163">
        <v>72835</v>
      </c>
      <c r="I19" s="164">
        <f t="shared" si="1"/>
        <v>-0.19107275736069929</v>
      </c>
      <c r="J19" s="163">
        <f t="shared" si="0"/>
        <v>-17204</v>
      </c>
      <c r="K19" s="164">
        <f t="shared" si="2"/>
        <v>2.5332247723540958E-2</v>
      </c>
      <c r="L19" s="79"/>
    </row>
    <row r="20" spans="1:12" x14ac:dyDescent="0.25">
      <c r="A20" s="161" t="s">
        <v>145</v>
      </c>
      <c r="B20" s="167" t="s">
        <v>145</v>
      </c>
      <c r="C20" s="168">
        <f t="shared" ref="C20" si="3">C12-SUM(C13:C19)</f>
        <v>664512</v>
      </c>
      <c r="D20" s="168">
        <f t="shared" ref="D20:H20" si="4">D12-SUM(D13:D19)</f>
        <v>90471</v>
      </c>
      <c r="E20" s="168">
        <f t="shared" si="4"/>
        <v>569178</v>
      </c>
      <c r="F20" s="168">
        <f t="shared" si="4"/>
        <v>740660</v>
      </c>
      <c r="G20" s="168">
        <f t="shared" si="4"/>
        <v>807371</v>
      </c>
      <c r="H20" s="168">
        <f t="shared" si="4"/>
        <v>802489</v>
      </c>
      <c r="I20" s="169">
        <f t="shared" si="1"/>
        <v>-6.0467864216079414E-3</v>
      </c>
      <c r="J20" s="168">
        <f>H20-G20</f>
        <v>-4882</v>
      </c>
      <c r="K20" s="169">
        <f t="shared" si="2"/>
        <v>0.27910826036131886</v>
      </c>
      <c r="L20" s="79"/>
    </row>
    <row r="21" spans="1:12" s="145" customFormat="1" x14ac:dyDescent="0.25">
      <c r="A21" s="161"/>
      <c r="B21" s="154" t="s">
        <v>44</v>
      </c>
      <c r="C21" s="152"/>
      <c r="D21" s="152"/>
      <c r="E21" s="152"/>
      <c r="F21" s="152"/>
      <c r="G21" s="152"/>
      <c r="H21" s="152"/>
      <c r="I21" s="152"/>
      <c r="J21" s="152"/>
      <c r="K21" s="152"/>
    </row>
    <row r="22" spans="1:12" x14ac:dyDescent="0.25">
      <c r="A22" s="161"/>
      <c r="B22" s="155" t="s">
        <v>68</v>
      </c>
      <c r="C22" s="175">
        <v>1115694</v>
      </c>
      <c r="D22" s="175">
        <v>103727</v>
      </c>
      <c r="E22" s="175">
        <v>912484</v>
      </c>
      <c r="F22" s="175">
        <v>1077344</v>
      </c>
      <c r="G22" s="175">
        <v>1114324</v>
      </c>
      <c r="H22" s="175">
        <v>1060335</v>
      </c>
      <c r="I22" s="176">
        <f>IFERROR(H22/G22-1,"-")</f>
        <v>-4.8450001974291168E-2</v>
      </c>
      <c r="J22" s="175">
        <f>H22-G22</f>
        <v>-53989</v>
      </c>
      <c r="K22" s="176">
        <f>H22/H$8</f>
        <v>0.36878793011520289</v>
      </c>
      <c r="L22" s="79"/>
    </row>
    <row r="23" spans="1:12" x14ac:dyDescent="0.25">
      <c r="A23" s="161" t="s">
        <v>96</v>
      </c>
      <c r="B23" s="158" t="s">
        <v>97</v>
      </c>
      <c r="C23" s="159">
        <v>34168</v>
      </c>
      <c r="D23" s="159">
        <v>21953</v>
      </c>
      <c r="E23" s="159">
        <v>38037</v>
      </c>
      <c r="F23" s="159">
        <v>32612</v>
      </c>
      <c r="G23" s="159">
        <v>40708</v>
      </c>
      <c r="H23" s="159">
        <v>24123</v>
      </c>
      <c r="I23" s="160">
        <f>IFERROR(H23/G23-1,"-")</f>
        <v>-0.40741377616193375</v>
      </c>
      <c r="J23" s="159">
        <f t="shared" ref="J23:J33" si="5">H23-G23</f>
        <v>-16585</v>
      </c>
      <c r="K23" s="160">
        <f>H23/H$8</f>
        <v>8.3900571405914528E-3</v>
      </c>
      <c r="L23" s="79"/>
    </row>
    <row r="24" spans="1:12" x14ac:dyDescent="0.25">
      <c r="A24" s="161" t="s">
        <v>103</v>
      </c>
      <c r="B24" s="162" t="s">
        <v>103</v>
      </c>
      <c r="C24" s="163">
        <v>13987</v>
      </c>
      <c r="D24" s="163">
        <v>12054</v>
      </c>
      <c r="E24" s="163">
        <v>11828</v>
      </c>
      <c r="F24" s="163">
        <v>10511</v>
      </c>
      <c r="G24" s="163">
        <v>15960</v>
      </c>
      <c r="H24" s="163">
        <v>6312</v>
      </c>
      <c r="I24" s="164">
        <f>IFERROR(H24/G24-1,"-")</f>
        <v>-0.60451127819548867</v>
      </c>
      <c r="J24" s="163">
        <f t="shared" si="5"/>
        <v>-9648</v>
      </c>
      <c r="K24" s="164">
        <f>H24/H$8</f>
        <v>2.1953339415252352E-3</v>
      </c>
      <c r="L24" s="79"/>
    </row>
    <row r="25" spans="1:12" x14ac:dyDescent="0.25">
      <c r="A25" s="161" t="s">
        <v>100</v>
      </c>
      <c r="B25" s="162" t="s">
        <v>100</v>
      </c>
      <c r="C25" s="163">
        <v>20181</v>
      </c>
      <c r="D25" s="163">
        <v>9899</v>
      </c>
      <c r="E25" s="163">
        <v>26209</v>
      </c>
      <c r="F25" s="163">
        <v>22101</v>
      </c>
      <c r="G25" s="163">
        <v>24748</v>
      </c>
      <c r="H25" s="163">
        <v>17811</v>
      </c>
      <c r="I25" s="164">
        <f>IFERROR(H25/G25-1,"-")</f>
        <v>-0.28030547923064486</v>
      </c>
      <c r="J25" s="163">
        <f t="shared" si="5"/>
        <v>-6937</v>
      </c>
      <c r="K25" s="164">
        <f>H25/H$8</f>
        <v>6.1947231990662176E-3</v>
      </c>
      <c r="L25" s="79"/>
    </row>
    <row r="26" spans="1:12" x14ac:dyDescent="0.25">
      <c r="A26" s="161"/>
      <c r="B26" s="158" t="s">
        <v>107</v>
      </c>
      <c r="C26" s="159">
        <v>1081526</v>
      </c>
      <c r="D26" s="159">
        <v>81774</v>
      </c>
      <c r="E26" s="159">
        <v>874447</v>
      </c>
      <c r="F26" s="159">
        <v>1044732</v>
      </c>
      <c r="G26" s="159">
        <v>1073616</v>
      </c>
      <c r="H26" s="159">
        <v>1036212</v>
      </c>
      <c r="I26" s="160">
        <f>IFERROR(H26/G26-1,"-")</f>
        <v>-3.4839272141994893E-2</v>
      </c>
      <c r="J26" s="159">
        <f t="shared" si="5"/>
        <v>-37404</v>
      </c>
      <c r="K26" s="160">
        <f>H26/H$8</f>
        <v>0.3603978729746114</v>
      </c>
      <c r="L26" s="79"/>
    </row>
    <row r="27" spans="1:12" s="56" customFormat="1" x14ac:dyDescent="0.25">
      <c r="A27" s="161"/>
      <c r="B27" s="162" t="s">
        <v>110</v>
      </c>
      <c r="C27" s="163">
        <v>473805</v>
      </c>
      <c r="D27" s="163">
        <v>3986</v>
      </c>
      <c r="E27" s="163">
        <v>387845</v>
      </c>
      <c r="F27" s="163">
        <v>455329</v>
      </c>
      <c r="G27" s="163">
        <v>462410</v>
      </c>
      <c r="H27" s="163">
        <v>460209</v>
      </c>
      <c r="I27" s="164">
        <f t="shared" ref="I27:I34" si="6">IFERROR(H27/G27-1,"-")</f>
        <v>-4.7598451590580293E-3</v>
      </c>
      <c r="J27" s="163">
        <f t="shared" si="5"/>
        <v>-2201</v>
      </c>
      <c r="K27" s="164">
        <f t="shared" ref="K27:K34" si="7">H27/H$8</f>
        <v>0.1600621733040854</v>
      </c>
      <c r="L27" s="165"/>
    </row>
    <row r="28" spans="1:12" s="56" customFormat="1" x14ac:dyDescent="0.25">
      <c r="A28" s="161"/>
      <c r="B28" s="162" t="s">
        <v>113</v>
      </c>
      <c r="C28" s="163">
        <v>139966</v>
      </c>
      <c r="D28" s="163">
        <v>11544</v>
      </c>
      <c r="E28" s="163">
        <v>91975</v>
      </c>
      <c r="F28" s="163">
        <v>119975</v>
      </c>
      <c r="G28" s="163">
        <v>123737</v>
      </c>
      <c r="H28" s="163">
        <v>114767</v>
      </c>
      <c r="I28" s="164">
        <f t="shared" si="6"/>
        <v>-7.2492463854788802E-2</v>
      </c>
      <c r="J28" s="163">
        <f t="shared" si="5"/>
        <v>-8970</v>
      </c>
      <c r="K28" s="164">
        <f t="shared" si="7"/>
        <v>3.991633245675328E-2</v>
      </c>
      <c r="L28" s="165"/>
    </row>
    <row r="29" spans="1:12" x14ac:dyDescent="0.25">
      <c r="A29" s="161"/>
      <c r="B29" s="162" t="s">
        <v>116</v>
      </c>
      <c r="C29" s="163">
        <v>49439</v>
      </c>
      <c r="D29" s="163">
        <v>23636</v>
      </c>
      <c r="E29" s="163">
        <v>48271</v>
      </c>
      <c r="F29" s="163">
        <v>54817</v>
      </c>
      <c r="G29" s="163">
        <v>56446</v>
      </c>
      <c r="H29" s="163">
        <v>44271</v>
      </c>
      <c r="I29" s="164">
        <f t="shared" si="6"/>
        <v>-0.21569287460581799</v>
      </c>
      <c r="J29" s="163">
        <f t="shared" si="5"/>
        <v>-12175</v>
      </c>
      <c r="K29" s="164">
        <f t="shared" si="7"/>
        <v>1.5397596471049381E-2</v>
      </c>
      <c r="L29" s="79"/>
    </row>
    <row r="30" spans="1:12" x14ac:dyDescent="0.25">
      <c r="A30" s="161"/>
      <c r="B30" s="162" t="s">
        <v>123</v>
      </c>
      <c r="C30" s="163">
        <v>42672</v>
      </c>
      <c r="D30" s="163">
        <v>1129</v>
      </c>
      <c r="E30" s="163">
        <v>45597</v>
      </c>
      <c r="F30" s="163">
        <v>39850</v>
      </c>
      <c r="G30" s="163">
        <v>48058</v>
      </c>
      <c r="H30" s="163">
        <v>45681</v>
      </c>
      <c r="I30" s="164">
        <f t="shared" si="6"/>
        <v>-4.94610678763161E-2</v>
      </c>
      <c r="J30" s="163">
        <f t="shared" si="5"/>
        <v>-2377</v>
      </c>
      <c r="K30" s="164">
        <f t="shared" si="7"/>
        <v>1.5887999015021272E-2</v>
      </c>
      <c r="L30" s="79"/>
    </row>
    <row r="31" spans="1:12" x14ac:dyDescent="0.25">
      <c r="A31" s="161"/>
      <c r="B31" s="162" t="s">
        <v>119</v>
      </c>
      <c r="C31" s="163">
        <v>57644</v>
      </c>
      <c r="D31" s="163">
        <v>3599</v>
      </c>
      <c r="E31" s="163">
        <v>56597</v>
      </c>
      <c r="F31" s="163">
        <v>56743</v>
      </c>
      <c r="G31" s="163">
        <v>54347</v>
      </c>
      <c r="H31" s="163">
        <v>50904</v>
      </c>
      <c r="I31" s="164">
        <f t="shared" si="6"/>
        <v>-6.3352162952876934E-2</v>
      </c>
      <c r="J31" s="163">
        <f t="shared" si="5"/>
        <v>-3443</v>
      </c>
      <c r="K31" s="164">
        <f t="shared" si="7"/>
        <v>1.7704575247053322E-2</v>
      </c>
      <c r="L31" s="79"/>
    </row>
    <row r="32" spans="1:12" x14ac:dyDescent="0.25">
      <c r="A32" s="161"/>
      <c r="B32" s="162" t="s">
        <v>128</v>
      </c>
      <c r="C32" s="163">
        <v>41345</v>
      </c>
      <c r="D32" s="163">
        <v>227</v>
      </c>
      <c r="E32" s="163">
        <v>25593</v>
      </c>
      <c r="F32" s="163">
        <v>34396</v>
      </c>
      <c r="G32" s="163">
        <v>29714</v>
      </c>
      <c r="H32" s="163">
        <v>27845</v>
      </c>
      <c r="I32" s="164">
        <f t="shared" si="6"/>
        <v>-6.2899643265800664E-2</v>
      </c>
      <c r="J32" s="163">
        <f t="shared" si="5"/>
        <v>-1869</v>
      </c>
      <c r="K32" s="164">
        <f t="shared" si="7"/>
        <v>9.6845807353881774E-3</v>
      </c>
      <c r="L32" s="79"/>
    </row>
    <row r="33" spans="1:12" x14ac:dyDescent="0.25">
      <c r="A33" s="161" t="s">
        <v>144</v>
      </c>
      <c r="B33" s="162" t="s">
        <v>131</v>
      </c>
      <c r="C33" s="163">
        <v>42210</v>
      </c>
      <c r="D33" s="163">
        <v>734</v>
      </c>
      <c r="E33" s="163">
        <v>12480</v>
      </c>
      <c r="F33" s="163">
        <v>24810</v>
      </c>
      <c r="G33" s="163">
        <v>27112</v>
      </c>
      <c r="H33" s="163">
        <v>22910</v>
      </c>
      <c r="I33" s="164">
        <f t="shared" si="6"/>
        <v>-0.15498672174682793</v>
      </c>
      <c r="J33" s="163">
        <f t="shared" si="5"/>
        <v>-4202</v>
      </c>
      <c r="K33" s="164">
        <f t="shared" si="7"/>
        <v>7.9681718314865563E-3</v>
      </c>
      <c r="L33" s="79"/>
    </row>
    <row r="34" spans="1:12" x14ac:dyDescent="0.25">
      <c r="A34" s="161" t="s">
        <v>145</v>
      </c>
      <c r="B34" s="167" t="s">
        <v>145</v>
      </c>
      <c r="C34" s="168">
        <f t="shared" ref="C34" si="8">C26-SUM(C27:C33)</f>
        <v>234445</v>
      </c>
      <c r="D34" s="168">
        <f t="shared" ref="D34:H34" si="9">D26-SUM(D27:D33)</f>
        <v>36919</v>
      </c>
      <c r="E34" s="168">
        <f t="shared" si="9"/>
        <v>206089</v>
      </c>
      <c r="F34" s="168">
        <f t="shared" si="9"/>
        <v>258812</v>
      </c>
      <c r="G34" s="168">
        <f t="shared" si="9"/>
        <v>271792</v>
      </c>
      <c r="H34" s="168">
        <f t="shared" si="9"/>
        <v>269625</v>
      </c>
      <c r="I34" s="169">
        <f t="shared" si="6"/>
        <v>-7.9730087714133813E-3</v>
      </c>
      <c r="J34" s="168">
        <f>H34-G34</f>
        <v>-2167</v>
      </c>
      <c r="K34" s="169">
        <f t="shared" si="7"/>
        <v>9.3776443913774016E-2</v>
      </c>
      <c r="L34" s="79"/>
    </row>
    <row r="35" spans="1:12" s="145" customFormat="1" x14ac:dyDescent="0.25">
      <c r="A35" s="161"/>
      <c r="B35" s="154" t="s">
        <v>45</v>
      </c>
      <c r="C35" s="152"/>
      <c r="D35" s="152"/>
      <c r="E35" s="152"/>
      <c r="F35" s="152"/>
      <c r="G35" s="152"/>
      <c r="H35" s="152"/>
      <c r="I35" s="152"/>
      <c r="J35" s="152"/>
      <c r="K35" s="152"/>
    </row>
    <row r="36" spans="1:12" x14ac:dyDescent="0.25">
      <c r="A36" s="161"/>
      <c r="B36" s="155" t="s">
        <v>68</v>
      </c>
      <c r="C36" s="175">
        <v>832182</v>
      </c>
      <c r="D36" s="175">
        <v>53867</v>
      </c>
      <c r="E36" s="175">
        <v>608977</v>
      </c>
      <c r="F36" s="175">
        <v>773844</v>
      </c>
      <c r="G36" s="175">
        <v>824761</v>
      </c>
      <c r="H36" s="175">
        <v>812017</v>
      </c>
      <c r="I36" s="176">
        <f>IFERROR(H36/G36-1,"-")</f>
        <v>-1.5451749052149633E-2</v>
      </c>
      <c r="J36" s="175">
        <f>H36-G36</f>
        <v>-12744</v>
      </c>
      <c r="K36" s="176">
        <f>H36/H$8</f>
        <v>0.28242212946696721</v>
      </c>
      <c r="L36" s="79"/>
    </row>
    <row r="37" spans="1:12" x14ac:dyDescent="0.25">
      <c r="A37" s="161" t="s">
        <v>96</v>
      </c>
      <c r="B37" s="158" t="s">
        <v>97</v>
      </c>
      <c r="C37" s="159">
        <v>31441</v>
      </c>
      <c r="D37" s="159">
        <v>8033</v>
      </c>
      <c r="E37" s="159">
        <v>23773</v>
      </c>
      <c r="F37" s="159">
        <v>21281</v>
      </c>
      <c r="G37" s="159">
        <v>26641</v>
      </c>
      <c r="H37" s="159">
        <v>30506</v>
      </c>
      <c r="I37" s="160">
        <f>IFERROR(H37/G37-1,"-")</f>
        <v>0.14507713674411615</v>
      </c>
      <c r="J37" s="159">
        <f t="shared" ref="J37:J47" si="10">H37-G37</f>
        <v>3865</v>
      </c>
      <c r="K37" s="160">
        <f>H37/H$8</f>
        <v>1.061008511092662E-2</v>
      </c>
      <c r="L37" s="79"/>
    </row>
    <row r="38" spans="1:12" x14ac:dyDescent="0.25">
      <c r="A38" s="161" t="s">
        <v>103</v>
      </c>
      <c r="B38" s="162" t="s">
        <v>103</v>
      </c>
      <c r="C38" s="163">
        <v>10029</v>
      </c>
      <c r="D38" s="163">
        <v>5015</v>
      </c>
      <c r="E38" s="163">
        <v>7479</v>
      </c>
      <c r="F38" s="163">
        <v>5254</v>
      </c>
      <c r="G38" s="163">
        <v>9998</v>
      </c>
      <c r="H38" s="163">
        <v>11350</v>
      </c>
      <c r="I38" s="164">
        <f>IFERROR(H38/G38-1,"-")</f>
        <v>0.13522704540908181</v>
      </c>
      <c r="J38" s="163">
        <f t="shared" si="10"/>
        <v>1352</v>
      </c>
      <c r="K38" s="164">
        <f>H38/H$8</f>
        <v>3.9475665773623927E-3</v>
      </c>
      <c r="L38" s="79"/>
    </row>
    <row r="39" spans="1:12" x14ac:dyDescent="0.25">
      <c r="A39" s="161" t="s">
        <v>100</v>
      </c>
      <c r="B39" s="162" t="s">
        <v>100</v>
      </c>
      <c r="C39" s="163">
        <v>21412</v>
      </c>
      <c r="D39" s="163">
        <v>3018</v>
      </c>
      <c r="E39" s="163">
        <v>16294</v>
      </c>
      <c r="F39" s="163">
        <v>16027</v>
      </c>
      <c r="G39" s="163">
        <v>16643</v>
      </c>
      <c r="H39" s="163">
        <v>19156</v>
      </c>
      <c r="I39" s="164">
        <f>IFERROR(H39/G39-1,"-")</f>
        <v>0.15099441206513253</v>
      </c>
      <c r="J39" s="163">
        <f t="shared" si="10"/>
        <v>2513</v>
      </c>
      <c r="K39" s="164">
        <f>H39/H$8</f>
        <v>6.6625185335642285E-3</v>
      </c>
      <c r="L39" s="79"/>
    </row>
    <row r="40" spans="1:12" x14ac:dyDescent="0.25">
      <c r="A40" s="161"/>
      <c r="B40" s="158" t="s">
        <v>107</v>
      </c>
      <c r="C40" s="159">
        <v>800741</v>
      </c>
      <c r="D40" s="159">
        <v>45834</v>
      </c>
      <c r="E40" s="159">
        <v>585204</v>
      </c>
      <c r="F40" s="159">
        <v>752563</v>
      </c>
      <c r="G40" s="159">
        <v>798120</v>
      </c>
      <c r="H40" s="159">
        <v>781511</v>
      </c>
      <c r="I40" s="160">
        <f>IFERROR(H40/G40-1,"-")</f>
        <v>-2.0810153861574698E-2</v>
      </c>
      <c r="J40" s="159">
        <f t="shared" si="10"/>
        <v>-16609</v>
      </c>
      <c r="K40" s="160">
        <f>H40/H$8</f>
        <v>0.27181204435604062</v>
      </c>
      <c r="L40" s="79"/>
    </row>
    <row r="41" spans="1:12" s="56" customFormat="1" x14ac:dyDescent="0.25">
      <c r="A41" s="161"/>
      <c r="B41" s="162" t="s">
        <v>110</v>
      </c>
      <c r="C41" s="163">
        <v>348572</v>
      </c>
      <c r="D41" s="163">
        <v>2515</v>
      </c>
      <c r="E41" s="163">
        <v>236389</v>
      </c>
      <c r="F41" s="163">
        <v>294598</v>
      </c>
      <c r="G41" s="163">
        <v>317505</v>
      </c>
      <c r="H41" s="163">
        <v>313821</v>
      </c>
      <c r="I41" s="164">
        <f t="shared" ref="I41:I48" si="11">IFERROR(H41/G41-1,"-")</f>
        <v>-1.1602966882411248E-2</v>
      </c>
      <c r="J41" s="163">
        <f t="shared" si="10"/>
        <v>-3684</v>
      </c>
      <c r="K41" s="164">
        <f t="shared" ref="K41:K48" si="12">H41/H$8</f>
        <v>0.10914795514312277</v>
      </c>
      <c r="L41" s="165"/>
    </row>
    <row r="42" spans="1:12" s="56" customFormat="1" x14ac:dyDescent="0.25">
      <c r="A42" s="161"/>
      <c r="B42" s="162" t="s">
        <v>113</v>
      </c>
      <c r="C42" s="163">
        <v>43433</v>
      </c>
      <c r="D42" s="163">
        <v>4402</v>
      </c>
      <c r="E42" s="163">
        <v>24167</v>
      </c>
      <c r="F42" s="163">
        <v>41108</v>
      </c>
      <c r="G42" s="163">
        <v>38403</v>
      </c>
      <c r="H42" s="163">
        <v>32430</v>
      </c>
      <c r="I42" s="164">
        <f t="shared" si="11"/>
        <v>-0.15553472384969924</v>
      </c>
      <c r="J42" s="163">
        <f t="shared" si="10"/>
        <v>-5973</v>
      </c>
      <c r="K42" s="164">
        <f t="shared" si="12"/>
        <v>1.1279258511353514E-2</v>
      </c>
      <c r="L42" s="165"/>
    </row>
    <row r="43" spans="1:12" x14ac:dyDescent="0.25">
      <c r="A43" s="161"/>
      <c r="B43" s="162" t="s">
        <v>116</v>
      </c>
      <c r="C43" s="163">
        <v>19669</v>
      </c>
      <c r="D43" s="163">
        <v>7396</v>
      </c>
      <c r="E43" s="163">
        <v>18071</v>
      </c>
      <c r="F43" s="163">
        <v>20172</v>
      </c>
      <c r="G43" s="163">
        <v>19532</v>
      </c>
      <c r="H43" s="163">
        <v>23537</v>
      </c>
      <c r="I43" s="164">
        <f t="shared" si="11"/>
        <v>0.20504812615195567</v>
      </c>
      <c r="J43" s="163">
        <f t="shared" si="10"/>
        <v>4005</v>
      </c>
      <c r="K43" s="164">
        <f t="shared" si="12"/>
        <v>8.1862444521038445E-3</v>
      </c>
      <c r="L43" s="79"/>
    </row>
    <row r="44" spans="1:12" x14ac:dyDescent="0.25">
      <c r="A44" s="161"/>
      <c r="B44" s="162" t="s">
        <v>123</v>
      </c>
      <c r="C44" s="163">
        <v>36529</v>
      </c>
      <c r="D44" s="163">
        <v>736</v>
      </c>
      <c r="E44" s="163">
        <v>31142</v>
      </c>
      <c r="F44" s="163">
        <v>38159</v>
      </c>
      <c r="G44" s="163">
        <v>40584</v>
      </c>
      <c r="H44" s="163">
        <v>39705</v>
      </c>
      <c r="I44" s="164">
        <f t="shared" si="11"/>
        <v>-2.1658781785925507E-2</v>
      </c>
      <c r="J44" s="163">
        <f t="shared" si="10"/>
        <v>-879</v>
      </c>
      <c r="K44" s="164">
        <f t="shared" si="12"/>
        <v>1.3809526956314872E-2</v>
      </c>
      <c r="L44" s="79"/>
    </row>
    <row r="45" spans="1:12" x14ac:dyDescent="0.25">
      <c r="A45" s="161"/>
      <c r="B45" s="162" t="s">
        <v>119</v>
      </c>
      <c r="C45" s="163">
        <v>29154</v>
      </c>
      <c r="D45" s="163">
        <v>692</v>
      </c>
      <c r="E45" s="163">
        <v>23097</v>
      </c>
      <c r="F45" s="163">
        <v>28094</v>
      </c>
      <c r="G45" s="163">
        <v>31556</v>
      </c>
      <c r="H45" s="163">
        <v>26211</v>
      </c>
      <c r="I45" s="164">
        <f t="shared" si="11"/>
        <v>-0.16938141716313859</v>
      </c>
      <c r="J45" s="163">
        <f t="shared" si="10"/>
        <v>-5345</v>
      </c>
      <c r="K45" s="164">
        <f t="shared" si="12"/>
        <v>9.1162702695370638E-3</v>
      </c>
      <c r="L45" s="79"/>
    </row>
    <row r="46" spans="1:12" x14ac:dyDescent="0.25">
      <c r="A46" s="161"/>
      <c r="B46" s="162" t="s">
        <v>128</v>
      </c>
      <c r="C46" s="163">
        <v>34156</v>
      </c>
      <c r="D46" s="163">
        <v>207</v>
      </c>
      <c r="E46" s="163">
        <v>28945</v>
      </c>
      <c r="F46" s="163">
        <v>34359</v>
      </c>
      <c r="G46" s="163">
        <v>31973</v>
      </c>
      <c r="H46" s="163">
        <v>30102</v>
      </c>
      <c r="I46" s="164">
        <f t="shared" si="11"/>
        <v>-5.8518124667688354E-2</v>
      </c>
      <c r="J46" s="163">
        <f t="shared" si="10"/>
        <v>-1871</v>
      </c>
      <c r="K46" s="164">
        <f t="shared" si="12"/>
        <v>1.0469572608965879E-2</v>
      </c>
      <c r="L46" s="79"/>
    </row>
    <row r="47" spans="1:12" x14ac:dyDescent="0.25">
      <c r="A47" s="161" t="s">
        <v>144</v>
      </c>
      <c r="B47" s="162" t="s">
        <v>131</v>
      </c>
      <c r="C47" s="163">
        <v>54402</v>
      </c>
      <c r="D47" s="163">
        <v>2795</v>
      </c>
      <c r="E47" s="163">
        <v>21001</v>
      </c>
      <c r="F47" s="163">
        <v>33395</v>
      </c>
      <c r="G47" s="163">
        <v>37402</v>
      </c>
      <c r="H47" s="163">
        <v>32015</v>
      </c>
      <c r="I47" s="164">
        <f t="shared" si="11"/>
        <v>-0.14402973103042616</v>
      </c>
      <c r="J47" s="163">
        <f t="shared" si="10"/>
        <v>-5387</v>
      </c>
      <c r="K47" s="164">
        <f t="shared" si="12"/>
        <v>1.1134920173943347E-2</v>
      </c>
      <c r="L47" s="79"/>
    </row>
    <row r="48" spans="1:12" x14ac:dyDescent="0.25">
      <c r="A48" s="161" t="s">
        <v>145</v>
      </c>
      <c r="B48" s="167" t="s">
        <v>145</v>
      </c>
      <c r="C48" s="168">
        <f t="shared" ref="C48" si="13">C40-SUM(C41:C47)</f>
        <v>234826</v>
      </c>
      <c r="D48" s="168">
        <f t="shared" ref="D48:H48" si="14">D40-SUM(D41:D47)</f>
        <v>27091</v>
      </c>
      <c r="E48" s="168">
        <f t="shared" si="14"/>
        <v>202392</v>
      </c>
      <c r="F48" s="168">
        <f t="shared" si="14"/>
        <v>262678</v>
      </c>
      <c r="G48" s="168">
        <f t="shared" si="14"/>
        <v>281165</v>
      </c>
      <c r="H48" s="168">
        <f t="shared" si="14"/>
        <v>283690</v>
      </c>
      <c r="I48" s="169">
        <f t="shared" si="11"/>
        <v>8.9804918819909041E-3</v>
      </c>
      <c r="J48" s="168">
        <f>H48-G48</f>
        <v>2525</v>
      </c>
      <c r="K48" s="169">
        <f t="shared" si="12"/>
        <v>9.866829624069931E-2</v>
      </c>
      <c r="L48" s="79"/>
    </row>
    <row r="49" spans="1:12" s="145" customFormat="1" x14ac:dyDescent="0.25">
      <c r="A49" s="161"/>
      <c r="B49" s="154" t="s">
        <v>46</v>
      </c>
      <c r="C49" s="152"/>
      <c r="D49" s="152"/>
      <c r="E49" s="152"/>
      <c r="F49" s="152"/>
      <c r="G49" s="152"/>
      <c r="H49" s="152"/>
      <c r="I49" s="152"/>
      <c r="J49" s="152"/>
      <c r="K49" s="152"/>
    </row>
    <row r="50" spans="1:12" x14ac:dyDescent="0.25">
      <c r="A50" s="161"/>
      <c r="B50" s="155" t="s">
        <v>68</v>
      </c>
      <c r="C50" s="175">
        <v>20377</v>
      </c>
      <c r="D50" s="175">
        <v>2006</v>
      </c>
      <c r="E50" s="175">
        <v>13217</v>
      </c>
      <c r="F50" s="175">
        <v>16181</v>
      </c>
      <c r="G50" s="175">
        <v>18659</v>
      </c>
      <c r="H50" s="175">
        <v>17956</v>
      </c>
      <c r="I50" s="176">
        <f>IFERROR(H50/G50-1,"-")</f>
        <v>-3.7676188434535574E-2</v>
      </c>
      <c r="J50" s="175">
        <f>H50-G50</f>
        <v>-703</v>
      </c>
      <c r="K50" s="176">
        <f>H50/H$8</f>
        <v>6.2451546663541075E-3</v>
      </c>
      <c r="L50" s="79"/>
    </row>
    <row r="51" spans="1:12" x14ac:dyDescent="0.25">
      <c r="A51" s="161" t="s">
        <v>96</v>
      </c>
      <c r="B51" s="158" t="s">
        <v>97</v>
      </c>
      <c r="C51" s="159">
        <v>904</v>
      </c>
      <c r="D51" s="159">
        <v>511</v>
      </c>
      <c r="E51" s="159">
        <v>610</v>
      </c>
      <c r="F51" s="159">
        <v>3306</v>
      </c>
      <c r="G51" s="159">
        <v>2089</v>
      </c>
      <c r="H51" s="159">
        <v>1561</v>
      </c>
      <c r="I51" s="160">
        <f>IFERROR(H51/G51-1,"-")</f>
        <v>-0.25275251316419345</v>
      </c>
      <c r="J51" s="159">
        <f t="shared" ref="J51:J61" si="15">H51-G51</f>
        <v>-528</v>
      </c>
      <c r="K51" s="160">
        <f>H51/H$8</f>
        <v>5.4292083059583214E-4</v>
      </c>
      <c r="L51" s="79"/>
    </row>
    <row r="52" spans="1:12" x14ac:dyDescent="0.25">
      <c r="A52" s="161" t="s">
        <v>103</v>
      </c>
      <c r="B52" s="162" t="s">
        <v>103</v>
      </c>
      <c r="C52" s="163">
        <v>400</v>
      </c>
      <c r="D52" s="163">
        <v>495</v>
      </c>
      <c r="E52" s="163">
        <v>58</v>
      </c>
      <c r="F52" s="163">
        <v>2158</v>
      </c>
      <c r="G52" s="163">
        <v>677</v>
      </c>
      <c r="H52" s="163">
        <v>770</v>
      </c>
      <c r="I52" s="164">
        <f>IFERROR(H52/G52-1,"-")</f>
        <v>0.13737075332348603</v>
      </c>
      <c r="J52" s="163">
        <f t="shared" si="15"/>
        <v>93</v>
      </c>
      <c r="K52" s="164">
        <f>H52/H$8</f>
        <v>2.6780848145982749E-4</v>
      </c>
      <c r="L52" s="79"/>
    </row>
    <row r="53" spans="1:12" x14ac:dyDescent="0.25">
      <c r="A53" s="161" t="s">
        <v>100</v>
      </c>
      <c r="B53" s="162" t="s">
        <v>100</v>
      </c>
      <c r="C53" s="163">
        <v>504</v>
      </c>
      <c r="D53" s="163">
        <v>16</v>
      </c>
      <c r="E53" s="163">
        <v>552</v>
      </c>
      <c r="F53" s="163">
        <v>1148</v>
      </c>
      <c r="G53" s="163">
        <v>1412</v>
      </c>
      <c r="H53" s="163">
        <v>791</v>
      </c>
      <c r="I53" s="164">
        <f>IFERROR(H53/G53-1,"-")</f>
        <v>-0.4398016997167139</v>
      </c>
      <c r="J53" s="163">
        <f t="shared" si="15"/>
        <v>-621</v>
      </c>
      <c r="K53" s="164">
        <f>H53/H$8</f>
        <v>2.751123491360046E-4</v>
      </c>
      <c r="L53" s="79"/>
    </row>
    <row r="54" spans="1:12" x14ac:dyDescent="0.25">
      <c r="A54" s="161"/>
      <c r="B54" s="158" t="s">
        <v>107</v>
      </c>
      <c r="C54" s="159">
        <v>19473</v>
      </c>
      <c r="D54" s="159">
        <v>1495</v>
      </c>
      <c r="E54" s="159">
        <v>12607</v>
      </c>
      <c r="F54" s="159">
        <v>12875</v>
      </c>
      <c r="G54" s="159">
        <v>16570</v>
      </c>
      <c r="H54" s="159">
        <v>16395</v>
      </c>
      <c r="I54" s="160">
        <f>IFERROR(H54/G54-1,"-")</f>
        <v>-1.0561255280627679E-2</v>
      </c>
      <c r="J54" s="159">
        <f t="shared" si="15"/>
        <v>-175</v>
      </c>
      <c r="K54" s="160">
        <f>H54/H$8</f>
        <v>5.7022338357582752E-3</v>
      </c>
      <c r="L54" s="79"/>
    </row>
    <row r="55" spans="1:12" s="56" customFormat="1" x14ac:dyDescent="0.25">
      <c r="A55" s="161"/>
      <c r="B55" s="162" t="s">
        <v>110</v>
      </c>
      <c r="C55" s="163">
        <v>6304</v>
      </c>
      <c r="D55" s="163">
        <v>93</v>
      </c>
      <c r="E55" s="163">
        <v>5743</v>
      </c>
      <c r="F55" s="163">
        <v>5059</v>
      </c>
      <c r="G55" s="163">
        <v>5918</v>
      </c>
      <c r="H55" s="163">
        <v>5656</v>
      </c>
      <c r="I55" s="164">
        <f t="shared" ref="I55:I62" si="16">IFERROR(H55/G55-1,"-")</f>
        <v>-4.427171341669478E-2</v>
      </c>
      <c r="J55" s="163">
        <f t="shared" si="15"/>
        <v>-262</v>
      </c>
      <c r="K55" s="164">
        <f t="shared" ref="K55:K62" si="17">H55/H$8</f>
        <v>1.9671750274503695E-3</v>
      </c>
      <c r="L55" s="165"/>
    </row>
    <row r="56" spans="1:12" s="56" customFormat="1" x14ac:dyDescent="0.25">
      <c r="A56" s="161"/>
      <c r="B56" s="162" t="s">
        <v>113</v>
      </c>
      <c r="C56" s="163">
        <v>6280</v>
      </c>
      <c r="D56" s="163">
        <v>977</v>
      </c>
      <c r="E56" s="163">
        <v>2880</v>
      </c>
      <c r="F56" s="163">
        <v>3000</v>
      </c>
      <c r="G56" s="163">
        <v>4191</v>
      </c>
      <c r="H56" s="163">
        <v>4410</v>
      </c>
      <c r="I56" s="164">
        <f t="shared" si="16"/>
        <v>5.2254831782390765E-2</v>
      </c>
      <c r="J56" s="163">
        <f t="shared" si="15"/>
        <v>219</v>
      </c>
      <c r="K56" s="164">
        <f t="shared" si="17"/>
        <v>1.533812211997194E-3</v>
      </c>
      <c r="L56" s="165"/>
    </row>
    <row r="57" spans="1:12" x14ac:dyDescent="0.25">
      <c r="A57" s="161"/>
      <c r="B57" s="162" t="s">
        <v>116</v>
      </c>
      <c r="C57" s="163">
        <v>641</v>
      </c>
      <c r="D57" s="163">
        <v>48</v>
      </c>
      <c r="E57" s="163">
        <v>444</v>
      </c>
      <c r="F57" s="163">
        <v>654</v>
      </c>
      <c r="G57" s="163">
        <v>490</v>
      </c>
      <c r="H57" s="163">
        <v>579</v>
      </c>
      <c r="I57" s="164">
        <f t="shared" si="16"/>
        <v>0.18163265306122445</v>
      </c>
      <c r="J57" s="163">
        <f t="shared" si="15"/>
        <v>89</v>
      </c>
      <c r="K57" s="164">
        <f t="shared" si="17"/>
        <v>2.0137806592888328E-4</v>
      </c>
      <c r="L57" s="79"/>
    </row>
    <row r="58" spans="1:12" x14ac:dyDescent="0.25">
      <c r="A58" s="161"/>
      <c r="B58" s="162" t="s">
        <v>123</v>
      </c>
      <c r="C58" s="163">
        <v>303</v>
      </c>
      <c r="D58" s="163">
        <v>101</v>
      </c>
      <c r="E58" s="163">
        <v>335</v>
      </c>
      <c r="F58" s="163">
        <v>189</v>
      </c>
      <c r="G58" s="163">
        <v>670</v>
      </c>
      <c r="H58" s="163">
        <v>437</v>
      </c>
      <c r="I58" s="164">
        <f t="shared" si="16"/>
        <v>-0.34776119402985073</v>
      </c>
      <c r="J58" s="163">
        <f t="shared" si="15"/>
        <v>-233</v>
      </c>
      <c r="K58" s="164">
        <f t="shared" si="17"/>
        <v>1.5199000830901899E-4</v>
      </c>
      <c r="L58" s="79"/>
    </row>
    <row r="59" spans="1:12" x14ac:dyDescent="0.25">
      <c r="A59" s="161"/>
      <c r="B59" s="162" t="s">
        <v>119</v>
      </c>
      <c r="C59" s="163">
        <v>364</v>
      </c>
      <c r="D59" s="163">
        <v>6</v>
      </c>
      <c r="E59" s="163">
        <v>221</v>
      </c>
      <c r="F59" s="163">
        <v>250</v>
      </c>
      <c r="G59" s="163">
        <v>262</v>
      </c>
      <c r="H59" s="163">
        <v>458</v>
      </c>
      <c r="I59" s="164">
        <f t="shared" si="16"/>
        <v>0.74809160305343503</v>
      </c>
      <c r="J59" s="163">
        <f t="shared" si="15"/>
        <v>196</v>
      </c>
      <c r="K59" s="164">
        <f t="shared" si="17"/>
        <v>1.592938759851961E-4</v>
      </c>
      <c r="L59" s="79"/>
    </row>
    <row r="60" spans="1:12" x14ac:dyDescent="0.25">
      <c r="A60" s="161"/>
      <c r="B60" s="162" t="s">
        <v>128</v>
      </c>
      <c r="C60" s="163">
        <v>52</v>
      </c>
      <c r="D60" s="163">
        <v>0</v>
      </c>
      <c r="E60" s="163">
        <v>56</v>
      </c>
      <c r="F60" s="163">
        <v>210</v>
      </c>
      <c r="G60" s="163">
        <v>120</v>
      </c>
      <c r="H60" s="163">
        <v>139</v>
      </c>
      <c r="I60" s="164">
        <f t="shared" si="16"/>
        <v>0.15833333333333344</v>
      </c>
      <c r="J60" s="163">
        <f t="shared" si="15"/>
        <v>19</v>
      </c>
      <c r="K60" s="164">
        <f t="shared" si="17"/>
        <v>4.834464795183899E-5</v>
      </c>
      <c r="L60" s="79"/>
    </row>
    <row r="61" spans="1:12" x14ac:dyDescent="0.25">
      <c r="A61" s="161" t="s">
        <v>144</v>
      </c>
      <c r="B61" s="162" t="s">
        <v>131</v>
      </c>
      <c r="C61" s="163">
        <v>252</v>
      </c>
      <c r="D61" s="163">
        <v>0</v>
      </c>
      <c r="E61" s="163">
        <v>102</v>
      </c>
      <c r="F61" s="163">
        <v>147</v>
      </c>
      <c r="G61" s="163">
        <v>198</v>
      </c>
      <c r="H61" s="163">
        <v>71</v>
      </c>
      <c r="I61" s="164">
        <f t="shared" si="16"/>
        <v>-0.64141414141414144</v>
      </c>
      <c r="J61" s="163">
        <f t="shared" si="15"/>
        <v>-127</v>
      </c>
      <c r="K61" s="164">
        <f t="shared" si="17"/>
        <v>2.4694028809932146E-5</v>
      </c>
      <c r="L61" s="79"/>
    </row>
    <row r="62" spans="1:12" x14ac:dyDescent="0.25">
      <c r="A62" s="161" t="s">
        <v>145</v>
      </c>
      <c r="B62" s="167" t="s">
        <v>145</v>
      </c>
      <c r="C62" s="168">
        <f t="shared" ref="C62" si="18">C54-SUM(C55:C61)</f>
        <v>5277</v>
      </c>
      <c r="D62" s="168">
        <f t="shared" ref="D62:H62" si="19">D54-SUM(D55:D61)</f>
        <v>270</v>
      </c>
      <c r="E62" s="168">
        <f t="shared" si="19"/>
        <v>2826</v>
      </c>
      <c r="F62" s="168">
        <f t="shared" si="19"/>
        <v>3366</v>
      </c>
      <c r="G62" s="168">
        <f t="shared" si="19"/>
        <v>4721</v>
      </c>
      <c r="H62" s="168">
        <f t="shared" si="19"/>
        <v>4645</v>
      </c>
      <c r="I62" s="169">
        <f t="shared" si="16"/>
        <v>-1.6098284261808926E-2</v>
      </c>
      <c r="J62" s="168">
        <f>H62-G62</f>
        <v>-76</v>
      </c>
      <c r="K62" s="169">
        <f t="shared" si="17"/>
        <v>1.6155459693258426E-3</v>
      </c>
      <c r="L62" s="79"/>
    </row>
    <row r="63" spans="1:12" s="145" customFormat="1" x14ac:dyDescent="0.25">
      <c r="A63" s="161"/>
      <c r="B63" s="154" t="s">
        <v>47</v>
      </c>
      <c r="C63" s="152"/>
      <c r="D63" s="152"/>
      <c r="E63" s="152"/>
      <c r="F63" s="152"/>
      <c r="G63" s="152"/>
      <c r="H63" s="152"/>
      <c r="I63" s="152"/>
      <c r="J63" s="152"/>
      <c r="K63" s="152"/>
    </row>
    <row r="64" spans="1:12" x14ac:dyDescent="0.25">
      <c r="A64" s="161"/>
      <c r="B64" s="155" t="s">
        <v>68</v>
      </c>
      <c r="C64" s="175">
        <v>64214</v>
      </c>
      <c r="D64" s="175">
        <v>12940</v>
      </c>
      <c r="E64" s="175">
        <v>56495</v>
      </c>
      <c r="F64" s="175">
        <v>116676</v>
      </c>
      <c r="G64" s="175">
        <v>145638</v>
      </c>
      <c r="H64" s="175">
        <v>91918</v>
      </c>
      <c r="I64" s="176">
        <f>IFERROR(H64/G64-1,"-")</f>
        <v>-0.36885977560801442</v>
      </c>
      <c r="J64" s="175">
        <f>H64-G64</f>
        <v>-53720</v>
      </c>
      <c r="K64" s="176">
        <f>H64/H$8</f>
        <v>3.1969376621849906E-2</v>
      </c>
      <c r="L64" s="79"/>
    </row>
    <row r="65" spans="1:12" x14ac:dyDescent="0.25">
      <c r="A65" s="161" t="s">
        <v>96</v>
      </c>
      <c r="B65" s="158" t="s">
        <v>97</v>
      </c>
      <c r="C65" s="159">
        <v>9112</v>
      </c>
      <c r="D65" s="159">
        <v>2098</v>
      </c>
      <c r="E65" s="159">
        <v>8213</v>
      </c>
      <c r="F65" s="159">
        <v>7310</v>
      </c>
      <c r="G65" s="159">
        <v>13841</v>
      </c>
      <c r="H65" s="159">
        <v>7813</v>
      </c>
      <c r="I65" s="160">
        <f>IFERROR(H65/G65-1,"-")</f>
        <v>-0.43551766490860488</v>
      </c>
      <c r="J65" s="159">
        <f t="shared" ref="J65:J75" si="20">H65-G65</f>
        <v>-6028</v>
      </c>
      <c r="K65" s="160">
        <f>H65/H$8</f>
        <v>2.7173865787605616E-3</v>
      </c>
      <c r="L65" s="79"/>
    </row>
    <row r="66" spans="1:12" x14ac:dyDescent="0.25">
      <c r="A66" s="161" t="s">
        <v>103</v>
      </c>
      <c r="B66" s="162" t="s">
        <v>103</v>
      </c>
      <c r="C66" s="163">
        <v>3175</v>
      </c>
      <c r="D66" s="163">
        <v>1985</v>
      </c>
      <c r="E66" s="163">
        <v>4344</v>
      </c>
      <c r="F66" s="163">
        <v>5929</v>
      </c>
      <c r="G66" s="163">
        <v>7242</v>
      </c>
      <c r="H66" s="163">
        <v>2445</v>
      </c>
      <c r="I66" s="164">
        <f>IFERROR(H66/G66-1,"-")</f>
        <v>-0.66238608119304065</v>
      </c>
      <c r="J66" s="163">
        <f t="shared" si="20"/>
        <v>-4797</v>
      </c>
      <c r="K66" s="164">
        <f>H66/H$8</f>
        <v>8.5037887944062107E-4</v>
      </c>
      <c r="L66" s="79"/>
    </row>
    <row r="67" spans="1:12" x14ac:dyDescent="0.25">
      <c r="A67" s="161" t="s">
        <v>100</v>
      </c>
      <c r="B67" s="162" t="s">
        <v>100</v>
      </c>
      <c r="C67" s="163">
        <v>5937</v>
      </c>
      <c r="D67" s="163">
        <v>113</v>
      </c>
      <c r="E67" s="163">
        <v>3869</v>
      </c>
      <c r="F67" s="163">
        <v>1381</v>
      </c>
      <c r="G67" s="163">
        <v>6599</v>
      </c>
      <c r="H67" s="163">
        <v>5368</v>
      </c>
      <c r="I67" s="164">
        <f>IFERROR(H67/G67-1,"-")</f>
        <v>-0.18654341566904076</v>
      </c>
      <c r="J67" s="163">
        <f t="shared" si="20"/>
        <v>-1231</v>
      </c>
      <c r="K67" s="164">
        <f>H67/H$8</f>
        <v>1.8670076993199405E-3</v>
      </c>
      <c r="L67" s="79"/>
    </row>
    <row r="68" spans="1:12" x14ac:dyDescent="0.25">
      <c r="A68" s="161"/>
      <c r="B68" s="158" t="s">
        <v>107</v>
      </c>
      <c r="C68" s="159">
        <v>55102</v>
      </c>
      <c r="D68" s="159">
        <v>10842</v>
      </c>
      <c r="E68" s="159">
        <v>48282</v>
      </c>
      <c r="F68" s="159">
        <v>109366</v>
      </c>
      <c r="G68" s="159">
        <v>131797</v>
      </c>
      <c r="H68" s="159">
        <v>84105</v>
      </c>
      <c r="I68" s="160">
        <f>IFERROR(H68/G68-1,"-")</f>
        <v>-0.36185952639286179</v>
      </c>
      <c r="J68" s="159">
        <f t="shared" si="20"/>
        <v>-47692</v>
      </c>
      <c r="K68" s="160">
        <f>H68/H$8</f>
        <v>2.925199004308934E-2</v>
      </c>
      <c r="L68" s="79"/>
    </row>
    <row r="69" spans="1:12" s="56" customFormat="1" x14ac:dyDescent="0.25">
      <c r="A69" s="161"/>
      <c r="B69" s="162" t="s">
        <v>110</v>
      </c>
      <c r="C69" s="163">
        <v>22452</v>
      </c>
      <c r="D69" s="163">
        <v>105</v>
      </c>
      <c r="E69" s="163">
        <v>17812</v>
      </c>
      <c r="F69" s="163">
        <v>34864</v>
      </c>
      <c r="G69" s="163">
        <v>37890</v>
      </c>
      <c r="H69" s="163">
        <v>35548</v>
      </c>
      <c r="I69" s="164">
        <f t="shared" ref="I69:I76" si="21">IFERROR(H69/G69-1,"-")</f>
        <v>-6.1810504090789142E-2</v>
      </c>
      <c r="J69" s="163">
        <f t="shared" si="20"/>
        <v>-2342</v>
      </c>
      <c r="K69" s="164">
        <f t="shared" ref="K69:K76" si="22">H69/H$8</f>
        <v>1.2363708959654478E-2</v>
      </c>
      <c r="L69" s="165"/>
    </row>
    <row r="70" spans="1:12" s="56" customFormat="1" x14ac:dyDescent="0.25">
      <c r="A70" s="161"/>
      <c r="B70" s="162" t="s">
        <v>113</v>
      </c>
      <c r="C70" s="163">
        <v>6462</v>
      </c>
      <c r="D70" s="163">
        <v>3967</v>
      </c>
      <c r="E70" s="163">
        <v>7286</v>
      </c>
      <c r="F70" s="163">
        <v>8763</v>
      </c>
      <c r="G70" s="163">
        <v>10131</v>
      </c>
      <c r="H70" s="163">
        <v>7027</v>
      </c>
      <c r="I70" s="164">
        <f t="shared" si="21"/>
        <v>-0.30638633895962886</v>
      </c>
      <c r="J70" s="163">
        <f t="shared" si="20"/>
        <v>-3104</v>
      </c>
      <c r="K70" s="164">
        <f t="shared" si="22"/>
        <v>2.4440132457379323E-3</v>
      </c>
      <c r="L70" s="165"/>
    </row>
    <row r="71" spans="1:12" x14ac:dyDescent="0.25">
      <c r="A71" s="161"/>
      <c r="B71" s="162" t="s">
        <v>116</v>
      </c>
      <c r="C71" s="163">
        <v>6883</v>
      </c>
      <c r="D71" s="163">
        <v>991</v>
      </c>
      <c r="E71" s="163">
        <v>4127</v>
      </c>
      <c r="F71" s="163">
        <v>17689</v>
      </c>
      <c r="G71" s="163">
        <v>16908</v>
      </c>
      <c r="H71" s="163">
        <v>5870</v>
      </c>
      <c r="I71" s="164">
        <f t="shared" si="21"/>
        <v>-0.65282706411166314</v>
      </c>
      <c r="J71" s="163">
        <f t="shared" si="20"/>
        <v>-11038</v>
      </c>
      <c r="K71" s="164">
        <f t="shared" si="22"/>
        <v>2.041604917102841E-3</v>
      </c>
      <c r="L71" s="79"/>
    </row>
    <row r="72" spans="1:12" x14ac:dyDescent="0.25">
      <c r="A72" s="161"/>
      <c r="B72" s="162" t="s">
        <v>123</v>
      </c>
      <c r="C72" s="163">
        <v>642</v>
      </c>
      <c r="D72" s="163">
        <v>399</v>
      </c>
      <c r="E72" s="163">
        <v>1138</v>
      </c>
      <c r="F72" s="163">
        <v>1848</v>
      </c>
      <c r="G72" s="163">
        <v>5430</v>
      </c>
      <c r="H72" s="163">
        <v>3615</v>
      </c>
      <c r="I72" s="164">
        <f t="shared" si="21"/>
        <v>-0.33425414364640882</v>
      </c>
      <c r="J72" s="163">
        <f t="shared" si="20"/>
        <v>-1815</v>
      </c>
      <c r="K72" s="164">
        <f t="shared" si="22"/>
        <v>1.2573086499704888E-3</v>
      </c>
      <c r="L72" s="79"/>
    </row>
    <row r="73" spans="1:12" x14ac:dyDescent="0.25">
      <c r="A73" s="161"/>
      <c r="B73" s="162" t="s">
        <v>119</v>
      </c>
      <c r="C73" s="163">
        <v>1331</v>
      </c>
      <c r="D73" s="163">
        <v>10</v>
      </c>
      <c r="E73" s="163">
        <v>1062</v>
      </c>
      <c r="F73" s="163">
        <v>1864</v>
      </c>
      <c r="G73" s="163">
        <v>3493</v>
      </c>
      <c r="H73" s="163">
        <v>1752</v>
      </c>
      <c r="I73" s="164">
        <f t="shared" si="21"/>
        <v>-0.4984254222731177</v>
      </c>
      <c r="J73" s="163">
        <f t="shared" si="20"/>
        <v>-1741</v>
      </c>
      <c r="K73" s="164">
        <f t="shared" si="22"/>
        <v>6.0935124612677635E-4</v>
      </c>
      <c r="L73" s="79"/>
    </row>
    <row r="74" spans="1:12" x14ac:dyDescent="0.25">
      <c r="A74" s="161"/>
      <c r="B74" s="162" t="s">
        <v>128</v>
      </c>
      <c r="C74" s="163">
        <v>2544</v>
      </c>
      <c r="D74" s="163">
        <v>0</v>
      </c>
      <c r="E74" s="163">
        <v>1552</v>
      </c>
      <c r="F74" s="163">
        <v>7450</v>
      </c>
      <c r="G74" s="163">
        <v>5887</v>
      </c>
      <c r="H74" s="163">
        <v>2893</v>
      </c>
      <c r="I74" s="164">
        <f t="shared" si="21"/>
        <v>-0.50857822320366908</v>
      </c>
      <c r="J74" s="163">
        <f t="shared" si="20"/>
        <v>-2994</v>
      </c>
      <c r="K74" s="164">
        <f t="shared" si="22"/>
        <v>1.0061947231990661E-3</v>
      </c>
      <c r="L74" s="79"/>
    </row>
    <row r="75" spans="1:12" x14ac:dyDescent="0.25">
      <c r="A75" s="161" t="s">
        <v>144</v>
      </c>
      <c r="B75" s="162" t="s">
        <v>131</v>
      </c>
      <c r="C75" s="163">
        <v>1887</v>
      </c>
      <c r="D75" s="163">
        <v>0</v>
      </c>
      <c r="E75" s="163">
        <v>636</v>
      </c>
      <c r="F75" s="163">
        <v>1381</v>
      </c>
      <c r="G75" s="163">
        <v>3151</v>
      </c>
      <c r="H75" s="163">
        <v>3861</v>
      </c>
      <c r="I75" s="164">
        <f t="shared" si="21"/>
        <v>0.22532529355760067</v>
      </c>
      <c r="J75" s="163">
        <f t="shared" si="20"/>
        <v>710</v>
      </c>
      <c r="K75" s="164">
        <f t="shared" si="22"/>
        <v>1.3428682427485638E-3</v>
      </c>
      <c r="L75" s="79"/>
    </row>
    <row r="76" spans="1:12" x14ac:dyDescent="0.25">
      <c r="A76" s="161" t="s">
        <v>145</v>
      </c>
      <c r="B76" s="167" t="s">
        <v>145</v>
      </c>
      <c r="C76" s="168">
        <f t="shared" ref="C76" si="23">C68-SUM(C69:C75)</f>
        <v>12901</v>
      </c>
      <c r="D76" s="168">
        <f t="shared" ref="D76:H76" si="24">D68-SUM(D69:D75)</f>
        <v>5370</v>
      </c>
      <c r="E76" s="168">
        <f t="shared" si="24"/>
        <v>14669</v>
      </c>
      <c r="F76" s="168">
        <f t="shared" si="24"/>
        <v>35507</v>
      </c>
      <c r="G76" s="168">
        <f t="shared" si="24"/>
        <v>48907</v>
      </c>
      <c r="H76" s="168">
        <f t="shared" si="24"/>
        <v>23539</v>
      </c>
      <c r="I76" s="169">
        <f t="shared" si="21"/>
        <v>-0.51869875477947947</v>
      </c>
      <c r="J76" s="168">
        <f>H76-G76</f>
        <v>-25368</v>
      </c>
      <c r="K76" s="169">
        <f t="shared" si="22"/>
        <v>8.1869400585491952E-3</v>
      </c>
      <c r="L76" s="79"/>
    </row>
    <row r="77" spans="1:12" s="145" customFormat="1" x14ac:dyDescent="0.25">
      <c r="A77" s="161"/>
      <c r="B77" s="154" t="s">
        <v>48</v>
      </c>
      <c r="C77" s="152"/>
      <c r="D77" s="152"/>
      <c r="E77" s="152"/>
      <c r="F77" s="152"/>
      <c r="G77" s="152"/>
      <c r="H77" s="152"/>
      <c r="I77" s="152"/>
      <c r="J77" s="152"/>
      <c r="K77" s="152"/>
    </row>
    <row r="78" spans="1:12" x14ac:dyDescent="0.25">
      <c r="A78" s="161"/>
      <c r="B78" s="155" t="s">
        <v>68</v>
      </c>
      <c r="C78" s="175">
        <v>430844</v>
      </c>
      <c r="D78" s="175">
        <v>25901</v>
      </c>
      <c r="E78" s="175">
        <v>300105</v>
      </c>
      <c r="F78" s="175">
        <v>411785</v>
      </c>
      <c r="G78" s="175">
        <v>476786</v>
      </c>
      <c r="H78" s="175">
        <v>478546</v>
      </c>
      <c r="I78" s="176">
        <f>IFERROR(H78/G78-1,"-")</f>
        <v>3.6913835557252916E-3</v>
      </c>
      <c r="J78" s="175">
        <f>H78-G78</f>
        <v>1760</v>
      </c>
      <c r="K78" s="176">
        <f>H78/H$8</f>
        <v>0.16643984099827872</v>
      </c>
      <c r="L78" s="79"/>
    </row>
    <row r="79" spans="1:12" x14ac:dyDescent="0.25">
      <c r="A79" s="161" t="s">
        <v>96</v>
      </c>
      <c r="B79" s="158" t="s">
        <v>97</v>
      </c>
      <c r="C79" s="159">
        <v>98017</v>
      </c>
      <c r="D79" s="159">
        <v>7375</v>
      </c>
      <c r="E79" s="159">
        <v>88163</v>
      </c>
      <c r="F79" s="159">
        <v>93902</v>
      </c>
      <c r="G79" s="159">
        <v>82338</v>
      </c>
      <c r="H79" s="159">
        <v>82514</v>
      </c>
      <c r="I79" s="160">
        <f>IFERROR(H79/G79-1,"-")</f>
        <v>2.1375306662780869E-3</v>
      </c>
      <c r="J79" s="159">
        <f t="shared" ref="J79:J89" si="25">H79-G79</f>
        <v>176</v>
      </c>
      <c r="K79" s="160">
        <f>H79/H$8</f>
        <v>2.8698635115813255E-2</v>
      </c>
      <c r="L79" s="79"/>
    </row>
    <row r="80" spans="1:12" x14ac:dyDescent="0.25">
      <c r="A80" s="161" t="s">
        <v>103</v>
      </c>
      <c r="B80" s="162" t="s">
        <v>103</v>
      </c>
      <c r="C80" s="163">
        <v>7898</v>
      </c>
      <c r="D80" s="163">
        <v>3774</v>
      </c>
      <c r="E80" s="163">
        <v>12994</v>
      </c>
      <c r="F80" s="163">
        <v>8549</v>
      </c>
      <c r="G80" s="163">
        <v>8223</v>
      </c>
      <c r="H80" s="163">
        <v>7437</v>
      </c>
      <c r="I80" s="164">
        <f>IFERROR(H80/G80-1,"-")</f>
        <v>-9.5585552717986189E-2</v>
      </c>
      <c r="J80" s="163">
        <f t="shared" si="25"/>
        <v>-786</v>
      </c>
      <c r="K80" s="164">
        <f>H80/H$8</f>
        <v>2.5866125670347237E-3</v>
      </c>
      <c r="L80" s="79"/>
    </row>
    <row r="81" spans="1:12" x14ac:dyDescent="0.25">
      <c r="A81" s="161" t="s">
        <v>100</v>
      </c>
      <c r="B81" s="162" t="s">
        <v>100</v>
      </c>
      <c r="C81" s="163">
        <v>90119</v>
      </c>
      <c r="D81" s="163">
        <v>3601</v>
      </c>
      <c r="E81" s="163">
        <v>75169</v>
      </c>
      <c r="F81" s="163">
        <v>85353</v>
      </c>
      <c r="G81" s="163">
        <v>74115</v>
      </c>
      <c r="H81" s="163">
        <v>75077</v>
      </c>
      <c r="I81" s="164">
        <f>IFERROR(H81/G81-1,"-")</f>
        <v>1.2979828644673841E-2</v>
      </c>
      <c r="J81" s="163">
        <f t="shared" si="25"/>
        <v>962</v>
      </c>
      <c r="K81" s="164">
        <f>H81/H$8</f>
        <v>2.6112022548778532E-2</v>
      </c>
      <c r="L81" s="79"/>
    </row>
    <row r="82" spans="1:12" x14ac:dyDescent="0.25">
      <c r="A82" s="161"/>
      <c r="B82" s="158" t="s">
        <v>107</v>
      </c>
      <c r="C82" s="159">
        <v>332827</v>
      </c>
      <c r="D82" s="159">
        <v>18526</v>
      </c>
      <c r="E82" s="159">
        <v>211942</v>
      </c>
      <c r="F82" s="159">
        <v>317883</v>
      </c>
      <c r="G82" s="159">
        <v>394448</v>
      </c>
      <c r="H82" s="159">
        <v>396032</v>
      </c>
      <c r="I82" s="160">
        <f>IFERROR(H82/G82-1,"-")</f>
        <v>4.0157384496815052E-3</v>
      </c>
      <c r="J82" s="159">
        <f t="shared" si="25"/>
        <v>1584</v>
      </c>
      <c r="K82" s="160">
        <f>H82/H$8</f>
        <v>0.13774120588246547</v>
      </c>
      <c r="L82" s="79"/>
    </row>
    <row r="83" spans="1:12" s="56" customFormat="1" x14ac:dyDescent="0.25">
      <c r="A83" s="161"/>
      <c r="B83" s="162" t="s">
        <v>110</v>
      </c>
      <c r="C83" s="163">
        <v>47712</v>
      </c>
      <c r="D83" s="163">
        <v>2265</v>
      </c>
      <c r="E83" s="163">
        <v>33017</v>
      </c>
      <c r="F83" s="163">
        <v>48665</v>
      </c>
      <c r="G83" s="163">
        <v>65783</v>
      </c>
      <c r="H83" s="163">
        <v>65244</v>
      </c>
      <c r="I83" s="164">
        <f t="shared" ref="I83:I90" si="26">IFERROR(H83/G83-1,"-")</f>
        <v>-8.1936062508550789E-3</v>
      </c>
      <c r="J83" s="163">
        <f t="shared" si="25"/>
        <v>-539</v>
      </c>
      <c r="K83" s="164">
        <f t="shared" ref="K83:K90" si="27">H83/H$8</f>
        <v>2.2692073460214266E-2</v>
      </c>
      <c r="L83" s="165"/>
    </row>
    <row r="84" spans="1:12" s="56" customFormat="1" x14ac:dyDescent="0.25">
      <c r="A84" s="161"/>
      <c r="B84" s="162" t="s">
        <v>113</v>
      </c>
      <c r="C84" s="163">
        <v>143791</v>
      </c>
      <c r="D84" s="163">
        <v>5982</v>
      </c>
      <c r="E84" s="163">
        <v>80561</v>
      </c>
      <c r="F84" s="163">
        <v>124021</v>
      </c>
      <c r="G84" s="163">
        <v>152616</v>
      </c>
      <c r="H84" s="163">
        <v>139754</v>
      </c>
      <c r="I84" s="164">
        <f t="shared" si="26"/>
        <v>-8.4276877915814841E-2</v>
      </c>
      <c r="J84" s="163">
        <f t="shared" si="25"/>
        <v>-12862</v>
      </c>
      <c r="K84" s="164">
        <f t="shared" si="27"/>
        <v>4.860689158173602E-2</v>
      </c>
      <c r="L84" s="165"/>
    </row>
    <row r="85" spans="1:12" x14ac:dyDescent="0.25">
      <c r="A85" s="161"/>
      <c r="B85" s="162" t="s">
        <v>116</v>
      </c>
      <c r="C85" s="163">
        <v>16806</v>
      </c>
      <c r="D85" s="163">
        <v>2722</v>
      </c>
      <c r="E85" s="163">
        <v>15037</v>
      </c>
      <c r="F85" s="163">
        <v>20151</v>
      </c>
      <c r="G85" s="163">
        <v>30435</v>
      </c>
      <c r="H85" s="163">
        <v>32786</v>
      </c>
      <c r="I85" s="164">
        <f t="shared" si="26"/>
        <v>7.7246591095777806E-2</v>
      </c>
      <c r="J85" s="163">
        <f t="shared" si="25"/>
        <v>2351</v>
      </c>
      <c r="K85" s="164">
        <f t="shared" si="27"/>
        <v>1.1403076458625851E-2</v>
      </c>
      <c r="L85" s="79"/>
    </row>
    <row r="86" spans="1:12" x14ac:dyDescent="0.25">
      <c r="A86" s="161"/>
      <c r="B86" s="162" t="s">
        <v>123</v>
      </c>
      <c r="C86" s="163">
        <v>3952</v>
      </c>
      <c r="D86" s="163">
        <v>299</v>
      </c>
      <c r="E86" s="163">
        <v>5800</v>
      </c>
      <c r="F86" s="163">
        <v>5446</v>
      </c>
      <c r="G86" s="163">
        <v>7811</v>
      </c>
      <c r="H86" s="163">
        <v>11952</v>
      </c>
      <c r="I86" s="164">
        <f t="shared" si="26"/>
        <v>0.53014978875944174</v>
      </c>
      <c r="J86" s="163">
        <f t="shared" si="25"/>
        <v>4141</v>
      </c>
      <c r="K86" s="164">
        <f t="shared" si="27"/>
        <v>4.1569441174128035E-3</v>
      </c>
      <c r="L86" s="79"/>
    </row>
    <row r="87" spans="1:12" x14ac:dyDescent="0.25">
      <c r="A87" s="161"/>
      <c r="B87" s="162" t="s">
        <v>119</v>
      </c>
      <c r="C87" s="163">
        <v>2669</v>
      </c>
      <c r="D87" s="163">
        <v>241</v>
      </c>
      <c r="E87" s="163">
        <v>3129</v>
      </c>
      <c r="F87" s="163">
        <v>2714</v>
      </c>
      <c r="G87" s="163">
        <v>4033</v>
      </c>
      <c r="H87" s="163">
        <v>4733</v>
      </c>
      <c r="I87" s="164">
        <f t="shared" si="26"/>
        <v>0.17356806347632037</v>
      </c>
      <c r="J87" s="163">
        <f t="shared" si="25"/>
        <v>700</v>
      </c>
      <c r="K87" s="164">
        <f t="shared" si="27"/>
        <v>1.6461526529212515E-3</v>
      </c>
      <c r="L87" s="79"/>
    </row>
    <row r="88" spans="1:12" x14ac:dyDescent="0.25">
      <c r="A88" s="161"/>
      <c r="B88" s="162" t="s">
        <v>128</v>
      </c>
      <c r="C88" s="163">
        <v>10552</v>
      </c>
      <c r="D88" s="163">
        <v>120</v>
      </c>
      <c r="E88" s="163">
        <v>8138</v>
      </c>
      <c r="F88" s="163">
        <v>13893</v>
      </c>
      <c r="G88" s="163">
        <v>13299</v>
      </c>
      <c r="H88" s="163">
        <v>11574</v>
      </c>
      <c r="I88" s="164">
        <f t="shared" si="26"/>
        <v>-0.12970900067674263</v>
      </c>
      <c r="J88" s="163">
        <f t="shared" si="25"/>
        <v>-1725</v>
      </c>
      <c r="K88" s="164">
        <f t="shared" si="27"/>
        <v>4.0254744992416153E-3</v>
      </c>
      <c r="L88" s="79"/>
    </row>
    <row r="89" spans="1:12" x14ac:dyDescent="0.25">
      <c r="A89" s="161" t="s">
        <v>144</v>
      </c>
      <c r="B89" s="162" t="s">
        <v>131</v>
      </c>
      <c r="C89" s="163">
        <v>16812</v>
      </c>
      <c r="D89" s="163">
        <v>460</v>
      </c>
      <c r="E89" s="163">
        <v>5654</v>
      </c>
      <c r="F89" s="163">
        <v>10790</v>
      </c>
      <c r="G89" s="163">
        <v>14145</v>
      </c>
      <c r="H89" s="163">
        <v>8535</v>
      </c>
      <c r="I89" s="164">
        <f t="shared" si="26"/>
        <v>-0.39660657476139982</v>
      </c>
      <c r="J89" s="163">
        <f t="shared" si="25"/>
        <v>-5610</v>
      </c>
      <c r="K89" s="164">
        <f t="shared" si="27"/>
        <v>2.9685005055319841E-3</v>
      </c>
      <c r="L89" s="79"/>
    </row>
    <row r="90" spans="1:12" x14ac:dyDescent="0.25">
      <c r="A90" s="161" t="s">
        <v>145</v>
      </c>
      <c r="B90" s="167" t="s">
        <v>145</v>
      </c>
      <c r="C90" s="168">
        <f t="shared" ref="C90" si="28">C82-SUM(C83:C89)</f>
        <v>90533</v>
      </c>
      <c r="D90" s="168">
        <f t="shared" ref="D90:H90" si="29">D82-SUM(D83:D89)</f>
        <v>6437</v>
      </c>
      <c r="E90" s="168">
        <f t="shared" si="29"/>
        <v>60606</v>
      </c>
      <c r="F90" s="168">
        <f t="shared" si="29"/>
        <v>92203</v>
      </c>
      <c r="G90" s="168">
        <f t="shared" si="29"/>
        <v>106326</v>
      </c>
      <c r="H90" s="168">
        <f t="shared" si="29"/>
        <v>121454</v>
      </c>
      <c r="I90" s="169">
        <f t="shared" si="26"/>
        <v>0.14227940484923729</v>
      </c>
      <c r="J90" s="168">
        <f>H90-G90</f>
        <v>15128</v>
      </c>
      <c r="K90" s="169">
        <f t="shared" si="27"/>
        <v>4.2242092606781675E-2</v>
      </c>
      <c r="L90" s="79"/>
    </row>
    <row r="91" spans="1:12" s="145" customFormat="1" x14ac:dyDescent="0.25">
      <c r="A91" s="161"/>
      <c r="B91" s="154" t="s">
        <v>49</v>
      </c>
      <c r="C91" s="152"/>
      <c r="D91" s="152"/>
      <c r="E91" s="152"/>
      <c r="F91" s="152"/>
      <c r="G91" s="152"/>
      <c r="H91" s="152"/>
      <c r="I91" s="152"/>
      <c r="J91" s="152"/>
      <c r="K91" s="152"/>
    </row>
    <row r="92" spans="1:12" x14ac:dyDescent="0.25">
      <c r="A92" s="161"/>
      <c r="B92" s="155" t="s">
        <v>68</v>
      </c>
      <c r="C92" s="175">
        <v>14342</v>
      </c>
      <c r="D92" s="175">
        <v>3097</v>
      </c>
      <c r="E92" s="175">
        <v>11383</v>
      </c>
      <c r="F92" s="175">
        <v>14251</v>
      </c>
      <c r="G92" s="175">
        <v>15138</v>
      </c>
      <c r="H92" s="175">
        <v>13111</v>
      </c>
      <c r="I92" s="176">
        <f>IFERROR(H92/G92-1,"-")</f>
        <v>-0.1339014400845554</v>
      </c>
      <c r="J92" s="175">
        <f>H92-G92</f>
        <v>-2027</v>
      </c>
      <c r="K92" s="176">
        <f>H92/H$8</f>
        <v>4.5600480524932447E-3</v>
      </c>
      <c r="L92" s="79"/>
    </row>
    <row r="93" spans="1:12" x14ac:dyDescent="0.25">
      <c r="A93" s="161" t="s">
        <v>96</v>
      </c>
      <c r="B93" s="158" t="s">
        <v>97</v>
      </c>
      <c r="C93" s="159">
        <v>5371</v>
      </c>
      <c r="D93" s="159">
        <v>1325</v>
      </c>
      <c r="E93" s="159">
        <v>4475</v>
      </c>
      <c r="F93" s="159">
        <v>5737</v>
      </c>
      <c r="G93" s="159">
        <v>4983</v>
      </c>
      <c r="H93" s="159">
        <v>3847</v>
      </c>
      <c r="I93" s="160">
        <f>IFERROR(H93/G93-1,"-")</f>
        <v>-0.22797511539233395</v>
      </c>
      <c r="J93" s="159">
        <f t="shared" ref="J93:J103" si="30">H93-G93</f>
        <v>-1136</v>
      </c>
      <c r="K93" s="160">
        <f>H93/H$8</f>
        <v>1.3379989976311122E-3</v>
      </c>
      <c r="L93" s="79"/>
    </row>
    <row r="94" spans="1:12" x14ac:dyDescent="0.25">
      <c r="A94" s="161" t="s">
        <v>103</v>
      </c>
      <c r="B94" s="162" t="s">
        <v>103</v>
      </c>
      <c r="C94" s="163">
        <v>2546</v>
      </c>
      <c r="D94" s="163">
        <v>721</v>
      </c>
      <c r="E94" s="163">
        <v>1841</v>
      </c>
      <c r="F94" s="163">
        <v>748</v>
      </c>
      <c r="G94" s="163">
        <v>1249</v>
      </c>
      <c r="H94" s="163">
        <v>1322</v>
      </c>
      <c r="I94" s="164">
        <f>IFERROR(H94/G94-1,"-")</f>
        <v>5.8446757405924643E-2</v>
      </c>
      <c r="J94" s="163">
        <f t="shared" si="30"/>
        <v>73</v>
      </c>
      <c r="K94" s="164">
        <f>H94/H$8</f>
        <v>4.597958603764831E-4</v>
      </c>
      <c r="L94" s="79"/>
    </row>
    <row r="95" spans="1:12" x14ac:dyDescent="0.25">
      <c r="A95" s="161" t="s">
        <v>100</v>
      </c>
      <c r="B95" s="162" t="s">
        <v>100</v>
      </c>
      <c r="C95" s="163">
        <v>2825</v>
      </c>
      <c r="D95" s="163">
        <v>604</v>
      </c>
      <c r="E95" s="163">
        <v>2634</v>
      </c>
      <c r="F95" s="163">
        <v>4989</v>
      </c>
      <c r="G95" s="163">
        <v>3734</v>
      </c>
      <c r="H95" s="163">
        <v>2525</v>
      </c>
      <c r="I95" s="164">
        <f>IFERROR(H95/G95-1,"-")</f>
        <v>-0.32378146759507231</v>
      </c>
      <c r="J95" s="163">
        <f t="shared" si="30"/>
        <v>-1209</v>
      </c>
      <c r="K95" s="164">
        <f>H95/H$8</f>
        <v>8.7820313725462914E-4</v>
      </c>
      <c r="L95" s="79"/>
    </row>
    <row r="96" spans="1:12" x14ac:dyDescent="0.25">
      <c r="A96" s="161"/>
      <c r="B96" s="158" t="s">
        <v>107</v>
      </c>
      <c r="C96" s="159">
        <v>8971</v>
      </c>
      <c r="D96" s="159">
        <v>1772</v>
      </c>
      <c r="E96" s="159">
        <v>6908</v>
      </c>
      <c r="F96" s="159">
        <v>8514</v>
      </c>
      <c r="G96" s="159">
        <v>10155</v>
      </c>
      <c r="H96" s="159">
        <v>9264</v>
      </c>
      <c r="I96" s="160">
        <f>IFERROR(H96/G96-1,"-")</f>
        <v>-8.7740029542097475E-2</v>
      </c>
      <c r="J96" s="159">
        <f t="shared" si="30"/>
        <v>-891</v>
      </c>
      <c r="K96" s="160">
        <f>H96/H$8</f>
        <v>3.2220490548621325E-3</v>
      </c>
      <c r="L96" s="79"/>
    </row>
    <row r="97" spans="1:12" s="56" customFormat="1" x14ac:dyDescent="0.25">
      <c r="A97" s="161"/>
      <c r="B97" s="162" t="s">
        <v>110</v>
      </c>
      <c r="C97" s="163">
        <v>2393</v>
      </c>
      <c r="D97" s="163">
        <v>45</v>
      </c>
      <c r="E97" s="163">
        <v>1253</v>
      </c>
      <c r="F97" s="163">
        <v>1744</v>
      </c>
      <c r="G97" s="163">
        <v>2068</v>
      </c>
      <c r="H97" s="163">
        <v>1741</v>
      </c>
      <c r="I97" s="164">
        <f t="shared" ref="I97:I104" si="31">IFERROR(H97/G97-1,"-")</f>
        <v>-0.15812379110251451</v>
      </c>
      <c r="J97" s="163">
        <f t="shared" si="30"/>
        <v>-327</v>
      </c>
      <c r="K97" s="164">
        <f t="shared" ref="K97:K104" si="32">H97/H$8</f>
        <v>6.0552541067735029E-4</v>
      </c>
      <c r="L97" s="165"/>
    </row>
    <row r="98" spans="1:12" s="56" customFormat="1" x14ac:dyDescent="0.25">
      <c r="A98" s="161"/>
      <c r="B98" s="162" t="s">
        <v>113</v>
      </c>
      <c r="C98" s="163">
        <v>2540</v>
      </c>
      <c r="D98" s="163">
        <v>554</v>
      </c>
      <c r="E98" s="163">
        <v>2351</v>
      </c>
      <c r="F98" s="163">
        <v>2836</v>
      </c>
      <c r="G98" s="163">
        <v>3116</v>
      </c>
      <c r="H98" s="163">
        <v>3261</v>
      </c>
      <c r="I98" s="164">
        <f t="shared" si="31"/>
        <v>4.6534017971758601E-2</v>
      </c>
      <c r="J98" s="163">
        <f t="shared" si="30"/>
        <v>145</v>
      </c>
      <c r="K98" s="164">
        <f t="shared" si="32"/>
        <v>1.1341863091435032E-3</v>
      </c>
      <c r="L98" s="165"/>
    </row>
    <row r="99" spans="1:12" x14ac:dyDescent="0.25">
      <c r="A99" s="161"/>
      <c r="B99" s="162" t="s">
        <v>116</v>
      </c>
      <c r="C99" s="163">
        <v>1207</v>
      </c>
      <c r="D99" s="163">
        <v>546</v>
      </c>
      <c r="E99" s="163">
        <v>863</v>
      </c>
      <c r="F99" s="163">
        <v>1019</v>
      </c>
      <c r="G99" s="163">
        <v>1220</v>
      </c>
      <c r="H99" s="163">
        <v>1002</v>
      </c>
      <c r="I99" s="164">
        <f t="shared" si="31"/>
        <v>-0.17868852459016393</v>
      </c>
      <c r="J99" s="163">
        <f t="shared" si="30"/>
        <v>-218</v>
      </c>
      <c r="K99" s="164">
        <f t="shared" si="32"/>
        <v>3.4849882912045088E-4</v>
      </c>
      <c r="L99" s="79"/>
    </row>
    <row r="100" spans="1:12" x14ac:dyDescent="0.25">
      <c r="A100" s="161"/>
      <c r="B100" s="162" t="s">
        <v>123</v>
      </c>
      <c r="C100" s="163">
        <v>537</v>
      </c>
      <c r="D100" s="163">
        <v>17</v>
      </c>
      <c r="E100" s="163">
        <v>376</v>
      </c>
      <c r="F100" s="163">
        <v>398</v>
      </c>
      <c r="G100" s="163">
        <v>524</v>
      </c>
      <c r="H100" s="163">
        <v>402</v>
      </c>
      <c r="I100" s="164">
        <f t="shared" si="31"/>
        <v>-0.23282442748091603</v>
      </c>
      <c r="J100" s="163">
        <f t="shared" si="30"/>
        <v>-122</v>
      </c>
      <c r="K100" s="164">
        <f t="shared" si="32"/>
        <v>1.3981689551539046E-4</v>
      </c>
      <c r="L100" s="79"/>
    </row>
    <row r="101" spans="1:12" x14ac:dyDescent="0.25">
      <c r="A101" s="161"/>
      <c r="B101" s="162" t="s">
        <v>119</v>
      </c>
      <c r="C101" s="163">
        <v>80</v>
      </c>
      <c r="D101" s="163">
        <v>56</v>
      </c>
      <c r="E101" s="163">
        <v>237</v>
      </c>
      <c r="F101" s="163">
        <v>99</v>
      </c>
      <c r="G101" s="163">
        <v>311</v>
      </c>
      <c r="H101" s="163">
        <v>340</v>
      </c>
      <c r="I101" s="164">
        <f t="shared" si="31"/>
        <v>9.3247588424437255E-2</v>
      </c>
      <c r="J101" s="163">
        <f t="shared" si="30"/>
        <v>29</v>
      </c>
      <c r="K101" s="164">
        <f t="shared" si="32"/>
        <v>1.1825309570953423E-4</v>
      </c>
      <c r="L101" s="79"/>
    </row>
    <row r="102" spans="1:12" x14ac:dyDescent="0.25">
      <c r="A102" s="161"/>
      <c r="B102" s="162" t="s">
        <v>128</v>
      </c>
      <c r="C102" s="163">
        <v>73</v>
      </c>
      <c r="D102" s="163">
        <v>5</v>
      </c>
      <c r="E102" s="163">
        <v>191</v>
      </c>
      <c r="F102" s="163">
        <v>31</v>
      </c>
      <c r="G102" s="163">
        <v>140</v>
      </c>
      <c r="H102" s="163">
        <v>144</v>
      </c>
      <c r="I102" s="164">
        <f t="shared" si="31"/>
        <v>2.857142857142847E-2</v>
      </c>
      <c r="J102" s="163">
        <f t="shared" si="30"/>
        <v>4</v>
      </c>
      <c r="K102" s="164">
        <f t="shared" si="32"/>
        <v>5.0083664065214494E-5</v>
      </c>
      <c r="L102" s="79"/>
    </row>
    <row r="103" spans="1:12" x14ac:dyDescent="0.25">
      <c r="A103" s="161" t="s">
        <v>144</v>
      </c>
      <c r="B103" s="162" t="s">
        <v>131</v>
      </c>
      <c r="C103" s="163">
        <v>98</v>
      </c>
      <c r="D103" s="163">
        <v>14</v>
      </c>
      <c r="E103" s="163">
        <v>44</v>
      </c>
      <c r="F103" s="163">
        <v>59</v>
      </c>
      <c r="G103" s="163">
        <v>189</v>
      </c>
      <c r="H103" s="163">
        <v>21</v>
      </c>
      <c r="I103" s="164">
        <f t="shared" si="31"/>
        <v>-0.88888888888888884</v>
      </c>
      <c r="J103" s="163">
        <f t="shared" si="30"/>
        <v>-168</v>
      </c>
      <c r="K103" s="164">
        <f t="shared" si="32"/>
        <v>7.3038676761771143E-6</v>
      </c>
      <c r="L103" s="79"/>
    </row>
    <row r="104" spans="1:12" x14ac:dyDescent="0.25">
      <c r="A104" s="161" t="s">
        <v>145</v>
      </c>
      <c r="B104" s="167" t="s">
        <v>145</v>
      </c>
      <c r="C104" s="168">
        <f t="shared" ref="C104" si="33">C96-SUM(C97:C103)</f>
        <v>2043</v>
      </c>
      <c r="D104" s="168">
        <f t="shared" ref="D104:H104" si="34">D96-SUM(D97:D103)</f>
        <v>535</v>
      </c>
      <c r="E104" s="168">
        <f t="shared" si="34"/>
        <v>1593</v>
      </c>
      <c r="F104" s="168">
        <f t="shared" si="34"/>
        <v>2328</v>
      </c>
      <c r="G104" s="168">
        <f t="shared" si="34"/>
        <v>2587</v>
      </c>
      <c r="H104" s="168">
        <f t="shared" si="34"/>
        <v>2353</v>
      </c>
      <c r="I104" s="169">
        <f t="shared" si="31"/>
        <v>-9.0452261306532611E-2</v>
      </c>
      <c r="J104" s="168">
        <f>H104-G104</f>
        <v>-234</v>
      </c>
      <c r="K104" s="169">
        <f t="shared" si="32"/>
        <v>8.183809829545119E-4</v>
      </c>
      <c r="L104" s="79"/>
    </row>
    <row r="105" spans="1:12" s="145" customFormat="1" x14ac:dyDescent="0.25">
      <c r="A105" s="161"/>
      <c r="B105" s="154" t="s">
        <v>50</v>
      </c>
      <c r="C105" s="152"/>
      <c r="D105" s="152"/>
      <c r="E105" s="152"/>
      <c r="F105" s="152"/>
      <c r="G105" s="152"/>
      <c r="H105" s="152"/>
      <c r="I105" s="152"/>
      <c r="J105" s="152"/>
      <c r="K105" s="152"/>
    </row>
    <row r="106" spans="1:12" x14ac:dyDescent="0.25">
      <c r="A106" s="161"/>
      <c r="B106" s="155" t="s">
        <v>68</v>
      </c>
      <c r="C106" s="175">
        <v>99005</v>
      </c>
      <c r="D106" s="175">
        <v>9638</v>
      </c>
      <c r="E106" s="175">
        <v>101150</v>
      </c>
      <c r="F106" s="175">
        <v>108040</v>
      </c>
      <c r="G106" s="175">
        <v>113195</v>
      </c>
      <c r="H106" s="175">
        <v>115422</v>
      </c>
      <c r="I106" s="176">
        <f>IFERROR(H106/G106-1,"-")</f>
        <v>1.9674013869870555E-2</v>
      </c>
      <c r="J106" s="175">
        <f>H106-G106</f>
        <v>2227</v>
      </c>
      <c r="K106" s="176">
        <f>H106/H$8</f>
        <v>4.014414356760547E-2</v>
      </c>
      <c r="L106" s="79"/>
    </row>
    <row r="107" spans="1:12" x14ac:dyDescent="0.25">
      <c r="A107" s="161" t="s">
        <v>96</v>
      </c>
      <c r="B107" s="158" t="s">
        <v>97</v>
      </c>
      <c r="C107" s="159">
        <v>16597</v>
      </c>
      <c r="D107" s="159">
        <v>3589</v>
      </c>
      <c r="E107" s="159">
        <v>8808</v>
      </c>
      <c r="F107" s="159">
        <v>10875</v>
      </c>
      <c r="G107" s="159">
        <v>9013</v>
      </c>
      <c r="H107" s="159">
        <v>12069</v>
      </c>
      <c r="I107" s="160">
        <f>IFERROR(H107/G107-1,"-")</f>
        <v>0.33906579385332303</v>
      </c>
      <c r="J107" s="159">
        <f t="shared" ref="J107:J117" si="35">H107-G107</f>
        <v>3056</v>
      </c>
      <c r="K107" s="160">
        <f>H107/H$8</f>
        <v>4.1976370944657899E-3</v>
      </c>
      <c r="L107" s="79"/>
    </row>
    <row r="108" spans="1:12" x14ac:dyDescent="0.25">
      <c r="A108" s="161" t="s">
        <v>103</v>
      </c>
      <c r="B108" s="162" t="s">
        <v>103</v>
      </c>
      <c r="C108" s="163">
        <v>1816</v>
      </c>
      <c r="D108" s="163">
        <v>3589</v>
      </c>
      <c r="E108" s="163">
        <v>4644</v>
      </c>
      <c r="F108" s="163">
        <v>3553</v>
      </c>
      <c r="G108" s="163">
        <v>2787</v>
      </c>
      <c r="H108" s="163">
        <v>3667</v>
      </c>
      <c r="I108" s="164">
        <f>IFERROR(H108/G108-1,"-")</f>
        <v>0.31575170434158584</v>
      </c>
      <c r="J108" s="163">
        <f t="shared" si="35"/>
        <v>880</v>
      </c>
      <c r="K108" s="164">
        <f>H108/H$8</f>
        <v>1.2753944175495941E-3</v>
      </c>
      <c r="L108" s="79"/>
    </row>
    <row r="109" spans="1:12" x14ac:dyDescent="0.25">
      <c r="A109" s="161" t="s">
        <v>100</v>
      </c>
      <c r="B109" s="162" t="s">
        <v>100</v>
      </c>
      <c r="C109" s="163">
        <v>14781</v>
      </c>
      <c r="D109" s="163">
        <v>0</v>
      </c>
      <c r="E109" s="163">
        <v>4164</v>
      </c>
      <c r="F109" s="163">
        <v>7322</v>
      </c>
      <c r="G109" s="163">
        <v>6226</v>
      </c>
      <c r="H109" s="163">
        <v>8402</v>
      </c>
      <c r="I109" s="164">
        <f>IFERROR(H109/G109-1,"-")</f>
        <v>0.3495020880179891</v>
      </c>
      <c r="J109" s="163">
        <f t="shared" si="35"/>
        <v>2176</v>
      </c>
      <c r="K109" s="164">
        <f>H109/H$8</f>
        <v>2.9222426769161956E-3</v>
      </c>
      <c r="L109" s="79"/>
    </row>
    <row r="110" spans="1:12" x14ac:dyDescent="0.25">
      <c r="A110" s="161"/>
      <c r="B110" s="158" t="s">
        <v>107</v>
      </c>
      <c r="C110" s="159">
        <v>82408</v>
      </c>
      <c r="D110" s="159">
        <v>6049</v>
      </c>
      <c r="E110" s="159">
        <v>92342</v>
      </c>
      <c r="F110" s="159">
        <v>97165</v>
      </c>
      <c r="G110" s="159">
        <v>104182</v>
      </c>
      <c r="H110" s="159">
        <v>103353</v>
      </c>
      <c r="I110" s="160">
        <f>IFERROR(H110/G110-1,"-")</f>
        <v>-7.9572286959359584E-3</v>
      </c>
      <c r="J110" s="159">
        <f t="shared" si="35"/>
        <v>-829</v>
      </c>
      <c r="K110" s="160">
        <f>H110/H$8</f>
        <v>3.5946506473139676E-2</v>
      </c>
      <c r="L110" s="79"/>
    </row>
    <row r="111" spans="1:12" s="56" customFormat="1" x14ac:dyDescent="0.25">
      <c r="A111" s="161"/>
      <c r="B111" s="162" t="s">
        <v>110</v>
      </c>
      <c r="C111" s="163">
        <v>49580</v>
      </c>
      <c r="D111" s="163">
        <v>852</v>
      </c>
      <c r="E111" s="163">
        <v>59365</v>
      </c>
      <c r="F111" s="163">
        <v>58781</v>
      </c>
      <c r="G111" s="163">
        <v>57712</v>
      </c>
      <c r="H111" s="163">
        <v>54889</v>
      </c>
      <c r="I111" s="164">
        <f t="shared" ref="I111:I118" si="36">IFERROR(H111/G111-1,"-")</f>
        <v>-4.8915303576379299E-2</v>
      </c>
      <c r="J111" s="163">
        <f t="shared" si="35"/>
        <v>-2823</v>
      </c>
      <c r="K111" s="164">
        <f t="shared" ref="K111:K118" si="37">H111/H$8</f>
        <v>1.9090571089413599E-2</v>
      </c>
      <c r="L111" s="165"/>
    </row>
    <row r="112" spans="1:12" s="56" customFormat="1" x14ac:dyDescent="0.25">
      <c r="A112" s="161"/>
      <c r="B112" s="162" t="s">
        <v>113</v>
      </c>
      <c r="C112" s="163">
        <v>4050</v>
      </c>
      <c r="D112" s="163">
        <v>1158</v>
      </c>
      <c r="E112" s="163">
        <v>3796</v>
      </c>
      <c r="F112" s="163">
        <v>5377</v>
      </c>
      <c r="G112" s="163">
        <v>5005</v>
      </c>
      <c r="H112" s="163">
        <v>5982</v>
      </c>
      <c r="I112" s="164">
        <f t="shared" si="36"/>
        <v>0.19520479520479528</v>
      </c>
      <c r="J112" s="163">
        <f t="shared" si="35"/>
        <v>977</v>
      </c>
      <c r="K112" s="164">
        <f t="shared" si="37"/>
        <v>2.0805588780424523E-3</v>
      </c>
      <c r="L112" s="165"/>
    </row>
    <row r="113" spans="1:12" x14ac:dyDescent="0.25">
      <c r="A113" s="161"/>
      <c r="B113" s="162" t="s">
        <v>116</v>
      </c>
      <c r="C113" s="163">
        <v>2897</v>
      </c>
      <c r="D113" s="163">
        <v>1789</v>
      </c>
      <c r="E113" s="163">
        <v>5286</v>
      </c>
      <c r="F113" s="163">
        <v>9048</v>
      </c>
      <c r="G113" s="163">
        <v>6182</v>
      </c>
      <c r="H113" s="163">
        <v>8224</v>
      </c>
      <c r="I113" s="164">
        <f t="shared" si="36"/>
        <v>0.3303138142995794</v>
      </c>
      <c r="J113" s="163">
        <f t="shared" si="35"/>
        <v>2042</v>
      </c>
      <c r="K113" s="164">
        <f t="shared" si="37"/>
        <v>2.860333703280028E-3</v>
      </c>
      <c r="L113" s="79"/>
    </row>
    <row r="114" spans="1:12" x14ac:dyDescent="0.25">
      <c r="A114" s="161"/>
      <c r="B114" s="162" t="s">
        <v>123</v>
      </c>
      <c r="C114" s="163">
        <v>1375</v>
      </c>
      <c r="D114" s="163">
        <v>89</v>
      </c>
      <c r="E114" s="163">
        <v>3212</v>
      </c>
      <c r="F114" s="163">
        <v>2109</v>
      </c>
      <c r="G114" s="163">
        <v>4610</v>
      </c>
      <c r="H114" s="163">
        <v>4274</v>
      </c>
      <c r="I114" s="164">
        <f t="shared" si="36"/>
        <v>-7.288503253796097E-2</v>
      </c>
      <c r="J114" s="163">
        <f t="shared" si="35"/>
        <v>-336</v>
      </c>
      <c r="K114" s="164">
        <f t="shared" si="37"/>
        <v>1.4865109737133802E-3</v>
      </c>
      <c r="L114" s="79"/>
    </row>
    <row r="115" spans="1:12" x14ac:dyDescent="0.25">
      <c r="A115" s="161"/>
      <c r="B115" s="162" t="s">
        <v>119</v>
      </c>
      <c r="C115" s="163">
        <v>2775</v>
      </c>
      <c r="D115" s="163">
        <v>97</v>
      </c>
      <c r="E115" s="163">
        <v>2670</v>
      </c>
      <c r="F115" s="163">
        <v>4270</v>
      </c>
      <c r="G115" s="163">
        <v>3826</v>
      </c>
      <c r="H115" s="163">
        <v>2981</v>
      </c>
      <c r="I115" s="164">
        <f t="shared" si="36"/>
        <v>-0.22085729221118666</v>
      </c>
      <c r="J115" s="163">
        <f t="shared" si="35"/>
        <v>-845</v>
      </c>
      <c r="K115" s="164">
        <f t="shared" si="37"/>
        <v>1.036801406794475E-3</v>
      </c>
      <c r="L115" s="79"/>
    </row>
    <row r="116" spans="1:12" x14ac:dyDescent="0.25">
      <c r="A116" s="161"/>
      <c r="B116" s="162" t="s">
        <v>128</v>
      </c>
      <c r="C116" s="163">
        <v>936</v>
      </c>
      <c r="D116" s="163">
        <v>0</v>
      </c>
      <c r="E116" s="163">
        <v>960</v>
      </c>
      <c r="F116" s="163">
        <v>1915</v>
      </c>
      <c r="G116" s="163">
        <v>3693</v>
      </c>
      <c r="H116" s="163">
        <v>1753</v>
      </c>
      <c r="I116" s="164">
        <f t="shared" si="36"/>
        <v>-0.52531816950988364</v>
      </c>
      <c r="J116" s="163">
        <f t="shared" si="35"/>
        <v>-1940</v>
      </c>
      <c r="K116" s="164">
        <f t="shared" si="37"/>
        <v>6.096990493494515E-4</v>
      </c>
      <c r="L116" s="79"/>
    </row>
    <row r="117" spans="1:12" x14ac:dyDescent="0.25">
      <c r="A117" s="161" t="s">
        <v>144</v>
      </c>
      <c r="B117" s="162" t="s">
        <v>131</v>
      </c>
      <c r="C117" s="163">
        <v>3038</v>
      </c>
      <c r="D117" s="163">
        <v>0</v>
      </c>
      <c r="E117" s="163">
        <v>922</v>
      </c>
      <c r="F117" s="163">
        <v>1218</v>
      </c>
      <c r="G117" s="163">
        <v>2980</v>
      </c>
      <c r="H117" s="163">
        <v>1547</v>
      </c>
      <c r="I117" s="164">
        <f t="shared" si="36"/>
        <v>-0.48087248322147647</v>
      </c>
      <c r="J117" s="163">
        <f t="shared" si="35"/>
        <v>-1433</v>
      </c>
      <c r="K117" s="164">
        <f t="shared" si="37"/>
        <v>5.3805158547838073E-4</v>
      </c>
      <c r="L117" s="79"/>
    </row>
    <row r="118" spans="1:12" x14ac:dyDescent="0.25">
      <c r="A118" s="161" t="s">
        <v>145</v>
      </c>
      <c r="B118" s="167" t="s">
        <v>145</v>
      </c>
      <c r="C118" s="168">
        <f t="shared" ref="C118" si="38">C110-SUM(C111:C117)</f>
        <v>17757</v>
      </c>
      <c r="D118" s="168">
        <f t="shared" ref="D118:H118" si="39">D110-SUM(D111:D117)</f>
        <v>2064</v>
      </c>
      <c r="E118" s="168">
        <f t="shared" si="39"/>
        <v>16131</v>
      </c>
      <c r="F118" s="168">
        <f t="shared" si="39"/>
        <v>14447</v>
      </c>
      <c r="G118" s="168">
        <f t="shared" si="39"/>
        <v>20174</v>
      </c>
      <c r="H118" s="168">
        <f t="shared" si="39"/>
        <v>23703</v>
      </c>
      <c r="I118" s="169">
        <f t="shared" si="36"/>
        <v>0.17492812530980473</v>
      </c>
      <c r="J118" s="168">
        <f>H118-G118</f>
        <v>3529</v>
      </c>
      <c r="K118" s="169">
        <f t="shared" si="37"/>
        <v>8.2439797870679111E-3</v>
      </c>
      <c r="L118" s="79"/>
    </row>
    <row r="119" spans="1:12" s="145" customFormat="1" x14ac:dyDescent="0.25">
      <c r="A119" s="161"/>
      <c r="B119" s="154" t="s">
        <v>51</v>
      </c>
      <c r="C119" s="152"/>
      <c r="D119" s="152"/>
      <c r="E119" s="152"/>
      <c r="F119" s="152"/>
      <c r="G119" s="152"/>
      <c r="H119" s="152"/>
      <c r="I119" s="152"/>
      <c r="J119" s="152"/>
      <c r="K119" s="152"/>
    </row>
    <row r="120" spans="1:12" x14ac:dyDescent="0.25">
      <c r="A120" s="161"/>
      <c r="B120" s="155" t="s">
        <v>68</v>
      </c>
      <c r="C120" s="175">
        <v>51846</v>
      </c>
      <c r="D120" s="175">
        <v>15142</v>
      </c>
      <c r="E120" s="175">
        <v>41909</v>
      </c>
      <c r="F120" s="175">
        <v>52194</v>
      </c>
      <c r="G120" s="175">
        <v>55957</v>
      </c>
      <c r="H120" s="175">
        <v>52638</v>
      </c>
      <c r="I120" s="176">
        <f>IFERROR(H120/G120-1,"-")</f>
        <v>-5.9313401361759888E-2</v>
      </c>
      <c r="J120" s="175">
        <f>H120-G120</f>
        <v>-3319</v>
      </c>
      <c r="K120" s="176">
        <f>H120/H$8</f>
        <v>1.8307666035171949E-2</v>
      </c>
      <c r="L120" s="79"/>
    </row>
    <row r="121" spans="1:12" x14ac:dyDescent="0.25">
      <c r="A121" s="161" t="s">
        <v>96</v>
      </c>
      <c r="B121" s="158" t="s">
        <v>97</v>
      </c>
      <c r="C121" s="159">
        <v>23371</v>
      </c>
      <c r="D121" s="159">
        <v>9380</v>
      </c>
      <c r="E121" s="159">
        <v>18026</v>
      </c>
      <c r="F121" s="159">
        <v>23651</v>
      </c>
      <c r="G121" s="159">
        <v>24442</v>
      </c>
      <c r="H121" s="159">
        <v>23832</v>
      </c>
      <c r="I121" s="160">
        <f>IFERROR(H121/G121-1,"-")</f>
        <v>-2.4957041158661375E-2</v>
      </c>
      <c r="J121" s="159">
        <f t="shared" ref="J121:J131" si="40">H121-G121</f>
        <v>-610</v>
      </c>
      <c r="K121" s="160">
        <f>H121/H$8</f>
        <v>8.2888464027929994E-3</v>
      </c>
      <c r="L121" s="79"/>
    </row>
    <row r="122" spans="1:12" x14ac:dyDescent="0.25">
      <c r="A122" s="161" t="s">
        <v>103</v>
      </c>
      <c r="B122" s="162" t="s">
        <v>103</v>
      </c>
      <c r="C122" s="163">
        <v>10666</v>
      </c>
      <c r="D122" s="163">
        <v>4288</v>
      </c>
      <c r="E122" s="163">
        <v>7277</v>
      </c>
      <c r="F122" s="163">
        <v>9758</v>
      </c>
      <c r="G122" s="163">
        <v>8762</v>
      </c>
      <c r="H122" s="163">
        <v>9663</v>
      </c>
      <c r="I122" s="164">
        <f>IFERROR(H122/G122-1,"-")</f>
        <v>0.10283040401734755</v>
      </c>
      <c r="J122" s="163">
        <f t="shared" si="40"/>
        <v>901</v>
      </c>
      <c r="K122" s="164">
        <f>H122/H$8</f>
        <v>3.3608225407094979E-3</v>
      </c>
      <c r="L122" s="79"/>
    </row>
    <row r="123" spans="1:12" x14ac:dyDescent="0.25">
      <c r="A123" s="161" t="s">
        <v>100</v>
      </c>
      <c r="B123" s="162" t="s">
        <v>100</v>
      </c>
      <c r="C123" s="163">
        <v>12705</v>
      </c>
      <c r="D123" s="163">
        <v>5092</v>
      </c>
      <c r="E123" s="163">
        <v>10749</v>
      </c>
      <c r="F123" s="163">
        <v>13893</v>
      </c>
      <c r="G123" s="163">
        <v>15680</v>
      </c>
      <c r="H123" s="163">
        <v>14169</v>
      </c>
      <c r="I123" s="164">
        <f>IFERROR(H123/G123-1,"-")</f>
        <v>-9.636479591836733E-2</v>
      </c>
      <c r="J123" s="163">
        <f t="shared" si="40"/>
        <v>-1511</v>
      </c>
      <c r="K123" s="164">
        <f>H123/H$8</f>
        <v>4.9280238620835011E-3</v>
      </c>
      <c r="L123" s="79"/>
    </row>
    <row r="124" spans="1:12" x14ac:dyDescent="0.25">
      <c r="A124" s="161"/>
      <c r="B124" s="158" t="s">
        <v>107</v>
      </c>
      <c r="C124" s="159">
        <v>28475</v>
      </c>
      <c r="D124" s="159">
        <v>5762</v>
      </c>
      <c r="E124" s="159">
        <v>23883</v>
      </c>
      <c r="F124" s="159">
        <v>28543</v>
      </c>
      <c r="G124" s="159">
        <v>31515</v>
      </c>
      <c r="H124" s="159">
        <v>28806</v>
      </c>
      <c r="I124" s="160">
        <f>IFERROR(H124/G124-1,"-")</f>
        <v>-8.5959067110899623E-2</v>
      </c>
      <c r="J124" s="159">
        <f t="shared" si="40"/>
        <v>-2709</v>
      </c>
      <c r="K124" s="160">
        <f>H124/H$8</f>
        <v>1.001881963237895E-2</v>
      </c>
      <c r="L124" s="79"/>
    </row>
    <row r="125" spans="1:12" s="56" customFormat="1" x14ac:dyDescent="0.25">
      <c r="A125" s="161"/>
      <c r="B125" s="162" t="s">
        <v>110</v>
      </c>
      <c r="C125" s="163">
        <v>3425</v>
      </c>
      <c r="D125" s="163">
        <v>159</v>
      </c>
      <c r="E125" s="163">
        <v>3574</v>
      </c>
      <c r="F125" s="163">
        <v>3403</v>
      </c>
      <c r="G125" s="163">
        <v>4850</v>
      </c>
      <c r="H125" s="163">
        <v>3993</v>
      </c>
      <c r="I125" s="164">
        <f t="shared" ref="I125:I132" si="41">IFERROR(H125/G125-1,"-")</f>
        <v>-0.17670103092783507</v>
      </c>
      <c r="J125" s="163">
        <f t="shared" si="40"/>
        <v>-857</v>
      </c>
      <c r="K125" s="164">
        <f t="shared" ref="K125:K132" si="42">H125/H$8</f>
        <v>1.3887782681416768E-3</v>
      </c>
      <c r="L125" s="165"/>
    </row>
    <row r="126" spans="1:12" s="56" customFormat="1" x14ac:dyDescent="0.25">
      <c r="A126" s="161"/>
      <c r="B126" s="162" t="s">
        <v>113</v>
      </c>
      <c r="C126" s="163">
        <v>3220</v>
      </c>
      <c r="D126" s="163">
        <v>621</v>
      </c>
      <c r="E126" s="163">
        <v>2826</v>
      </c>
      <c r="F126" s="163">
        <v>4664</v>
      </c>
      <c r="G126" s="163">
        <v>4561</v>
      </c>
      <c r="H126" s="163">
        <v>4794</v>
      </c>
      <c r="I126" s="164">
        <f t="shared" si="41"/>
        <v>5.1085288313966304E-2</v>
      </c>
      <c r="J126" s="163">
        <f t="shared" si="40"/>
        <v>233</v>
      </c>
      <c r="K126" s="164">
        <f t="shared" si="42"/>
        <v>1.6673686495044327E-3</v>
      </c>
      <c r="L126" s="165"/>
    </row>
    <row r="127" spans="1:12" x14ac:dyDescent="0.25">
      <c r="A127" s="161"/>
      <c r="B127" s="162" t="s">
        <v>116</v>
      </c>
      <c r="C127" s="163">
        <v>2151</v>
      </c>
      <c r="D127" s="163">
        <v>656</v>
      </c>
      <c r="E127" s="163">
        <v>2208</v>
      </c>
      <c r="F127" s="163">
        <v>2356</v>
      </c>
      <c r="G127" s="163">
        <v>2461</v>
      </c>
      <c r="H127" s="163">
        <v>2576</v>
      </c>
      <c r="I127" s="164">
        <f t="shared" si="41"/>
        <v>4.6728971962616717E-2</v>
      </c>
      <c r="J127" s="163">
        <f t="shared" si="40"/>
        <v>115</v>
      </c>
      <c r="K127" s="164">
        <f t="shared" si="42"/>
        <v>8.9594110161105934E-4</v>
      </c>
      <c r="L127" s="79"/>
    </row>
    <row r="128" spans="1:12" x14ac:dyDescent="0.25">
      <c r="A128" s="161"/>
      <c r="B128" s="162" t="s">
        <v>123</v>
      </c>
      <c r="C128" s="163">
        <v>450</v>
      </c>
      <c r="D128" s="163">
        <v>65</v>
      </c>
      <c r="E128" s="163">
        <v>652</v>
      </c>
      <c r="F128" s="163">
        <v>647</v>
      </c>
      <c r="G128" s="163">
        <v>794</v>
      </c>
      <c r="H128" s="163">
        <v>881</v>
      </c>
      <c r="I128" s="164">
        <f t="shared" si="41"/>
        <v>0.10957178841309823</v>
      </c>
      <c r="J128" s="163">
        <f t="shared" si="40"/>
        <v>87</v>
      </c>
      <c r="K128" s="164">
        <f t="shared" si="42"/>
        <v>3.0641463917676368E-4</v>
      </c>
      <c r="L128" s="79"/>
    </row>
    <row r="129" spans="1:12" x14ac:dyDescent="0.25">
      <c r="A129" s="161"/>
      <c r="B129" s="162" t="s">
        <v>119</v>
      </c>
      <c r="C129" s="163">
        <v>333</v>
      </c>
      <c r="D129" s="163">
        <v>84</v>
      </c>
      <c r="E129" s="163">
        <v>507</v>
      </c>
      <c r="F129" s="163">
        <v>515</v>
      </c>
      <c r="G129" s="163">
        <v>580</v>
      </c>
      <c r="H129" s="163">
        <v>590</v>
      </c>
      <c r="I129" s="164">
        <f t="shared" si="41"/>
        <v>1.7241379310344751E-2</v>
      </c>
      <c r="J129" s="163">
        <f t="shared" si="40"/>
        <v>10</v>
      </c>
      <c r="K129" s="164">
        <f t="shared" si="42"/>
        <v>2.0520390137830939E-4</v>
      </c>
      <c r="L129" s="79"/>
    </row>
    <row r="130" spans="1:12" x14ac:dyDescent="0.25">
      <c r="A130" s="161"/>
      <c r="B130" s="162" t="s">
        <v>128</v>
      </c>
      <c r="C130" s="163">
        <v>520</v>
      </c>
      <c r="D130" s="163">
        <v>4</v>
      </c>
      <c r="E130" s="163">
        <v>218</v>
      </c>
      <c r="F130" s="163">
        <v>389</v>
      </c>
      <c r="G130" s="163">
        <v>667</v>
      </c>
      <c r="H130" s="163">
        <v>428</v>
      </c>
      <c r="I130" s="164">
        <f t="shared" si="41"/>
        <v>-0.35832083958020988</v>
      </c>
      <c r="J130" s="163">
        <f t="shared" si="40"/>
        <v>-239</v>
      </c>
      <c r="K130" s="164">
        <f t="shared" si="42"/>
        <v>1.4885977930494308E-4</v>
      </c>
      <c r="L130" s="79"/>
    </row>
    <row r="131" spans="1:12" x14ac:dyDescent="0.25">
      <c r="A131" s="161" t="s">
        <v>144</v>
      </c>
      <c r="B131" s="162" t="s">
        <v>131</v>
      </c>
      <c r="C131" s="163">
        <v>745</v>
      </c>
      <c r="D131" s="163">
        <v>17</v>
      </c>
      <c r="E131" s="163">
        <v>551</v>
      </c>
      <c r="F131" s="163">
        <v>608</v>
      </c>
      <c r="G131" s="163">
        <v>788</v>
      </c>
      <c r="H131" s="163">
        <v>653</v>
      </c>
      <c r="I131" s="164">
        <f t="shared" si="41"/>
        <v>-0.17131979695431476</v>
      </c>
      <c r="J131" s="163">
        <f t="shared" si="40"/>
        <v>-135</v>
      </c>
      <c r="K131" s="164">
        <f t="shared" si="42"/>
        <v>2.2711550440684074E-4</v>
      </c>
      <c r="L131" s="79"/>
    </row>
    <row r="132" spans="1:12" x14ac:dyDescent="0.25">
      <c r="A132" s="161" t="s">
        <v>145</v>
      </c>
      <c r="B132" s="167" t="s">
        <v>145</v>
      </c>
      <c r="C132" s="168">
        <f t="shared" ref="C132" si="43">C124-SUM(C125:C131)</f>
        <v>17631</v>
      </c>
      <c r="D132" s="168">
        <f t="shared" ref="D132:H132" si="44">D124-SUM(D125:D131)</f>
        <v>4156</v>
      </c>
      <c r="E132" s="168">
        <f t="shared" si="44"/>
        <v>13347</v>
      </c>
      <c r="F132" s="168">
        <f t="shared" si="44"/>
        <v>15961</v>
      </c>
      <c r="G132" s="168">
        <f t="shared" si="44"/>
        <v>16814</v>
      </c>
      <c r="H132" s="168">
        <f t="shared" si="44"/>
        <v>14891</v>
      </c>
      <c r="I132" s="169">
        <f t="shared" si="41"/>
        <v>-0.11436897823242531</v>
      </c>
      <c r="J132" s="168">
        <f>H132-G132</f>
        <v>-1923</v>
      </c>
      <c r="K132" s="169">
        <f t="shared" si="42"/>
        <v>5.1791377888549235E-3</v>
      </c>
      <c r="L132" s="79"/>
    </row>
    <row r="133" spans="1:12" s="145" customFormat="1" x14ac:dyDescent="0.25">
      <c r="A133" s="161"/>
      <c r="B133" s="154" t="s">
        <v>52</v>
      </c>
      <c r="C133" s="152"/>
      <c r="D133" s="152"/>
      <c r="E133" s="152"/>
      <c r="F133" s="152"/>
      <c r="G133" s="152"/>
      <c r="H133" s="152"/>
      <c r="I133" s="152"/>
      <c r="J133" s="152"/>
      <c r="K133" s="152"/>
    </row>
    <row r="134" spans="1:12" x14ac:dyDescent="0.25">
      <c r="A134" s="161"/>
      <c r="B134" s="155" t="s">
        <v>68</v>
      </c>
      <c r="C134" s="175">
        <v>172884</v>
      </c>
      <c r="D134" s="175">
        <v>18511</v>
      </c>
      <c r="E134" s="175">
        <v>141290</v>
      </c>
      <c r="F134" s="175">
        <v>156374</v>
      </c>
      <c r="G134" s="175">
        <v>166759</v>
      </c>
      <c r="H134" s="175">
        <v>168166</v>
      </c>
      <c r="I134" s="176">
        <f>IFERROR(H134/G134-1,"-")</f>
        <v>8.437325721550204E-3</v>
      </c>
      <c r="J134" s="175">
        <f>H134-G134</f>
        <v>1407</v>
      </c>
      <c r="K134" s="176">
        <f>H134/H$8</f>
        <v>5.8488676744380977E-2</v>
      </c>
      <c r="L134" s="79"/>
    </row>
    <row r="135" spans="1:12" x14ac:dyDescent="0.25">
      <c r="A135" s="161" t="s">
        <v>96</v>
      </c>
      <c r="B135" s="158" t="s">
        <v>97</v>
      </c>
      <c r="C135" s="159">
        <v>4481</v>
      </c>
      <c r="D135" s="159">
        <v>6177</v>
      </c>
      <c r="E135" s="159">
        <v>4072</v>
      </c>
      <c r="F135" s="159">
        <v>4631</v>
      </c>
      <c r="G135" s="159">
        <v>3359</v>
      </c>
      <c r="H135" s="159">
        <v>2494</v>
      </c>
      <c r="I135" s="160">
        <f>IFERROR(H135/G135-1,"-")</f>
        <v>-0.2575171181899375</v>
      </c>
      <c r="J135" s="159">
        <f t="shared" ref="J135:J145" si="45">H135-G135</f>
        <v>-865</v>
      </c>
      <c r="K135" s="160">
        <f>H135/H$8</f>
        <v>8.6742123735170107E-4</v>
      </c>
      <c r="L135" s="79"/>
    </row>
    <row r="136" spans="1:12" x14ac:dyDescent="0.25">
      <c r="A136" s="161" t="s">
        <v>103</v>
      </c>
      <c r="B136" s="162" t="s">
        <v>103</v>
      </c>
      <c r="C136" s="163">
        <v>2752</v>
      </c>
      <c r="D136" s="163">
        <v>5161</v>
      </c>
      <c r="E136" s="163">
        <v>1879</v>
      </c>
      <c r="F136" s="163">
        <v>2328</v>
      </c>
      <c r="G136" s="163">
        <v>1682</v>
      </c>
      <c r="H136" s="163">
        <v>674</v>
      </c>
      <c r="I136" s="164">
        <f>IFERROR(H136/G136-1,"-")</f>
        <v>-0.59928656361474442</v>
      </c>
      <c r="J136" s="163">
        <f t="shared" si="45"/>
        <v>-1008</v>
      </c>
      <c r="K136" s="164">
        <f>H136/H$8</f>
        <v>2.3441937208301786E-4</v>
      </c>
      <c r="L136" s="79"/>
    </row>
    <row r="137" spans="1:12" x14ac:dyDescent="0.25">
      <c r="A137" s="161" t="s">
        <v>100</v>
      </c>
      <c r="B137" s="162" t="s">
        <v>100</v>
      </c>
      <c r="C137" s="163">
        <v>1729</v>
      </c>
      <c r="D137" s="163">
        <v>1016</v>
      </c>
      <c r="E137" s="163">
        <v>2193</v>
      </c>
      <c r="F137" s="163">
        <v>2303</v>
      </c>
      <c r="G137" s="163">
        <v>1677</v>
      </c>
      <c r="H137" s="163">
        <v>1820</v>
      </c>
      <c r="I137" s="164">
        <f>IFERROR(H137/G137-1,"-")</f>
        <v>8.5271317829457294E-2</v>
      </c>
      <c r="J137" s="163">
        <f t="shared" si="45"/>
        <v>143</v>
      </c>
      <c r="K137" s="164">
        <f>H137/H$8</f>
        <v>6.3300186526868321E-4</v>
      </c>
      <c r="L137" s="79"/>
    </row>
    <row r="138" spans="1:12" x14ac:dyDescent="0.25">
      <c r="A138" s="161"/>
      <c r="B138" s="158" t="s">
        <v>107</v>
      </c>
      <c r="C138" s="159">
        <v>168403</v>
      </c>
      <c r="D138" s="159">
        <v>12334</v>
      </c>
      <c r="E138" s="159">
        <v>137218</v>
      </c>
      <c r="F138" s="159">
        <v>151743</v>
      </c>
      <c r="G138" s="159">
        <v>163400</v>
      </c>
      <c r="H138" s="159">
        <v>165672</v>
      </c>
      <c r="I138" s="160">
        <f>IFERROR(H138/G138-1,"-")</f>
        <v>1.3904528763769797E-2</v>
      </c>
      <c r="J138" s="159">
        <f t="shared" si="45"/>
        <v>2272</v>
      </c>
      <c r="K138" s="160">
        <f>H138/H$8</f>
        <v>5.7621255507029276E-2</v>
      </c>
      <c r="L138" s="79"/>
    </row>
    <row r="139" spans="1:12" s="56" customFormat="1" x14ac:dyDescent="0.25">
      <c r="A139" s="161"/>
      <c r="B139" s="162" t="s">
        <v>110</v>
      </c>
      <c r="C139" s="163">
        <v>81036</v>
      </c>
      <c r="D139" s="163">
        <v>344</v>
      </c>
      <c r="E139" s="163">
        <v>53181</v>
      </c>
      <c r="F139" s="163">
        <v>57709</v>
      </c>
      <c r="G139" s="163">
        <v>68185</v>
      </c>
      <c r="H139" s="163">
        <v>72176</v>
      </c>
      <c r="I139" s="164">
        <f t="shared" ref="I139:I146" si="46">IFERROR(H139/G139-1,"-")</f>
        <v>5.8531935176358463E-2</v>
      </c>
      <c r="J139" s="163">
        <f t="shared" si="45"/>
        <v>3991</v>
      </c>
      <c r="K139" s="164">
        <f t="shared" ref="K139:K146" si="47">H139/H$8</f>
        <v>2.5103045399798067E-2</v>
      </c>
      <c r="L139" s="165"/>
    </row>
    <row r="140" spans="1:12" s="56" customFormat="1" x14ac:dyDescent="0.25">
      <c r="A140" s="161"/>
      <c r="B140" s="162" t="s">
        <v>113</v>
      </c>
      <c r="C140" s="163">
        <v>8886</v>
      </c>
      <c r="D140" s="163">
        <v>1347</v>
      </c>
      <c r="E140" s="163">
        <v>9417</v>
      </c>
      <c r="F140" s="163">
        <v>15201</v>
      </c>
      <c r="G140" s="163">
        <v>18617</v>
      </c>
      <c r="H140" s="163">
        <v>15634</v>
      </c>
      <c r="I140" s="164">
        <f t="shared" si="46"/>
        <v>-0.16022989740559701</v>
      </c>
      <c r="J140" s="163">
        <f t="shared" si="45"/>
        <v>-2983</v>
      </c>
      <c r="K140" s="164">
        <f t="shared" si="47"/>
        <v>5.4375555833025236E-3</v>
      </c>
      <c r="L140" s="165"/>
    </row>
    <row r="141" spans="1:12" x14ac:dyDescent="0.25">
      <c r="A141" s="161"/>
      <c r="B141" s="162" t="s">
        <v>116</v>
      </c>
      <c r="C141" s="163">
        <v>9927</v>
      </c>
      <c r="D141" s="163">
        <v>4300</v>
      </c>
      <c r="E141" s="163">
        <v>17087</v>
      </c>
      <c r="F141" s="163">
        <v>13725</v>
      </c>
      <c r="G141" s="163">
        <v>12570</v>
      </c>
      <c r="H141" s="163">
        <v>14802</v>
      </c>
      <c r="I141" s="164">
        <f t="shared" si="46"/>
        <v>0.17756563245823398</v>
      </c>
      <c r="J141" s="163">
        <f t="shared" si="45"/>
        <v>2232</v>
      </c>
      <c r="K141" s="164">
        <f t="shared" si="47"/>
        <v>5.1481833020368397E-3</v>
      </c>
      <c r="L141" s="79"/>
    </row>
    <row r="142" spans="1:12" x14ac:dyDescent="0.25">
      <c r="A142" s="161"/>
      <c r="B142" s="162" t="s">
        <v>123</v>
      </c>
      <c r="C142" s="163">
        <v>1854</v>
      </c>
      <c r="D142" s="163">
        <v>123</v>
      </c>
      <c r="E142" s="163">
        <v>4398</v>
      </c>
      <c r="F142" s="163">
        <v>4633</v>
      </c>
      <c r="G142" s="163">
        <v>6436</v>
      </c>
      <c r="H142" s="163">
        <v>4373</v>
      </c>
      <c r="I142" s="164">
        <f t="shared" si="46"/>
        <v>-0.32054070851460537</v>
      </c>
      <c r="J142" s="163">
        <f t="shared" si="45"/>
        <v>-2063</v>
      </c>
      <c r="K142" s="164">
        <f t="shared" si="47"/>
        <v>1.5209434927582152E-3</v>
      </c>
      <c r="L142" s="79"/>
    </row>
    <row r="143" spans="1:12" x14ac:dyDescent="0.25">
      <c r="A143" s="161"/>
      <c r="B143" s="162" t="s">
        <v>119</v>
      </c>
      <c r="C143" s="163">
        <v>2019</v>
      </c>
      <c r="D143" s="163">
        <v>155</v>
      </c>
      <c r="E143" s="163">
        <v>2176</v>
      </c>
      <c r="F143" s="163">
        <v>3342</v>
      </c>
      <c r="G143" s="163">
        <v>3536</v>
      </c>
      <c r="H143" s="163">
        <v>2201</v>
      </c>
      <c r="I143" s="164">
        <f t="shared" si="46"/>
        <v>-0.37754524886877827</v>
      </c>
      <c r="J143" s="163">
        <f t="shared" si="45"/>
        <v>-1335</v>
      </c>
      <c r="K143" s="164">
        <f t="shared" si="47"/>
        <v>7.6551489310789657E-4</v>
      </c>
      <c r="L143" s="79"/>
    </row>
    <row r="144" spans="1:12" x14ac:dyDescent="0.25">
      <c r="A144" s="161"/>
      <c r="B144" s="162" t="s">
        <v>128</v>
      </c>
      <c r="C144" s="163">
        <v>7381</v>
      </c>
      <c r="D144" s="163">
        <v>36</v>
      </c>
      <c r="E144" s="163">
        <v>3577</v>
      </c>
      <c r="F144" s="163">
        <v>5937</v>
      </c>
      <c r="G144" s="163">
        <v>5083</v>
      </c>
      <c r="H144" s="163">
        <v>4547</v>
      </c>
      <c r="I144" s="164">
        <f t="shared" si="46"/>
        <v>-0.10544953767460163</v>
      </c>
      <c r="J144" s="163">
        <f t="shared" si="45"/>
        <v>-536</v>
      </c>
      <c r="K144" s="164">
        <f t="shared" si="47"/>
        <v>1.5814612535036826E-3</v>
      </c>
      <c r="L144" s="79"/>
    </row>
    <row r="145" spans="1:12" x14ac:dyDescent="0.25">
      <c r="A145" s="161" t="s">
        <v>144</v>
      </c>
      <c r="B145" s="162" t="s">
        <v>131</v>
      </c>
      <c r="C145" s="163">
        <v>14874</v>
      </c>
      <c r="D145" s="163">
        <v>35</v>
      </c>
      <c r="E145" s="163">
        <v>1120</v>
      </c>
      <c r="F145" s="163">
        <v>3629</v>
      </c>
      <c r="G145" s="163">
        <v>3238</v>
      </c>
      <c r="H145" s="163">
        <v>2572</v>
      </c>
      <c r="I145" s="164">
        <f t="shared" si="46"/>
        <v>-0.2056825200741198</v>
      </c>
      <c r="J145" s="163">
        <f t="shared" si="45"/>
        <v>-666</v>
      </c>
      <c r="K145" s="164">
        <f t="shared" si="47"/>
        <v>8.9454988872035893E-4</v>
      </c>
      <c r="L145" s="79"/>
    </row>
    <row r="146" spans="1:12" x14ac:dyDescent="0.25">
      <c r="A146" s="161" t="s">
        <v>145</v>
      </c>
      <c r="B146" s="167" t="s">
        <v>145</v>
      </c>
      <c r="C146" s="168">
        <f t="shared" ref="C146" si="48">C138-SUM(C139:C145)</f>
        <v>42426</v>
      </c>
      <c r="D146" s="168">
        <f t="shared" ref="D146:H146" si="49">D138-SUM(D139:D145)</f>
        <v>5994</v>
      </c>
      <c r="E146" s="168">
        <f t="shared" si="49"/>
        <v>46262</v>
      </c>
      <c r="F146" s="168">
        <f t="shared" si="49"/>
        <v>47567</v>
      </c>
      <c r="G146" s="168">
        <f t="shared" si="49"/>
        <v>45735</v>
      </c>
      <c r="H146" s="168">
        <f t="shared" si="49"/>
        <v>49367</v>
      </c>
      <c r="I146" s="169">
        <f t="shared" si="46"/>
        <v>7.9414015524215564E-2</v>
      </c>
      <c r="J146" s="168">
        <f>H146-G146</f>
        <v>3632</v>
      </c>
      <c r="K146" s="169">
        <f t="shared" si="47"/>
        <v>1.7170001693801694E-2</v>
      </c>
      <c r="L146" s="79"/>
    </row>
    <row r="147" spans="1:12" s="145" customFormat="1" x14ac:dyDescent="0.25">
      <c r="A147" s="161"/>
      <c r="B147" s="154" t="s">
        <v>53</v>
      </c>
      <c r="C147" s="152"/>
      <c r="D147" s="152"/>
      <c r="E147" s="152"/>
      <c r="F147" s="152"/>
      <c r="G147" s="152"/>
      <c r="H147" s="152"/>
      <c r="I147" s="152"/>
      <c r="J147" s="152"/>
      <c r="K147" s="152"/>
    </row>
    <row r="148" spans="1:12" x14ac:dyDescent="0.25">
      <c r="A148" s="161"/>
      <c r="B148" s="155" t="s">
        <v>68</v>
      </c>
      <c r="C148" s="175">
        <v>71323</v>
      </c>
      <c r="D148" s="175">
        <v>9038</v>
      </c>
      <c r="E148" s="175">
        <v>48951</v>
      </c>
      <c r="F148" s="175">
        <v>72588</v>
      </c>
      <c r="G148" s="175">
        <v>67430</v>
      </c>
      <c r="H148" s="175">
        <v>65080</v>
      </c>
      <c r="I148" s="176">
        <f>IFERROR(H148/G148-1,"-")</f>
        <v>-3.4850956547530787E-2</v>
      </c>
      <c r="J148" s="175">
        <f>H148-G148</f>
        <v>-2350</v>
      </c>
      <c r="K148" s="176">
        <f>H148/H$8</f>
        <v>2.263503373169555E-2</v>
      </c>
      <c r="L148" s="79"/>
    </row>
    <row r="149" spans="1:12" x14ac:dyDescent="0.25">
      <c r="A149" s="161" t="s">
        <v>96</v>
      </c>
      <c r="B149" s="158" t="s">
        <v>97</v>
      </c>
      <c r="C149" s="159">
        <v>26264</v>
      </c>
      <c r="D149" s="159">
        <v>4545</v>
      </c>
      <c r="E149" s="159">
        <v>16322</v>
      </c>
      <c r="F149" s="159">
        <v>23829</v>
      </c>
      <c r="G149" s="159">
        <v>19067</v>
      </c>
      <c r="H149" s="159">
        <v>16992</v>
      </c>
      <c r="I149" s="160">
        <f>IFERROR(H149/G149-1,"-")</f>
        <v>-0.10882676876278385</v>
      </c>
      <c r="J149" s="159">
        <f t="shared" ref="J149:J159" si="50">H149-G149</f>
        <v>-2075</v>
      </c>
      <c r="K149" s="160">
        <f>H149/H$8</f>
        <v>5.90987235969531E-3</v>
      </c>
      <c r="L149" s="79"/>
    </row>
    <row r="150" spans="1:12" x14ac:dyDescent="0.25">
      <c r="A150" s="161" t="s">
        <v>103</v>
      </c>
      <c r="B150" s="162" t="s">
        <v>103</v>
      </c>
      <c r="C150" s="163">
        <v>13344</v>
      </c>
      <c r="D150" s="163">
        <v>4274</v>
      </c>
      <c r="E150" s="163">
        <v>10178</v>
      </c>
      <c r="F150" s="163">
        <v>17906</v>
      </c>
      <c r="G150" s="163">
        <v>14026</v>
      </c>
      <c r="H150" s="163">
        <v>11700</v>
      </c>
      <c r="I150" s="164">
        <f>IFERROR(H150/G150-1,"-")</f>
        <v>-0.16583487808355912</v>
      </c>
      <c r="J150" s="163">
        <f t="shared" si="50"/>
        <v>-2326</v>
      </c>
      <c r="K150" s="164">
        <f>H150/H$8</f>
        <v>4.0692977052986775E-3</v>
      </c>
      <c r="L150" s="79"/>
    </row>
    <row r="151" spans="1:12" x14ac:dyDescent="0.25">
      <c r="A151" s="161" t="s">
        <v>100</v>
      </c>
      <c r="B151" s="162" t="s">
        <v>100</v>
      </c>
      <c r="C151" s="163">
        <v>12920</v>
      </c>
      <c r="D151" s="163">
        <v>271</v>
      </c>
      <c r="E151" s="163">
        <v>6144</v>
      </c>
      <c r="F151" s="163">
        <v>5923</v>
      </c>
      <c r="G151" s="163">
        <v>5041</v>
      </c>
      <c r="H151" s="163">
        <v>5292</v>
      </c>
      <c r="I151" s="164">
        <f>IFERROR(H151/G151-1,"-")</f>
        <v>4.9791707994445655E-2</v>
      </c>
      <c r="J151" s="163">
        <f t="shared" si="50"/>
        <v>251</v>
      </c>
      <c r="K151" s="164">
        <f>H151/H$8</f>
        <v>1.8405746543966328E-3</v>
      </c>
      <c r="L151" s="79"/>
    </row>
    <row r="152" spans="1:12" x14ac:dyDescent="0.25">
      <c r="A152" s="161"/>
      <c r="B152" s="158" t="s">
        <v>107</v>
      </c>
      <c r="C152" s="159">
        <v>45059</v>
      </c>
      <c r="D152" s="159">
        <v>4493</v>
      </c>
      <c r="E152" s="159">
        <v>32629</v>
      </c>
      <c r="F152" s="159">
        <v>48759</v>
      </c>
      <c r="G152" s="159">
        <v>48363</v>
      </c>
      <c r="H152" s="159">
        <v>48088</v>
      </c>
      <c r="I152" s="160">
        <f>IFERROR(H152/G152-1,"-")</f>
        <v>-5.6861650435250377E-3</v>
      </c>
      <c r="J152" s="159">
        <f t="shared" si="50"/>
        <v>-275</v>
      </c>
      <c r="K152" s="160">
        <f>H152/H$8</f>
        <v>1.6725161372000242E-2</v>
      </c>
      <c r="L152" s="79"/>
    </row>
    <row r="153" spans="1:12" s="56" customFormat="1" x14ac:dyDescent="0.25">
      <c r="A153" s="161"/>
      <c r="B153" s="162" t="s">
        <v>110</v>
      </c>
      <c r="C153" s="163">
        <v>9996</v>
      </c>
      <c r="D153" s="163">
        <v>83</v>
      </c>
      <c r="E153" s="163">
        <v>10900</v>
      </c>
      <c r="F153" s="163">
        <v>16817</v>
      </c>
      <c r="G153" s="163">
        <v>15713</v>
      </c>
      <c r="H153" s="163">
        <v>11409</v>
      </c>
      <c r="I153" s="164">
        <f t="shared" ref="I153:I160" si="51">IFERROR(H153/G153-1,"-")</f>
        <v>-0.2739133201807421</v>
      </c>
      <c r="J153" s="163">
        <f t="shared" si="50"/>
        <v>-4304</v>
      </c>
      <c r="K153" s="164">
        <f t="shared" ref="K153:K160" si="52">H153/H$8</f>
        <v>3.9680869675002232E-3</v>
      </c>
      <c r="L153" s="165"/>
    </row>
    <row r="154" spans="1:12" s="56" customFormat="1" x14ac:dyDescent="0.25">
      <c r="A154" s="161"/>
      <c r="B154" s="162" t="s">
        <v>113</v>
      </c>
      <c r="C154" s="163">
        <v>17456</v>
      </c>
      <c r="D154" s="163">
        <v>1563</v>
      </c>
      <c r="E154" s="163">
        <v>9685</v>
      </c>
      <c r="F154" s="163">
        <v>13255</v>
      </c>
      <c r="G154" s="163">
        <v>14550</v>
      </c>
      <c r="H154" s="163">
        <v>11882</v>
      </c>
      <c r="I154" s="164">
        <f t="shared" si="51"/>
        <v>-0.18336769759450167</v>
      </c>
      <c r="J154" s="163">
        <f t="shared" si="50"/>
        <v>-2668</v>
      </c>
      <c r="K154" s="164">
        <f t="shared" si="52"/>
        <v>4.1325978918255457E-3</v>
      </c>
      <c r="L154" s="165"/>
    </row>
    <row r="155" spans="1:12" x14ac:dyDescent="0.25">
      <c r="A155" s="161"/>
      <c r="B155" s="162" t="s">
        <v>116</v>
      </c>
      <c r="C155" s="163">
        <v>4735</v>
      </c>
      <c r="D155" s="163">
        <v>550</v>
      </c>
      <c r="E155" s="163">
        <v>2922</v>
      </c>
      <c r="F155" s="163">
        <v>5389</v>
      </c>
      <c r="G155" s="163">
        <v>4090</v>
      </c>
      <c r="H155" s="163">
        <v>10755</v>
      </c>
      <c r="I155" s="164">
        <f t="shared" si="51"/>
        <v>1.6295843520782398</v>
      </c>
      <c r="J155" s="163">
        <f t="shared" si="50"/>
        <v>6665</v>
      </c>
      <c r="K155" s="164">
        <f t="shared" si="52"/>
        <v>3.7406236598707078E-3</v>
      </c>
      <c r="L155" s="79"/>
    </row>
    <row r="156" spans="1:12" x14ac:dyDescent="0.25">
      <c r="A156" s="161"/>
      <c r="B156" s="162" t="s">
        <v>123</v>
      </c>
      <c r="C156" s="163">
        <v>999</v>
      </c>
      <c r="D156" s="163">
        <v>273</v>
      </c>
      <c r="E156" s="163">
        <v>833</v>
      </c>
      <c r="F156" s="163">
        <v>1132</v>
      </c>
      <c r="G156" s="163">
        <v>1979</v>
      </c>
      <c r="H156" s="163">
        <v>1493</v>
      </c>
      <c r="I156" s="164">
        <f t="shared" si="51"/>
        <v>-0.24557857503789793</v>
      </c>
      <c r="J156" s="163">
        <f t="shared" si="50"/>
        <v>-486</v>
      </c>
      <c r="K156" s="164">
        <f t="shared" si="52"/>
        <v>5.1927021145392529E-4</v>
      </c>
      <c r="L156" s="79"/>
    </row>
    <row r="157" spans="1:12" x14ac:dyDescent="0.25">
      <c r="A157" s="161"/>
      <c r="B157" s="162" t="s">
        <v>119</v>
      </c>
      <c r="C157" s="163">
        <v>2584</v>
      </c>
      <c r="D157" s="163">
        <v>358</v>
      </c>
      <c r="E157" s="163">
        <v>2224</v>
      </c>
      <c r="F157" s="163">
        <v>2822</v>
      </c>
      <c r="G157" s="163">
        <v>1627</v>
      </c>
      <c r="H157" s="163">
        <v>2095</v>
      </c>
      <c r="I157" s="164">
        <f t="shared" si="51"/>
        <v>0.28764597418561766</v>
      </c>
      <c r="J157" s="163">
        <f t="shared" si="50"/>
        <v>468</v>
      </c>
      <c r="K157" s="164">
        <f t="shared" si="52"/>
        <v>7.2864775150433588E-4</v>
      </c>
      <c r="L157" s="79"/>
    </row>
    <row r="158" spans="1:12" x14ac:dyDescent="0.25">
      <c r="A158" s="161"/>
      <c r="B158" s="162" t="s">
        <v>128</v>
      </c>
      <c r="C158" s="163">
        <v>875</v>
      </c>
      <c r="D158" s="163">
        <v>18</v>
      </c>
      <c r="E158" s="163">
        <v>299</v>
      </c>
      <c r="F158" s="163">
        <v>654</v>
      </c>
      <c r="G158" s="163">
        <v>418</v>
      </c>
      <c r="H158" s="163">
        <v>582</v>
      </c>
      <c r="I158" s="164">
        <f t="shared" si="51"/>
        <v>0.39234449760765555</v>
      </c>
      <c r="J158" s="163">
        <f t="shared" si="50"/>
        <v>164</v>
      </c>
      <c r="K158" s="164">
        <f t="shared" si="52"/>
        <v>2.0242147559690858E-4</v>
      </c>
      <c r="L158" s="79"/>
    </row>
    <row r="159" spans="1:12" x14ac:dyDescent="0.25">
      <c r="A159" s="161" t="s">
        <v>144</v>
      </c>
      <c r="B159" s="162" t="s">
        <v>131</v>
      </c>
      <c r="C159" s="163">
        <v>1741</v>
      </c>
      <c r="D159" s="163">
        <v>13</v>
      </c>
      <c r="E159" s="163">
        <v>503</v>
      </c>
      <c r="F159" s="163">
        <v>899</v>
      </c>
      <c r="G159" s="163">
        <v>836</v>
      </c>
      <c r="H159" s="163">
        <v>650</v>
      </c>
      <c r="I159" s="164">
        <f t="shared" si="51"/>
        <v>-0.22248803827751196</v>
      </c>
      <c r="J159" s="163">
        <f t="shared" si="50"/>
        <v>-186</v>
      </c>
      <c r="K159" s="164">
        <f t="shared" si="52"/>
        <v>2.2607209473881544E-4</v>
      </c>
      <c r="L159" s="79"/>
    </row>
    <row r="160" spans="1:12" x14ac:dyDescent="0.25">
      <c r="A160" s="161" t="s">
        <v>145</v>
      </c>
      <c r="B160" s="167" t="s">
        <v>145</v>
      </c>
      <c r="C160" s="168">
        <f t="shared" ref="C160" si="53">C152-SUM(C153:C159)</f>
        <v>6673</v>
      </c>
      <c r="D160" s="168">
        <f t="shared" ref="D160:H160" si="54">D152-SUM(D153:D159)</f>
        <v>1635</v>
      </c>
      <c r="E160" s="168">
        <f t="shared" si="54"/>
        <v>5263</v>
      </c>
      <c r="F160" s="168">
        <f t="shared" si="54"/>
        <v>7791</v>
      </c>
      <c r="G160" s="168">
        <f t="shared" si="54"/>
        <v>9150</v>
      </c>
      <c r="H160" s="168">
        <f t="shared" si="54"/>
        <v>9222</v>
      </c>
      <c r="I160" s="169">
        <f t="shared" si="51"/>
        <v>7.8688524590164732E-3</v>
      </c>
      <c r="J160" s="168">
        <f>H160-G160</f>
        <v>72</v>
      </c>
      <c r="K160" s="169">
        <f t="shared" si="52"/>
        <v>3.2074413195097781E-3</v>
      </c>
      <c r="L160" s="79"/>
    </row>
    <row r="161" spans="1:14" ht="6" customHeight="1" x14ac:dyDescent="0.25">
      <c r="A161" s="161"/>
      <c r="B161" s="170"/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</row>
    <row r="162" spans="1:14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</row>
  </sheetData>
  <mergeCells count="1">
    <mergeCell ref="B4:K4"/>
  </mergeCells>
  <pageMargins left="0.25" right="0.25" top="0.75" bottom="0.75" header="0.3" footer="0.3"/>
  <pageSetup paperSize="9" scale="2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B78D11-7197-4421-A3C2-214A08847A28}">
  <sheetPr>
    <tabColor rgb="FFF29140"/>
    <pageSetUpPr fitToPage="1"/>
  </sheetPr>
  <dimension ref="A1:N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3" spans="1:12" ht="42" customHeight="1" thickBot="1" x14ac:dyDescent="0.3">
      <c r="B3" s="268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68"/>
      <c r="D3" s="268"/>
      <c r="E3" s="268"/>
      <c r="F3" s="268"/>
      <c r="G3" s="268"/>
      <c r="H3" s="268"/>
      <c r="I3" s="268"/>
      <c r="J3" s="268"/>
      <c r="K3" s="268"/>
    </row>
    <row r="4" spans="1:12" ht="6" customHeight="1" x14ac:dyDescent="0.25"/>
    <row r="5" spans="1:12" ht="15.75" x14ac:dyDescent="0.25">
      <c r="B5" s="144"/>
      <c r="C5" s="301" t="s">
        <v>43</v>
      </c>
      <c r="D5" s="302"/>
      <c r="E5" s="302"/>
      <c r="F5" s="302"/>
      <c r="G5" s="302"/>
      <c r="H5" s="302"/>
      <c r="I5" s="302"/>
      <c r="J5" s="302"/>
      <c r="K5" s="302"/>
    </row>
    <row r="6" spans="1:12" s="145" customFormat="1" ht="72" customHeight="1" x14ac:dyDescent="0.25">
      <c r="B6" s="146"/>
      <c r="C6" s="171" t="s">
        <v>261</v>
      </c>
      <c r="D6" s="171" t="s">
        <v>262</v>
      </c>
      <c r="E6" s="171" t="s">
        <v>263</v>
      </c>
      <c r="F6" s="171" t="s">
        <v>264</v>
      </c>
      <c r="G6" s="171" t="s">
        <v>265</v>
      </c>
      <c r="H6" s="171" t="s">
        <v>266</v>
      </c>
      <c r="I6" s="172" t="str">
        <f>CONCATENATE("var. ",RIGHT(H6,2),"/",RIGHT(G6,2))</f>
        <v>var. 25/24</v>
      </c>
      <c r="J6" s="171" t="str">
        <f>CONCATENATE("dif. ",RIGHT(H6,2),"/",RIGHT(G6,2))</f>
        <v>dif. 25/24</v>
      </c>
      <c r="K6" s="172" t="str">
        <f>CONCATENATE("Cuota s/ total lugares de residencia ",RIGHT(H6,4))</f>
        <v>Cuota s/ total lugares de residencia 2025</v>
      </c>
    </row>
    <row r="7" spans="1:12" s="145" customFormat="1" x14ac:dyDescent="0.25">
      <c r="B7" s="151" t="s">
        <v>43</v>
      </c>
      <c r="C7" s="152"/>
      <c r="D7" s="152"/>
      <c r="E7" s="152"/>
      <c r="F7" s="152"/>
      <c r="G7" s="152"/>
      <c r="H7" s="152"/>
      <c r="I7" s="152"/>
      <c r="J7" s="152"/>
      <c r="K7" s="152"/>
    </row>
    <row r="8" spans="1:12" x14ac:dyDescent="0.25">
      <c r="A8" s="1"/>
      <c r="B8" s="155" t="s">
        <v>68</v>
      </c>
      <c r="C8" s="175">
        <v>5883176</v>
      </c>
      <c r="D8" s="175">
        <v>514028</v>
      </c>
      <c r="E8" s="175">
        <v>4253563</v>
      </c>
      <c r="F8" s="175">
        <v>5729940</v>
      </c>
      <c r="G8" s="175">
        <v>6027617</v>
      </c>
      <c r="H8" s="175">
        <v>5894721</v>
      </c>
      <c r="I8" s="176">
        <f>IFERROR(H8/G8-1,"-")</f>
        <v>-2.2047850750968379E-2</v>
      </c>
      <c r="J8" s="175">
        <f>H8-G8</f>
        <v>-132896</v>
      </c>
      <c r="K8" s="176">
        <f>H8/H$8</f>
        <v>1</v>
      </c>
      <c r="L8" s="79"/>
    </row>
    <row r="9" spans="1:12" x14ac:dyDescent="0.25">
      <c r="A9" s="1" t="s">
        <v>96</v>
      </c>
      <c r="B9" s="158" t="s">
        <v>97</v>
      </c>
      <c r="C9" s="159">
        <v>519075</v>
      </c>
      <c r="D9" s="159">
        <v>120035</v>
      </c>
      <c r="E9" s="159">
        <v>399780</v>
      </c>
      <c r="F9" s="159">
        <v>508979</v>
      </c>
      <c r="G9" s="159">
        <v>465880</v>
      </c>
      <c r="H9" s="159">
        <v>435516</v>
      </c>
      <c r="I9" s="160">
        <f>IFERROR(H9/G9-1,"-")</f>
        <v>-6.5175581694857043E-2</v>
      </c>
      <c r="J9" s="159">
        <f t="shared" ref="J9:J19" si="0">H9-G9</f>
        <v>-30364</v>
      </c>
      <c r="K9" s="160">
        <f>H9/H$8</f>
        <v>7.3882377130317103E-2</v>
      </c>
      <c r="L9" s="79"/>
    </row>
    <row r="10" spans="1:12" x14ac:dyDescent="0.25">
      <c r="A10" s="161" t="s">
        <v>103</v>
      </c>
      <c r="B10" s="162" t="s">
        <v>103</v>
      </c>
      <c r="C10" s="163">
        <v>124643</v>
      </c>
      <c r="D10" s="163">
        <v>73802</v>
      </c>
      <c r="E10" s="163">
        <v>122241</v>
      </c>
      <c r="F10" s="163">
        <v>154380</v>
      </c>
      <c r="G10" s="163">
        <v>141273</v>
      </c>
      <c r="H10" s="163">
        <v>114919</v>
      </c>
      <c r="I10" s="164">
        <f>IFERROR(H10/G10-1,"-")</f>
        <v>-0.18654661541837436</v>
      </c>
      <c r="J10" s="163">
        <f t="shared" si="0"/>
        <v>-26354</v>
      </c>
      <c r="K10" s="164">
        <f>H10/H$8</f>
        <v>1.9495239893457212E-2</v>
      </c>
      <c r="L10" s="79"/>
    </row>
    <row r="11" spans="1:12" x14ac:dyDescent="0.25">
      <c r="A11" s="161" t="s">
        <v>100</v>
      </c>
      <c r="B11" s="162" t="s">
        <v>100</v>
      </c>
      <c r="C11" s="163">
        <v>394432</v>
      </c>
      <c r="D11" s="163">
        <v>46233</v>
      </c>
      <c r="E11" s="163">
        <v>277539</v>
      </c>
      <c r="F11" s="163">
        <v>354599</v>
      </c>
      <c r="G11" s="163">
        <v>324607</v>
      </c>
      <c r="H11" s="163">
        <v>320597</v>
      </c>
      <c r="I11" s="164">
        <f>IFERROR(H11/G11-1,"-")</f>
        <v>-1.235339964942217E-2</v>
      </c>
      <c r="J11" s="163">
        <f t="shared" si="0"/>
        <v>-4010</v>
      </c>
      <c r="K11" s="164">
        <f>H11/H$8</f>
        <v>5.4387137236859895E-2</v>
      </c>
      <c r="L11" s="79"/>
    </row>
    <row r="12" spans="1:12" x14ac:dyDescent="0.25">
      <c r="A12" s="1"/>
      <c r="B12" s="158" t="s">
        <v>107</v>
      </c>
      <c r="C12" s="159">
        <v>5364101</v>
      </c>
      <c r="D12" s="159">
        <v>393993</v>
      </c>
      <c r="E12" s="159">
        <v>3853783</v>
      </c>
      <c r="F12" s="159">
        <v>5220961</v>
      </c>
      <c r="G12" s="159">
        <v>5561737</v>
      </c>
      <c r="H12" s="159">
        <v>5459205</v>
      </c>
      <c r="I12" s="160">
        <f>IFERROR(H12/G12-1,"-")</f>
        <v>-1.8435247837141566E-2</v>
      </c>
      <c r="J12" s="159">
        <f t="shared" si="0"/>
        <v>-102532</v>
      </c>
      <c r="K12" s="160">
        <f>H12/H$8</f>
        <v>0.92611762286968291</v>
      </c>
      <c r="L12" s="79"/>
    </row>
    <row r="13" spans="1:12" s="56" customFormat="1" x14ac:dyDescent="0.25">
      <c r="A13" s="161"/>
      <c r="B13" s="162" t="s">
        <v>110</v>
      </c>
      <c r="C13" s="163">
        <v>2098174</v>
      </c>
      <c r="D13" s="163">
        <v>45188</v>
      </c>
      <c r="E13" s="163">
        <v>1433339</v>
      </c>
      <c r="F13" s="163">
        <v>1973713</v>
      </c>
      <c r="G13" s="163">
        <v>2141829</v>
      </c>
      <c r="H13" s="163">
        <v>2136416</v>
      </c>
      <c r="I13" s="164">
        <f t="shared" ref="I13:I20" si="1">IFERROR(H13/G13-1,"-")</f>
        <v>-2.5272792552533119E-3</v>
      </c>
      <c r="J13" s="163">
        <f t="shared" si="0"/>
        <v>-5413</v>
      </c>
      <c r="K13" s="164">
        <f t="shared" ref="K13:K20" si="2">H13/H$8</f>
        <v>0.36242868831281411</v>
      </c>
      <c r="L13" s="165"/>
    </row>
    <row r="14" spans="1:12" s="56" customFormat="1" x14ac:dyDescent="0.25">
      <c r="A14" s="161"/>
      <c r="B14" s="162" t="s">
        <v>113</v>
      </c>
      <c r="C14" s="163">
        <v>796173</v>
      </c>
      <c r="D14" s="163">
        <v>64449</v>
      </c>
      <c r="E14" s="163">
        <v>473868</v>
      </c>
      <c r="F14" s="163">
        <v>692483</v>
      </c>
      <c r="G14" s="163">
        <v>747702</v>
      </c>
      <c r="H14" s="163">
        <v>708569</v>
      </c>
      <c r="I14" s="164">
        <f t="shared" si="1"/>
        <v>-5.2337696033981418E-2</v>
      </c>
      <c r="J14" s="163">
        <f t="shared" si="0"/>
        <v>-39133</v>
      </c>
      <c r="K14" s="164">
        <f t="shared" si="2"/>
        <v>0.1202039926910875</v>
      </c>
      <c r="L14" s="165"/>
    </row>
    <row r="15" spans="1:12" x14ac:dyDescent="0.25">
      <c r="A15" s="161"/>
      <c r="B15" s="162" t="s">
        <v>116</v>
      </c>
      <c r="C15" s="163">
        <v>215768</v>
      </c>
      <c r="D15" s="163">
        <v>72929</v>
      </c>
      <c r="E15" s="163">
        <v>194710</v>
      </c>
      <c r="F15" s="163">
        <v>271061</v>
      </c>
      <c r="G15" s="163">
        <v>278322</v>
      </c>
      <c r="H15" s="163">
        <v>267587</v>
      </c>
      <c r="I15" s="164">
        <f t="shared" si="1"/>
        <v>-3.857043280804251E-2</v>
      </c>
      <c r="J15" s="163">
        <f t="shared" si="0"/>
        <v>-10735</v>
      </c>
      <c r="K15" s="164">
        <f t="shared" si="2"/>
        <v>4.5394345211588472E-2</v>
      </c>
      <c r="L15" s="79"/>
    </row>
    <row r="16" spans="1:12" x14ac:dyDescent="0.25">
      <c r="A16" s="161"/>
      <c r="B16" s="162" t="s">
        <v>123</v>
      </c>
      <c r="C16" s="163">
        <v>175583</v>
      </c>
      <c r="D16" s="163">
        <v>6409</v>
      </c>
      <c r="E16" s="163">
        <v>196294</v>
      </c>
      <c r="F16" s="163">
        <v>194396</v>
      </c>
      <c r="G16" s="163">
        <v>224331</v>
      </c>
      <c r="H16" s="163">
        <v>212284</v>
      </c>
      <c r="I16" s="164">
        <f t="shared" si="1"/>
        <v>-5.3701895859243676E-2</v>
      </c>
      <c r="J16" s="163">
        <f t="shared" si="0"/>
        <v>-12047</v>
      </c>
      <c r="K16" s="164">
        <f t="shared" si="2"/>
        <v>3.6012561069472163E-2</v>
      </c>
      <c r="L16" s="79"/>
    </row>
    <row r="17" spans="1:12" x14ac:dyDescent="0.25">
      <c r="A17" s="161"/>
      <c r="B17" s="162" t="s">
        <v>119</v>
      </c>
      <c r="C17" s="163">
        <v>205439</v>
      </c>
      <c r="D17" s="163">
        <v>21233</v>
      </c>
      <c r="E17" s="163">
        <v>191050</v>
      </c>
      <c r="F17" s="163">
        <v>207317</v>
      </c>
      <c r="G17" s="163">
        <v>209257</v>
      </c>
      <c r="H17" s="163">
        <v>190141</v>
      </c>
      <c r="I17" s="164">
        <f t="shared" si="1"/>
        <v>-9.1351782736061371E-2</v>
      </c>
      <c r="J17" s="163">
        <f t="shared" si="0"/>
        <v>-19116</v>
      </c>
      <c r="K17" s="164">
        <f t="shared" si="2"/>
        <v>3.2256149188400945E-2</v>
      </c>
      <c r="L17" s="79"/>
    </row>
    <row r="18" spans="1:12" x14ac:dyDescent="0.25">
      <c r="A18" s="161"/>
      <c r="B18" s="162" t="s">
        <v>128</v>
      </c>
      <c r="C18" s="163">
        <v>190090</v>
      </c>
      <c r="D18" s="163">
        <v>1317</v>
      </c>
      <c r="E18" s="163">
        <v>134556</v>
      </c>
      <c r="F18" s="163">
        <v>186966</v>
      </c>
      <c r="G18" s="163">
        <v>170231</v>
      </c>
      <c r="H18" s="163">
        <v>156986</v>
      </c>
      <c r="I18" s="164">
        <f t="shared" si="1"/>
        <v>-7.7806040027961987E-2</v>
      </c>
      <c r="J18" s="163">
        <f t="shared" si="0"/>
        <v>-13245</v>
      </c>
      <c r="K18" s="164">
        <f t="shared" si="2"/>
        <v>2.6631625143921145E-2</v>
      </c>
      <c r="L18" s="79"/>
    </row>
    <row r="19" spans="1:12" x14ac:dyDescent="0.25">
      <c r="A19" s="161" t="s">
        <v>144</v>
      </c>
      <c r="B19" s="162" t="s">
        <v>131</v>
      </c>
      <c r="C19" s="163">
        <v>285798</v>
      </c>
      <c r="D19" s="163">
        <v>9685</v>
      </c>
      <c r="E19" s="163">
        <v>103999</v>
      </c>
      <c r="F19" s="163">
        <v>171071</v>
      </c>
      <c r="G19" s="163">
        <v>190540</v>
      </c>
      <c r="H19" s="163">
        <v>167050</v>
      </c>
      <c r="I19" s="164">
        <f t="shared" si="1"/>
        <v>-0.12328120079773275</v>
      </c>
      <c r="J19" s="163">
        <f t="shared" si="0"/>
        <v>-23490</v>
      </c>
      <c r="K19" s="164">
        <f t="shared" si="2"/>
        <v>2.8338915446549547E-2</v>
      </c>
      <c r="L19" s="79"/>
    </row>
    <row r="20" spans="1:12" x14ac:dyDescent="0.25">
      <c r="A20" s="161" t="s">
        <v>145</v>
      </c>
      <c r="B20" s="167" t="s">
        <v>145</v>
      </c>
      <c r="C20" s="168">
        <f t="shared" ref="C20" si="3">C12-SUM(C13:C19)</f>
        <v>1397076</v>
      </c>
      <c r="D20" s="168">
        <f t="shared" ref="D20:H20" si="4">D12-SUM(D13:D19)</f>
        <v>172783</v>
      </c>
      <c r="E20" s="168">
        <f t="shared" si="4"/>
        <v>1125967</v>
      </c>
      <c r="F20" s="168">
        <f t="shared" si="4"/>
        <v>1523954</v>
      </c>
      <c r="G20" s="168">
        <f t="shared" si="4"/>
        <v>1599525</v>
      </c>
      <c r="H20" s="168">
        <f t="shared" si="4"/>
        <v>1620172</v>
      </c>
      <c r="I20" s="169">
        <f t="shared" si="1"/>
        <v>1.2908207123989879E-2</v>
      </c>
      <c r="J20" s="168">
        <f>H20-G20</f>
        <v>20647</v>
      </c>
      <c r="K20" s="169">
        <f t="shared" si="2"/>
        <v>0.27485134580584902</v>
      </c>
      <c r="L20" s="79"/>
    </row>
    <row r="21" spans="1:12" s="145" customFormat="1" x14ac:dyDescent="0.25">
      <c r="A21" s="161"/>
      <c r="B21" s="154" t="s">
        <v>44</v>
      </c>
      <c r="C21" s="152"/>
      <c r="D21" s="152"/>
      <c r="E21" s="152"/>
      <c r="F21" s="152"/>
      <c r="G21" s="152"/>
      <c r="H21" s="152"/>
      <c r="I21" s="152"/>
      <c r="J21" s="152"/>
      <c r="K21" s="152"/>
    </row>
    <row r="22" spans="1:12" x14ac:dyDescent="0.25">
      <c r="A22" s="161"/>
      <c r="B22" s="155" t="s">
        <v>68</v>
      </c>
      <c r="C22" s="175">
        <v>2269991</v>
      </c>
      <c r="D22" s="175">
        <v>202139</v>
      </c>
      <c r="E22" s="175">
        <v>1698842</v>
      </c>
      <c r="F22" s="175">
        <v>2182901</v>
      </c>
      <c r="G22" s="175">
        <v>2279505</v>
      </c>
      <c r="H22" s="175">
        <v>2180082</v>
      </c>
      <c r="I22" s="176">
        <f>IFERROR(H22/G22-1,"-")</f>
        <v>-4.3616048220995296E-2</v>
      </c>
      <c r="J22" s="175">
        <f>H22-G22</f>
        <v>-99423</v>
      </c>
      <c r="K22" s="176">
        <f>H22/H$8</f>
        <v>0.36983633322085979</v>
      </c>
      <c r="L22" s="79"/>
    </row>
    <row r="23" spans="1:12" x14ac:dyDescent="0.25">
      <c r="A23" s="161" t="s">
        <v>96</v>
      </c>
      <c r="B23" s="158" t="s">
        <v>97</v>
      </c>
      <c r="C23" s="159">
        <v>81566</v>
      </c>
      <c r="D23" s="159">
        <v>41279</v>
      </c>
      <c r="E23" s="159">
        <v>82549</v>
      </c>
      <c r="F23" s="159">
        <v>82330</v>
      </c>
      <c r="G23" s="159">
        <v>81800</v>
      </c>
      <c r="H23" s="159">
        <v>58080</v>
      </c>
      <c r="I23" s="160">
        <f>IFERROR(H23/G23-1,"-")</f>
        <v>-0.2899755501222494</v>
      </c>
      <c r="J23" s="159">
        <f t="shared" ref="J23:J33" si="5">H23-G23</f>
        <v>-23720</v>
      </c>
      <c r="K23" s="160">
        <f>H23/H$8</f>
        <v>9.8528836224818783E-3</v>
      </c>
      <c r="L23" s="79"/>
    </row>
    <row r="24" spans="1:12" x14ac:dyDescent="0.25">
      <c r="A24" s="161" t="s">
        <v>103</v>
      </c>
      <c r="B24" s="162" t="s">
        <v>103</v>
      </c>
      <c r="C24" s="163">
        <v>30618</v>
      </c>
      <c r="D24" s="163">
        <v>21811</v>
      </c>
      <c r="E24" s="163">
        <v>26178</v>
      </c>
      <c r="F24" s="163">
        <v>27959</v>
      </c>
      <c r="G24" s="163">
        <v>25943</v>
      </c>
      <c r="H24" s="163">
        <v>15667</v>
      </c>
      <c r="I24" s="164">
        <f>IFERROR(H24/G24-1,"-")</f>
        <v>-0.39609914042323557</v>
      </c>
      <c r="J24" s="163">
        <f t="shared" si="5"/>
        <v>-10276</v>
      </c>
      <c r="K24" s="164">
        <f>H24/H$8</f>
        <v>2.6578017856994421E-3</v>
      </c>
      <c r="L24" s="79"/>
    </row>
    <row r="25" spans="1:12" x14ac:dyDescent="0.25">
      <c r="A25" s="161" t="s">
        <v>100</v>
      </c>
      <c r="B25" s="162" t="s">
        <v>100</v>
      </c>
      <c r="C25" s="163">
        <v>50948</v>
      </c>
      <c r="D25" s="163">
        <v>19468</v>
      </c>
      <c r="E25" s="163">
        <v>56371</v>
      </c>
      <c r="F25" s="163">
        <v>54371</v>
      </c>
      <c r="G25" s="163">
        <v>55857</v>
      </c>
      <c r="H25" s="163">
        <v>42413</v>
      </c>
      <c r="I25" s="164">
        <f>IFERROR(H25/G25-1,"-")</f>
        <v>-0.24068603756019835</v>
      </c>
      <c r="J25" s="163">
        <f t="shared" si="5"/>
        <v>-13444</v>
      </c>
      <c r="K25" s="164">
        <f>H25/H$8</f>
        <v>7.1950818367824366E-3</v>
      </c>
      <c r="L25" s="79"/>
    </row>
    <row r="26" spans="1:12" x14ac:dyDescent="0.25">
      <c r="A26" s="161"/>
      <c r="B26" s="158" t="s">
        <v>107</v>
      </c>
      <c r="C26" s="159">
        <v>2188425</v>
      </c>
      <c r="D26" s="159">
        <v>160860</v>
      </c>
      <c r="E26" s="159">
        <v>1616293</v>
      </c>
      <c r="F26" s="159">
        <v>2100571</v>
      </c>
      <c r="G26" s="159">
        <v>2197705</v>
      </c>
      <c r="H26" s="159">
        <v>2122002</v>
      </c>
      <c r="I26" s="160">
        <f>IFERROR(H26/G26-1,"-")</f>
        <v>-3.4446388391526583E-2</v>
      </c>
      <c r="J26" s="159">
        <f t="shared" si="5"/>
        <v>-75703</v>
      </c>
      <c r="K26" s="160">
        <f>H26/H$8</f>
        <v>0.35998344959837791</v>
      </c>
      <c r="L26" s="79"/>
    </row>
    <row r="27" spans="1:12" s="56" customFormat="1" x14ac:dyDescent="0.25">
      <c r="A27" s="161"/>
      <c r="B27" s="162" t="s">
        <v>110</v>
      </c>
      <c r="C27" s="163">
        <v>941646</v>
      </c>
      <c r="D27" s="163">
        <v>13232</v>
      </c>
      <c r="E27" s="163">
        <v>675649</v>
      </c>
      <c r="F27" s="163">
        <v>919218</v>
      </c>
      <c r="G27" s="163">
        <v>969677</v>
      </c>
      <c r="H27" s="163">
        <v>968756</v>
      </c>
      <c r="I27" s="164">
        <f t="shared" ref="I27:I34" si="6">IFERROR(H27/G27-1,"-")</f>
        <v>-9.498008099604327E-4</v>
      </c>
      <c r="J27" s="163">
        <f t="shared" si="5"/>
        <v>-921</v>
      </c>
      <c r="K27" s="164">
        <f t="shared" ref="K27:K34" si="7">H27/H$8</f>
        <v>0.16434297738603743</v>
      </c>
      <c r="L27" s="165"/>
    </row>
    <row r="28" spans="1:12" s="56" customFormat="1" x14ac:dyDescent="0.25">
      <c r="A28" s="161"/>
      <c r="B28" s="162" t="s">
        <v>113</v>
      </c>
      <c r="C28" s="163">
        <v>294053</v>
      </c>
      <c r="D28" s="163">
        <v>23428</v>
      </c>
      <c r="E28" s="163">
        <v>181558</v>
      </c>
      <c r="F28" s="163">
        <v>242268</v>
      </c>
      <c r="G28" s="163">
        <v>249837</v>
      </c>
      <c r="H28" s="163">
        <v>237945</v>
      </c>
      <c r="I28" s="164">
        <f t="shared" si="6"/>
        <v>-4.7599034570540044E-2</v>
      </c>
      <c r="J28" s="163">
        <f t="shared" si="5"/>
        <v>-11892</v>
      </c>
      <c r="K28" s="164">
        <f t="shared" si="7"/>
        <v>4.0365778125885855E-2</v>
      </c>
      <c r="L28" s="165"/>
    </row>
    <row r="29" spans="1:12" x14ac:dyDescent="0.25">
      <c r="A29" s="161"/>
      <c r="B29" s="162" t="s">
        <v>116</v>
      </c>
      <c r="C29" s="163">
        <v>93072</v>
      </c>
      <c r="D29" s="163">
        <v>38712</v>
      </c>
      <c r="E29" s="163">
        <v>80654</v>
      </c>
      <c r="F29" s="163">
        <v>100365</v>
      </c>
      <c r="G29" s="163">
        <v>112016</v>
      </c>
      <c r="H29" s="163">
        <v>80594</v>
      </c>
      <c r="I29" s="164">
        <f t="shared" si="6"/>
        <v>-0.280513498071704</v>
      </c>
      <c r="J29" s="163">
        <f t="shared" si="5"/>
        <v>-31422</v>
      </c>
      <c r="K29" s="164">
        <f t="shared" si="7"/>
        <v>1.367223317269808E-2</v>
      </c>
      <c r="L29" s="79"/>
    </row>
    <row r="30" spans="1:12" x14ac:dyDescent="0.25">
      <c r="A30" s="161"/>
      <c r="B30" s="162" t="s">
        <v>123</v>
      </c>
      <c r="C30" s="163">
        <v>81253</v>
      </c>
      <c r="D30" s="163">
        <v>2739</v>
      </c>
      <c r="E30" s="163">
        <v>90476</v>
      </c>
      <c r="F30" s="163">
        <v>81861</v>
      </c>
      <c r="G30" s="163">
        <v>89774</v>
      </c>
      <c r="H30" s="163">
        <v>83869</v>
      </c>
      <c r="I30" s="164">
        <f t="shared" si="6"/>
        <v>-6.5776282665359731E-2</v>
      </c>
      <c r="J30" s="163">
        <f t="shared" si="5"/>
        <v>-5905</v>
      </c>
      <c r="K30" s="164">
        <f t="shared" si="7"/>
        <v>1.4227815022967161E-2</v>
      </c>
      <c r="L30" s="79"/>
    </row>
    <row r="31" spans="1:12" x14ac:dyDescent="0.25">
      <c r="A31" s="161"/>
      <c r="B31" s="162" t="s">
        <v>119</v>
      </c>
      <c r="C31" s="163">
        <v>114684</v>
      </c>
      <c r="D31" s="163">
        <v>10609</v>
      </c>
      <c r="E31" s="163">
        <v>116636</v>
      </c>
      <c r="F31" s="163">
        <v>113282</v>
      </c>
      <c r="G31" s="163">
        <v>108580</v>
      </c>
      <c r="H31" s="163">
        <v>102707</v>
      </c>
      <c r="I31" s="164">
        <f t="shared" si="6"/>
        <v>-5.4089150856511337E-2</v>
      </c>
      <c r="J31" s="163">
        <f t="shared" si="5"/>
        <v>-5873</v>
      </c>
      <c r="K31" s="164">
        <f t="shared" si="7"/>
        <v>1.7423555754377519E-2</v>
      </c>
      <c r="L31" s="79"/>
    </row>
    <row r="32" spans="1:12" x14ac:dyDescent="0.25">
      <c r="A32" s="161"/>
      <c r="B32" s="162" t="s">
        <v>128</v>
      </c>
      <c r="C32" s="163">
        <v>76520</v>
      </c>
      <c r="D32" s="163">
        <v>305</v>
      </c>
      <c r="E32" s="163">
        <v>45554</v>
      </c>
      <c r="F32" s="163">
        <v>63031</v>
      </c>
      <c r="G32" s="163">
        <v>56265</v>
      </c>
      <c r="H32" s="163">
        <v>49820</v>
      </c>
      <c r="I32" s="164">
        <f t="shared" si="6"/>
        <v>-0.11454723184928461</v>
      </c>
      <c r="J32" s="163">
        <f t="shared" si="5"/>
        <v>-6445</v>
      </c>
      <c r="K32" s="164">
        <f t="shared" si="7"/>
        <v>8.4516298566123822E-3</v>
      </c>
      <c r="L32" s="79"/>
    </row>
    <row r="33" spans="1:12" x14ac:dyDescent="0.25">
      <c r="A33" s="161" t="s">
        <v>144</v>
      </c>
      <c r="B33" s="162" t="s">
        <v>131</v>
      </c>
      <c r="C33" s="163">
        <v>87958</v>
      </c>
      <c r="D33" s="163">
        <v>1202</v>
      </c>
      <c r="E33" s="163">
        <v>27229</v>
      </c>
      <c r="F33" s="163">
        <v>57359</v>
      </c>
      <c r="G33" s="163">
        <v>58202</v>
      </c>
      <c r="H33" s="163">
        <v>50688</v>
      </c>
      <c r="I33" s="164">
        <f t="shared" si="6"/>
        <v>-0.12910209271159068</v>
      </c>
      <c r="J33" s="163">
        <f t="shared" si="5"/>
        <v>-7514</v>
      </c>
      <c r="K33" s="164">
        <f t="shared" si="7"/>
        <v>8.5988802523478212E-3</v>
      </c>
      <c r="L33" s="79"/>
    </row>
    <row r="34" spans="1:12" x14ac:dyDescent="0.25">
      <c r="A34" s="161" t="s">
        <v>145</v>
      </c>
      <c r="B34" s="167" t="s">
        <v>145</v>
      </c>
      <c r="C34" s="168">
        <f t="shared" ref="C34" si="8">C26-SUM(C27:C33)</f>
        <v>499239</v>
      </c>
      <c r="D34" s="168">
        <f t="shared" ref="D34:H34" si="9">D26-SUM(D27:D33)</f>
        <v>70633</v>
      </c>
      <c r="E34" s="168">
        <f t="shared" si="9"/>
        <v>398537</v>
      </c>
      <c r="F34" s="168">
        <f t="shared" si="9"/>
        <v>523187</v>
      </c>
      <c r="G34" s="168">
        <f t="shared" si="9"/>
        <v>553354</v>
      </c>
      <c r="H34" s="168">
        <f t="shared" si="9"/>
        <v>547623</v>
      </c>
      <c r="I34" s="169">
        <f t="shared" si="6"/>
        <v>-1.0356842093849461E-2</v>
      </c>
      <c r="J34" s="168">
        <f>H34-G34</f>
        <v>-5731</v>
      </c>
      <c r="K34" s="169">
        <f t="shared" si="7"/>
        <v>9.2900580027451676E-2</v>
      </c>
      <c r="L34" s="79"/>
    </row>
    <row r="35" spans="1:12" s="145" customFormat="1" x14ac:dyDescent="0.25">
      <c r="A35" s="161"/>
      <c r="B35" s="154" t="s">
        <v>45</v>
      </c>
      <c r="C35" s="152"/>
      <c r="D35" s="152"/>
      <c r="E35" s="152"/>
      <c r="F35" s="152"/>
      <c r="G35" s="152"/>
      <c r="H35" s="152"/>
      <c r="I35" s="152"/>
      <c r="J35" s="152"/>
      <c r="K35" s="152"/>
    </row>
    <row r="36" spans="1:12" x14ac:dyDescent="0.25">
      <c r="A36" s="161"/>
      <c r="B36" s="155" t="s">
        <v>68</v>
      </c>
      <c r="C36" s="175">
        <v>1726116</v>
      </c>
      <c r="D36" s="175">
        <v>105534</v>
      </c>
      <c r="E36" s="175">
        <v>1185438</v>
      </c>
      <c r="F36" s="175">
        <v>1584577</v>
      </c>
      <c r="G36" s="175">
        <v>1661721</v>
      </c>
      <c r="H36" s="175">
        <v>1688329</v>
      </c>
      <c r="I36" s="176">
        <f>IFERROR(H36/G36-1,"-")</f>
        <v>1.601231494336286E-2</v>
      </c>
      <c r="J36" s="175">
        <f>H36-G36</f>
        <v>26608</v>
      </c>
      <c r="K36" s="176">
        <f>H36/H$8</f>
        <v>0.28641372509402907</v>
      </c>
      <c r="L36" s="79"/>
    </row>
    <row r="37" spans="1:12" x14ac:dyDescent="0.25">
      <c r="A37" s="161" t="s">
        <v>96</v>
      </c>
      <c r="B37" s="158" t="s">
        <v>97</v>
      </c>
      <c r="C37" s="159">
        <v>69112</v>
      </c>
      <c r="D37" s="159">
        <v>13600</v>
      </c>
      <c r="E37" s="159">
        <v>46823</v>
      </c>
      <c r="F37" s="159">
        <v>53029</v>
      </c>
      <c r="G37" s="159">
        <v>59014</v>
      </c>
      <c r="H37" s="159">
        <v>64556</v>
      </c>
      <c r="I37" s="160">
        <f>IFERROR(H37/G37-1,"-")</f>
        <v>9.3909919680075893E-2</v>
      </c>
      <c r="J37" s="159">
        <f t="shared" ref="J37:J47" si="10">H37-G37</f>
        <v>5542</v>
      </c>
      <c r="K37" s="160">
        <f>H37/H$8</f>
        <v>1.0951493717853653E-2</v>
      </c>
      <c r="L37" s="79"/>
    </row>
    <row r="38" spans="1:12" x14ac:dyDescent="0.25">
      <c r="A38" s="161" t="s">
        <v>103</v>
      </c>
      <c r="B38" s="162" t="s">
        <v>103</v>
      </c>
      <c r="C38" s="163">
        <v>24083</v>
      </c>
      <c r="D38" s="163">
        <v>8744</v>
      </c>
      <c r="E38" s="163">
        <v>14135</v>
      </c>
      <c r="F38" s="163">
        <v>11856</v>
      </c>
      <c r="G38" s="163">
        <v>23724</v>
      </c>
      <c r="H38" s="163">
        <v>23863</v>
      </c>
      <c r="I38" s="164">
        <f>IFERROR(H38/G38-1,"-")</f>
        <v>5.8590456921261413E-3</v>
      </c>
      <c r="J38" s="163">
        <f t="shared" si="10"/>
        <v>139</v>
      </c>
      <c r="K38" s="164">
        <f>H38/H$8</f>
        <v>4.0481983795331447E-3</v>
      </c>
      <c r="L38" s="79"/>
    </row>
    <row r="39" spans="1:12" x14ac:dyDescent="0.25">
      <c r="A39" s="161" t="s">
        <v>100</v>
      </c>
      <c r="B39" s="162" t="s">
        <v>100</v>
      </c>
      <c r="C39" s="163">
        <v>45029</v>
      </c>
      <c r="D39" s="163">
        <v>4856</v>
      </c>
      <c r="E39" s="163">
        <v>32688</v>
      </c>
      <c r="F39" s="163">
        <v>41173</v>
      </c>
      <c r="G39" s="163">
        <v>35290</v>
      </c>
      <c r="H39" s="163">
        <v>40693</v>
      </c>
      <c r="I39" s="164">
        <f>IFERROR(H39/G39-1,"-")</f>
        <v>0.15310286200056678</v>
      </c>
      <c r="J39" s="163">
        <f t="shared" si="10"/>
        <v>5403</v>
      </c>
      <c r="K39" s="164">
        <f>H39/H$8</f>
        <v>6.9032953383205073E-3</v>
      </c>
      <c r="L39" s="79"/>
    </row>
    <row r="40" spans="1:12" x14ac:dyDescent="0.25">
      <c r="A40" s="161"/>
      <c r="B40" s="158" t="s">
        <v>107</v>
      </c>
      <c r="C40" s="159">
        <v>1657004</v>
      </c>
      <c r="D40" s="159">
        <v>91934</v>
      </c>
      <c r="E40" s="159">
        <v>1138615</v>
      </c>
      <c r="F40" s="159">
        <v>1531548</v>
      </c>
      <c r="G40" s="159">
        <v>1602707</v>
      </c>
      <c r="H40" s="159">
        <v>1623773</v>
      </c>
      <c r="I40" s="160">
        <f>IFERROR(H40/G40-1,"-")</f>
        <v>1.3144011974740133E-2</v>
      </c>
      <c r="J40" s="159">
        <f t="shared" si="10"/>
        <v>21066</v>
      </c>
      <c r="K40" s="160">
        <f>H40/H$8</f>
        <v>0.27546223137617537</v>
      </c>
      <c r="L40" s="79"/>
    </row>
    <row r="41" spans="1:12" s="56" customFormat="1" x14ac:dyDescent="0.25">
      <c r="A41" s="161"/>
      <c r="B41" s="162" t="s">
        <v>110</v>
      </c>
      <c r="C41" s="163">
        <v>719592</v>
      </c>
      <c r="D41" s="163">
        <v>8397</v>
      </c>
      <c r="E41" s="163">
        <v>430541</v>
      </c>
      <c r="F41" s="163">
        <v>599987</v>
      </c>
      <c r="G41" s="163">
        <v>654984</v>
      </c>
      <c r="H41" s="163">
        <v>673435</v>
      </c>
      <c r="I41" s="164">
        <f t="shared" ref="I41:I48" si="11">IFERROR(H41/G41-1,"-")</f>
        <v>2.8170153774748741E-2</v>
      </c>
      <c r="J41" s="163">
        <f t="shared" si="10"/>
        <v>18451</v>
      </c>
      <c r="K41" s="164">
        <f t="shared" ref="K41:K48" si="12">H41/H$8</f>
        <v>0.11424374453006342</v>
      </c>
      <c r="L41" s="165"/>
    </row>
    <row r="42" spans="1:12" s="56" customFormat="1" x14ac:dyDescent="0.25">
      <c r="A42" s="161"/>
      <c r="B42" s="162" t="s">
        <v>113</v>
      </c>
      <c r="C42" s="163">
        <v>87983</v>
      </c>
      <c r="D42" s="163">
        <v>8390</v>
      </c>
      <c r="E42" s="163">
        <v>49115</v>
      </c>
      <c r="F42" s="163">
        <v>75859</v>
      </c>
      <c r="G42" s="163">
        <v>71552</v>
      </c>
      <c r="H42" s="163">
        <v>65835</v>
      </c>
      <c r="I42" s="164">
        <f t="shared" si="11"/>
        <v>-7.9899932915921235E-2</v>
      </c>
      <c r="J42" s="163">
        <f t="shared" si="10"/>
        <v>-5717</v>
      </c>
      <c r="K42" s="164">
        <f t="shared" si="12"/>
        <v>1.1168467515256447E-2</v>
      </c>
      <c r="L42" s="165"/>
    </row>
    <row r="43" spans="1:12" x14ac:dyDescent="0.25">
      <c r="A43" s="161"/>
      <c r="B43" s="162" t="s">
        <v>116</v>
      </c>
      <c r="C43" s="163">
        <v>37799</v>
      </c>
      <c r="D43" s="163">
        <v>11245</v>
      </c>
      <c r="E43" s="163">
        <v>31338</v>
      </c>
      <c r="F43" s="163">
        <v>39172</v>
      </c>
      <c r="G43" s="163">
        <v>38501</v>
      </c>
      <c r="H43" s="163">
        <v>44302</v>
      </c>
      <c r="I43" s="164">
        <f t="shared" si="11"/>
        <v>0.1506714111321783</v>
      </c>
      <c r="J43" s="163">
        <f t="shared" si="10"/>
        <v>5801</v>
      </c>
      <c r="K43" s="164">
        <f t="shared" si="12"/>
        <v>7.5155380551513804E-3</v>
      </c>
      <c r="L43" s="79"/>
    </row>
    <row r="44" spans="1:12" x14ac:dyDescent="0.25">
      <c r="A44" s="161"/>
      <c r="B44" s="162" t="s">
        <v>123</v>
      </c>
      <c r="C44" s="163">
        <v>73072</v>
      </c>
      <c r="D44" s="163">
        <v>1698</v>
      </c>
      <c r="E44" s="163">
        <v>64300</v>
      </c>
      <c r="F44" s="163">
        <v>75903</v>
      </c>
      <c r="G44" s="163">
        <v>81624</v>
      </c>
      <c r="H44" s="163">
        <v>75230</v>
      </c>
      <c r="I44" s="164">
        <f t="shared" si="11"/>
        <v>-7.833480348916988E-2</v>
      </c>
      <c r="J44" s="163">
        <f t="shared" si="10"/>
        <v>-6394</v>
      </c>
      <c r="K44" s="164">
        <f t="shared" si="12"/>
        <v>1.2762266441448204E-2</v>
      </c>
      <c r="L44" s="79"/>
    </row>
    <row r="45" spans="1:12" x14ac:dyDescent="0.25">
      <c r="A45" s="161"/>
      <c r="B45" s="162" t="s">
        <v>119</v>
      </c>
      <c r="C45" s="163">
        <v>66554</v>
      </c>
      <c r="D45" s="163">
        <v>3044</v>
      </c>
      <c r="E45" s="163">
        <v>47231</v>
      </c>
      <c r="F45" s="163">
        <v>62178</v>
      </c>
      <c r="G45" s="163">
        <v>68177</v>
      </c>
      <c r="H45" s="163">
        <v>56173</v>
      </c>
      <c r="I45" s="164">
        <f t="shared" si="11"/>
        <v>-0.17607110902503775</v>
      </c>
      <c r="J45" s="163">
        <f t="shared" si="10"/>
        <v>-12004</v>
      </c>
      <c r="K45" s="164">
        <f t="shared" si="12"/>
        <v>9.5293738244778669E-3</v>
      </c>
      <c r="L45" s="79"/>
    </row>
    <row r="46" spans="1:12" x14ac:dyDescent="0.25">
      <c r="A46" s="161"/>
      <c r="B46" s="162" t="s">
        <v>128</v>
      </c>
      <c r="C46" s="163">
        <v>67222</v>
      </c>
      <c r="D46" s="163">
        <v>515</v>
      </c>
      <c r="E46" s="163">
        <v>56529</v>
      </c>
      <c r="F46" s="163">
        <v>62440</v>
      </c>
      <c r="G46" s="163">
        <v>61163</v>
      </c>
      <c r="H46" s="163">
        <v>62283</v>
      </c>
      <c r="I46" s="164">
        <f t="shared" si="11"/>
        <v>1.8311724408547558E-2</v>
      </c>
      <c r="J46" s="163">
        <f t="shared" si="10"/>
        <v>1120</v>
      </c>
      <c r="K46" s="164">
        <f t="shared" si="12"/>
        <v>1.0565894467269953E-2</v>
      </c>
      <c r="L46" s="79"/>
    </row>
    <row r="47" spans="1:12" x14ac:dyDescent="0.25">
      <c r="A47" s="161" t="s">
        <v>144</v>
      </c>
      <c r="B47" s="162" t="s">
        <v>131</v>
      </c>
      <c r="C47" s="163">
        <v>117398</v>
      </c>
      <c r="D47" s="163">
        <v>7380</v>
      </c>
      <c r="E47" s="163">
        <v>53168</v>
      </c>
      <c r="F47" s="163">
        <v>69641</v>
      </c>
      <c r="G47" s="163">
        <v>80219</v>
      </c>
      <c r="H47" s="163">
        <v>72240</v>
      </c>
      <c r="I47" s="164">
        <f t="shared" si="11"/>
        <v>-9.9465213976738687E-2</v>
      </c>
      <c r="J47" s="163">
        <f t="shared" si="10"/>
        <v>-7979</v>
      </c>
      <c r="K47" s="164">
        <f t="shared" si="12"/>
        <v>1.2255032935401014E-2</v>
      </c>
      <c r="L47" s="79"/>
    </row>
    <row r="48" spans="1:12" x14ac:dyDescent="0.25">
      <c r="A48" s="161" t="s">
        <v>145</v>
      </c>
      <c r="B48" s="167" t="s">
        <v>145</v>
      </c>
      <c r="C48" s="168">
        <f t="shared" ref="C48" si="13">C40-SUM(C41:C47)</f>
        <v>487384</v>
      </c>
      <c r="D48" s="168">
        <f t="shared" ref="D48:H48" si="14">D40-SUM(D41:D47)</f>
        <v>51265</v>
      </c>
      <c r="E48" s="168">
        <f t="shared" si="14"/>
        <v>406393</v>
      </c>
      <c r="F48" s="168">
        <f t="shared" si="14"/>
        <v>546368</v>
      </c>
      <c r="G48" s="168">
        <f t="shared" si="14"/>
        <v>546487</v>
      </c>
      <c r="H48" s="168">
        <f t="shared" si="14"/>
        <v>574275</v>
      </c>
      <c r="I48" s="169">
        <f t="shared" si="11"/>
        <v>5.0848419084077001E-2</v>
      </c>
      <c r="J48" s="168">
        <f>H48-G48</f>
        <v>27788</v>
      </c>
      <c r="K48" s="169">
        <f t="shared" si="12"/>
        <v>9.74219136071071E-2</v>
      </c>
      <c r="L48" s="79"/>
    </row>
    <row r="49" spans="1:12" s="145" customFormat="1" x14ac:dyDescent="0.25">
      <c r="A49" s="161"/>
      <c r="B49" s="154" t="s">
        <v>46</v>
      </c>
      <c r="C49" s="152"/>
      <c r="D49" s="152"/>
      <c r="E49" s="152"/>
      <c r="F49" s="152"/>
      <c r="G49" s="152"/>
      <c r="H49" s="152"/>
      <c r="I49" s="152"/>
      <c r="J49" s="152"/>
      <c r="K49" s="152"/>
    </row>
    <row r="50" spans="1:12" x14ac:dyDescent="0.25">
      <c r="A50" s="161"/>
      <c r="B50" s="155" t="s">
        <v>68</v>
      </c>
      <c r="C50" s="175">
        <v>41401</v>
      </c>
      <c r="D50" s="175">
        <v>4966</v>
      </c>
      <c r="E50" s="175">
        <v>27139</v>
      </c>
      <c r="F50" s="175">
        <v>34163</v>
      </c>
      <c r="G50" s="175">
        <v>39956</v>
      </c>
      <c r="H50" s="175">
        <v>38976</v>
      </c>
      <c r="I50" s="176">
        <f>IFERROR(H50/G50-1,"-")</f>
        <v>-2.4526979677645389E-2</v>
      </c>
      <c r="J50" s="175">
        <f>H50-G50</f>
        <v>-980</v>
      </c>
      <c r="K50" s="176">
        <f>H50/H$8</f>
        <v>6.6120177697977563E-3</v>
      </c>
      <c r="L50" s="79"/>
    </row>
    <row r="51" spans="1:12" x14ac:dyDescent="0.25">
      <c r="A51" s="161" t="s">
        <v>96</v>
      </c>
      <c r="B51" s="158" t="s">
        <v>97</v>
      </c>
      <c r="C51" s="159">
        <v>2118</v>
      </c>
      <c r="D51" s="159">
        <v>1031</v>
      </c>
      <c r="E51" s="159">
        <v>1552</v>
      </c>
      <c r="F51" s="159">
        <v>10028</v>
      </c>
      <c r="G51" s="159">
        <v>3529</v>
      </c>
      <c r="H51" s="159">
        <v>4360</v>
      </c>
      <c r="I51" s="160">
        <f>IFERROR(H51/G51-1,"-")</f>
        <v>0.23547747237177674</v>
      </c>
      <c r="J51" s="159">
        <f t="shared" ref="J51:J61" si="15">H51-G51</f>
        <v>831</v>
      </c>
      <c r="K51" s="160">
        <f>H51/H$8</f>
        <v>7.3964484493837797E-4</v>
      </c>
      <c r="L51" s="79"/>
    </row>
    <row r="52" spans="1:12" x14ac:dyDescent="0.25">
      <c r="A52" s="161" t="s">
        <v>103</v>
      </c>
      <c r="B52" s="162" t="s">
        <v>103</v>
      </c>
      <c r="C52" s="163">
        <v>1051</v>
      </c>
      <c r="D52" s="163">
        <v>757</v>
      </c>
      <c r="E52" s="163">
        <v>157</v>
      </c>
      <c r="F52" s="163">
        <v>7140</v>
      </c>
      <c r="G52" s="163">
        <v>1177</v>
      </c>
      <c r="H52" s="163">
        <v>2078</v>
      </c>
      <c r="I52" s="164">
        <f>IFERROR(H52/G52-1,"-")</f>
        <v>0.76550552251486836</v>
      </c>
      <c r="J52" s="163">
        <f t="shared" si="15"/>
        <v>901</v>
      </c>
      <c r="K52" s="164">
        <f>H52/H$8</f>
        <v>3.5251880453714433E-4</v>
      </c>
      <c r="L52" s="79"/>
    </row>
    <row r="53" spans="1:12" x14ac:dyDescent="0.25">
      <c r="A53" s="161" t="s">
        <v>100</v>
      </c>
      <c r="B53" s="162" t="s">
        <v>100</v>
      </c>
      <c r="C53" s="163">
        <v>1067</v>
      </c>
      <c r="D53" s="163">
        <v>274</v>
      </c>
      <c r="E53" s="163">
        <v>1395</v>
      </c>
      <c r="F53" s="163">
        <v>2888</v>
      </c>
      <c r="G53" s="163">
        <v>2352</v>
      </c>
      <c r="H53" s="163">
        <v>2282</v>
      </c>
      <c r="I53" s="164">
        <f>IFERROR(H53/G53-1,"-")</f>
        <v>-2.9761904761904767E-2</v>
      </c>
      <c r="J53" s="163">
        <f t="shared" si="15"/>
        <v>-70</v>
      </c>
      <c r="K53" s="164">
        <f>H53/H$8</f>
        <v>3.8712604040123358E-4</v>
      </c>
      <c r="L53" s="79"/>
    </row>
    <row r="54" spans="1:12" x14ac:dyDescent="0.25">
      <c r="A54" s="161"/>
      <c r="B54" s="158" t="s">
        <v>107</v>
      </c>
      <c r="C54" s="159">
        <v>39283</v>
      </c>
      <c r="D54" s="159">
        <v>3935</v>
      </c>
      <c r="E54" s="159">
        <v>25587</v>
      </c>
      <c r="F54" s="159">
        <v>24135</v>
      </c>
      <c r="G54" s="159">
        <v>36427</v>
      </c>
      <c r="H54" s="159">
        <v>34616</v>
      </c>
      <c r="I54" s="160">
        <f>IFERROR(H54/G54-1,"-")</f>
        <v>-4.971587009635714E-2</v>
      </c>
      <c r="J54" s="159">
        <f t="shared" si="15"/>
        <v>-1811</v>
      </c>
      <c r="K54" s="160">
        <f>H54/H$8</f>
        <v>5.8723729248593782E-3</v>
      </c>
      <c r="L54" s="79"/>
    </row>
    <row r="55" spans="1:12" s="56" customFormat="1" x14ac:dyDescent="0.25">
      <c r="A55" s="161"/>
      <c r="B55" s="162" t="s">
        <v>110</v>
      </c>
      <c r="C55" s="163">
        <v>11570</v>
      </c>
      <c r="D55" s="163">
        <v>201</v>
      </c>
      <c r="E55" s="163">
        <v>9938</v>
      </c>
      <c r="F55" s="163">
        <v>9730</v>
      </c>
      <c r="G55" s="163">
        <v>11566</v>
      </c>
      <c r="H55" s="163">
        <v>12429</v>
      </c>
      <c r="I55" s="164">
        <f t="shared" ref="I55:I62" si="16">IFERROR(H55/G55-1,"-")</f>
        <v>7.4615251599515764E-2</v>
      </c>
      <c r="J55" s="163">
        <f t="shared" si="15"/>
        <v>863</v>
      </c>
      <c r="K55" s="164">
        <f t="shared" ref="K55:K62" si="17">H55/H$8</f>
        <v>2.1084967380135549E-3</v>
      </c>
      <c r="L55" s="165"/>
    </row>
    <row r="56" spans="1:12" s="56" customFormat="1" x14ac:dyDescent="0.25">
      <c r="A56" s="161"/>
      <c r="B56" s="162" t="s">
        <v>113</v>
      </c>
      <c r="C56" s="163">
        <v>12825</v>
      </c>
      <c r="D56" s="163">
        <v>1976</v>
      </c>
      <c r="E56" s="163">
        <v>7443</v>
      </c>
      <c r="F56" s="163">
        <v>4909</v>
      </c>
      <c r="G56" s="163">
        <v>10911</v>
      </c>
      <c r="H56" s="163">
        <v>9031</v>
      </c>
      <c r="I56" s="164">
        <f t="shared" si="16"/>
        <v>-0.17230318027678493</v>
      </c>
      <c r="J56" s="163">
        <f t="shared" si="15"/>
        <v>-1880</v>
      </c>
      <c r="K56" s="164">
        <f t="shared" si="17"/>
        <v>1.532048760238186E-3</v>
      </c>
      <c r="L56" s="165"/>
    </row>
    <row r="57" spans="1:12" x14ac:dyDescent="0.25">
      <c r="A57" s="161"/>
      <c r="B57" s="162" t="s">
        <v>116</v>
      </c>
      <c r="C57" s="163">
        <v>1057</v>
      </c>
      <c r="D57" s="163">
        <v>155</v>
      </c>
      <c r="E57" s="163">
        <v>718</v>
      </c>
      <c r="F57" s="163">
        <v>1271</v>
      </c>
      <c r="G57" s="163">
        <v>1237</v>
      </c>
      <c r="H57" s="163">
        <v>1047</v>
      </c>
      <c r="I57" s="164">
        <f t="shared" si="16"/>
        <v>-0.15359741309620045</v>
      </c>
      <c r="J57" s="163">
        <f t="shared" si="15"/>
        <v>-190</v>
      </c>
      <c r="K57" s="164">
        <f t="shared" si="17"/>
        <v>1.7761654877304625E-4</v>
      </c>
      <c r="L57" s="79"/>
    </row>
    <row r="58" spans="1:12" x14ac:dyDescent="0.25">
      <c r="A58" s="161"/>
      <c r="B58" s="162" t="s">
        <v>123</v>
      </c>
      <c r="C58" s="163">
        <v>578</v>
      </c>
      <c r="D58" s="163">
        <v>152</v>
      </c>
      <c r="E58" s="163">
        <v>794</v>
      </c>
      <c r="F58" s="163">
        <v>390</v>
      </c>
      <c r="G58" s="163">
        <v>1190</v>
      </c>
      <c r="H58" s="163">
        <v>1106</v>
      </c>
      <c r="I58" s="164">
        <f t="shared" si="16"/>
        <v>-7.0588235294117618E-2</v>
      </c>
      <c r="J58" s="163">
        <f t="shared" si="15"/>
        <v>-84</v>
      </c>
      <c r="K58" s="164">
        <f t="shared" si="17"/>
        <v>1.8762550424354267E-4</v>
      </c>
      <c r="L58" s="79"/>
    </row>
    <row r="59" spans="1:12" x14ac:dyDescent="0.25">
      <c r="A59" s="161"/>
      <c r="B59" s="162" t="s">
        <v>119</v>
      </c>
      <c r="C59" s="163">
        <v>634</v>
      </c>
      <c r="D59" s="163">
        <v>80</v>
      </c>
      <c r="E59" s="163">
        <v>579</v>
      </c>
      <c r="F59" s="163">
        <v>498</v>
      </c>
      <c r="G59" s="163">
        <v>921</v>
      </c>
      <c r="H59" s="163">
        <v>826</v>
      </c>
      <c r="I59" s="164">
        <f t="shared" si="16"/>
        <v>-0.10314875135722046</v>
      </c>
      <c r="J59" s="163">
        <f t="shared" si="15"/>
        <v>-95</v>
      </c>
      <c r="K59" s="164">
        <f t="shared" si="17"/>
        <v>1.4012537658694959E-4</v>
      </c>
      <c r="L59" s="79"/>
    </row>
    <row r="60" spans="1:12" x14ac:dyDescent="0.25">
      <c r="A60" s="161"/>
      <c r="B60" s="162" t="s">
        <v>128</v>
      </c>
      <c r="C60" s="163">
        <v>490</v>
      </c>
      <c r="D60" s="163">
        <v>5</v>
      </c>
      <c r="E60" s="163">
        <v>125</v>
      </c>
      <c r="F60" s="163">
        <v>321</v>
      </c>
      <c r="G60" s="163">
        <v>273</v>
      </c>
      <c r="H60" s="163">
        <v>282</v>
      </c>
      <c r="I60" s="164">
        <f t="shared" si="16"/>
        <v>3.2967032967033072E-2</v>
      </c>
      <c r="J60" s="163">
        <f t="shared" si="15"/>
        <v>9</v>
      </c>
      <c r="K60" s="164">
        <f t="shared" si="17"/>
        <v>4.7839414282711598E-5</v>
      </c>
      <c r="L60" s="79"/>
    </row>
    <row r="61" spans="1:12" x14ac:dyDescent="0.25">
      <c r="A61" s="161" t="s">
        <v>144</v>
      </c>
      <c r="B61" s="162" t="s">
        <v>131</v>
      </c>
      <c r="C61" s="163">
        <v>1329</v>
      </c>
      <c r="D61" s="163">
        <v>14</v>
      </c>
      <c r="E61" s="163">
        <v>184</v>
      </c>
      <c r="F61" s="163">
        <v>282</v>
      </c>
      <c r="G61" s="163">
        <v>247</v>
      </c>
      <c r="H61" s="163">
        <v>464</v>
      </c>
      <c r="I61" s="164">
        <f t="shared" si="16"/>
        <v>0.87854251012145745</v>
      </c>
      <c r="J61" s="163">
        <f t="shared" si="15"/>
        <v>217</v>
      </c>
      <c r="K61" s="164">
        <f t="shared" si="17"/>
        <v>7.8714497259497093E-5</v>
      </c>
      <c r="L61" s="79"/>
    </row>
    <row r="62" spans="1:12" x14ac:dyDescent="0.25">
      <c r="A62" s="161" t="s">
        <v>145</v>
      </c>
      <c r="B62" s="167" t="s">
        <v>145</v>
      </c>
      <c r="C62" s="168">
        <f t="shared" ref="C62" si="18">C54-SUM(C55:C61)</f>
        <v>10800</v>
      </c>
      <c r="D62" s="168">
        <f t="shared" ref="D62:H62" si="19">D54-SUM(D55:D61)</f>
        <v>1352</v>
      </c>
      <c r="E62" s="168">
        <f t="shared" si="19"/>
        <v>5806</v>
      </c>
      <c r="F62" s="168">
        <f t="shared" si="19"/>
        <v>6734</v>
      </c>
      <c r="G62" s="168">
        <f t="shared" si="19"/>
        <v>10082</v>
      </c>
      <c r="H62" s="168">
        <f t="shared" si="19"/>
        <v>9431</v>
      </c>
      <c r="I62" s="169">
        <f t="shared" si="16"/>
        <v>-6.4570521721880603E-2</v>
      </c>
      <c r="J62" s="168">
        <f>H62-G62</f>
        <v>-651</v>
      </c>
      <c r="K62" s="169">
        <f t="shared" si="17"/>
        <v>1.5999060854618905E-3</v>
      </c>
      <c r="L62" s="79"/>
    </row>
    <row r="63" spans="1:12" s="145" customFormat="1" x14ac:dyDescent="0.25">
      <c r="A63" s="161"/>
      <c r="B63" s="154" t="s">
        <v>47</v>
      </c>
      <c r="C63" s="152"/>
      <c r="D63" s="152"/>
      <c r="E63" s="152"/>
      <c r="F63" s="152"/>
      <c r="G63" s="152"/>
      <c r="H63" s="152"/>
      <c r="I63" s="152"/>
      <c r="J63" s="152"/>
      <c r="K63" s="152"/>
    </row>
    <row r="64" spans="1:12" x14ac:dyDescent="0.25">
      <c r="A64" s="161"/>
      <c r="B64" s="155" t="s">
        <v>68</v>
      </c>
      <c r="C64" s="175">
        <v>127894</v>
      </c>
      <c r="D64" s="175">
        <v>25853</v>
      </c>
      <c r="E64" s="175">
        <v>127192</v>
      </c>
      <c r="F64" s="175">
        <v>236821</v>
      </c>
      <c r="G64" s="175">
        <v>235129</v>
      </c>
      <c r="H64" s="175">
        <v>182543</v>
      </c>
      <c r="I64" s="176">
        <f>IFERROR(H64/G64-1,"-")</f>
        <v>-0.22364744459424402</v>
      </c>
      <c r="J64" s="175">
        <f>H64-G64</f>
        <v>-52586</v>
      </c>
      <c r="K64" s="176">
        <f>H64/H$8</f>
        <v>3.0967199295776678E-2</v>
      </c>
      <c r="L64" s="79"/>
    </row>
    <row r="65" spans="1:12" x14ac:dyDescent="0.25">
      <c r="A65" s="161" t="s">
        <v>96</v>
      </c>
      <c r="B65" s="158" t="s">
        <v>97</v>
      </c>
      <c r="C65" s="159">
        <v>20187</v>
      </c>
      <c r="D65" s="159">
        <v>5294</v>
      </c>
      <c r="E65" s="159">
        <v>18620</v>
      </c>
      <c r="F65" s="159">
        <v>19936</v>
      </c>
      <c r="G65" s="159">
        <v>25881</v>
      </c>
      <c r="H65" s="159">
        <v>17311</v>
      </c>
      <c r="I65" s="160">
        <f>IFERROR(H65/G65-1,"-")</f>
        <v>-0.33113094548124111</v>
      </c>
      <c r="J65" s="159">
        <f t="shared" ref="J65:J75" si="20">H65-G65</f>
        <v>-8570</v>
      </c>
      <c r="K65" s="160">
        <f>H65/H$8</f>
        <v>2.936695392368867E-3</v>
      </c>
      <c r="L65" s="79"/>
    </row>
    <row r="66" spans="1:12" x14ac:dyDescent="0.25">
      <c r="A66" s="161" t="s">
        <v>103</v>
      </c>
      <c r="B66" s="162" t="s">
        <v>103</v>
      </c>
      <c r="C66" s="163">
        <v>5674</v>
      </c>
      <c r="D66" s="163">
        <v>5126</v>
      </c>
      <c r="E66" s="163">
        <v>10200</v>
      </c>
      <c r="F66" s="163">
        <v>14755</v>
      </c>
      <c r="G66" s="163">
        <v>13613</v>
      </c>
      <c r="H66" s="163">
        <v>3312</v>
      </c>
      <c r="I66" s="164">
        <f>IFERROR(H66/G66-1,"-")</f>
        <v>-0.75670315139939759</v>
      </c>
      <c r="J66" s="163">
        <f t="shared" si="20"/>
        <v>-10301</v>
      </c>
      <c r="K66" s="164">
        <f>H66/H$8</f>
        <v>5.6185865285227239E-4</v>
      </c>
      <c r="L66" s="79"/>
    </row>
    <row r="67" spans="1:12" x14ac:dyDescent="0.25">
      <c r="A67" s="161" t="s">
        <v>100</v>
      </c>
      <c r="B67" s="162" t="s">
        <v>100</v>
      </c>
      <c r="C67" s="163">
        <v>14513</v>
      </c>
      <c r="D67" s="163">
        <v>168</v>
      </c>
      <c r="E67" s="163">
        <v>8420</v>
      </c>
      <c r="F67" s="163">
        <v>5181</v>
      </c>
      <c r="G67" s="163">
        <v>12268</v>
      </c>
      <c r="H67" s="163">
        <v>13999</v>
      </c>
      <c r="I67" s="164">
        <f>IFERROR(H67/G67-1,"-")</f>
        <v>0.14109879360939037</v>
      </c>
      <c r="J67" s="163">
        <f t="shared" si="20"/>
        <v>1731</v>
      </c>
      <c r="K67" s="164">
        <f>H67/H$8</f>
        <v>2.3748367395165946E-3</v>
      </c>
      <c r="L67" s="79"/>
    </row>
    <row r="68" spans="1:12" x14ac:dyDescent="0.25">
      <c r="A68" s="161"/>
      <c r="B68" s="158" t="s">
        <v>107</v>
      </c>
      <c r="C68" s="159">
        <v>107707</v>
      </c>
      <c r="D68" s="159">
        <v>20559</v>
      </c>
      <c r="E68" s="159">
        <v>108572</v>
      </c>
      <c r="F68" s="159">
        <v>216885</v>
      </c>
      <c r="G68" s="159">
        <v>209248</v>
      </c>
      <c r="H68" s="159">
        <v>165232</v>
      </c>
      <c r="I68" s="160">
        <f>IFERROR(H68/G68-1,"-")</f>
        <v>-0.21035326502523322</v>
      </c>
      <c r="J68" s="159">
        <f t="shared" si="20"/>
        <v>-44016</v>
      </c>
      <c r="K68" s="160">
        <f>H68/H$8</f>
        <v>2.8030503903407812E-2</v>
      </c>
      <c r="L68" s="79"/>
    </row>
    <row r="69" spans="1:12" s="56" customFormat="1" x14ac:dyDescent="0.25">
      <c r="A69" s="161"/>
      <c r="B69" s="162" t="s">
        <v>110</v>
      </c>
      <c r="C69" s="163">
        <v>39912</v>
      </c>
      <c r="D69" s="163">
        <v>252</v>
      </c>
      <c r="E69" s="163">
        <v>32427</v>
      </c>
      <c r="F69" s="163">
        <v>68720</v>
      </c>
      <c r="G69" s="163">
        <v>72707</v>
      </c>
      <c r="H69" s="163">
        <v>66309</v>
      </c>
      <c r="I69" s="164">
        <f t="shared" ref="I69:I76" si="21">IFERROR(H69/G69-1,"-")</f>
        <v>-8.799702917188168E-2</v>
      </c>
      <c r="J69" s="163">
        <f t="shared" si="20"/>
        <v>-6398</v>
      </c>
      <c r="K69" s="164">
        <f t="shared" ref="K69:K76" si="22">H69/H$8</f>
        <v>1.1248878445646537E-2</v>
      </c>
      <c r="L69" s="165"/>
    </row>
    <row r="70" spans="1:12" s="56" customFormat="1" x14ac:dyDescent="0.25">
      <c r="A70" s="161"/>
      <c r="B70" s="162" t="s">
        <v>113</v>
      </c>
      <c r="C70" s="163">
        <v>13113</v>
      </c>
      <c r="D70" s="163">
        <v>5054</v>
      </c>
      <c r="E70" s="163">
        <v>10255</v>
      </c>
      <c r="F70" s="163">
        <v>16053</v>
      </c>
      <c r="G70" s="163">
        <v>18608</v>
      </c>
      <c r="H70" s="163">
        <v>14666</v>
      </c>
      <c r="I70" s="164">
        <f t="shared" si="21"/>
        <v>-0.2118443680137575</v>
      </c>
      <c r="J70" s="163">
        <f t="shared" si="20"/>
        <v>-3942</v>
      </c>
      <c r="K70" s="164">
        <f t="shared" si="22"/>
        <v>2.4879888293271217E-3</v>
      </c>
      <c r="L70" s="165"/>
    </row>
    <row r="71" spans="1:12" x14ac:dyDescent="0.25">
      <c r="A71" s="161"/>
      <c r="B71" s="162" t="s">
        <v>116</v>
      </c>
      <c r="C71" s="163">
        <v>14265</v>
      </c>
      <c r="D71" s="163">
        <v>1218</v>
      </c>
      <c r="E71" s="163">
        <v>11899</v>
      </c>
      <c r="F71" s="163">
        <v>33409</v>
      </c>
      <c r="G71" s="163">
        <v>20198</v>
      </c>
      <c r="H71" s="163">
        <v>10787</v>
      </c>
      <c r="I71" s="164">
        <f t="shared" si="21"/>
        <v>-0.46593722150707995</v>
      </c>
      <c r="J71" s="163">
        <f t="shared" si="20"/>
        <v>-9411</v>
      </c>
      <c r="K71" s="164">
        <f t="shared" si="22"/>
        <v>1.8299424179702482E-3</v>
      </c>
      <c r="L71" s="79"/>
    </row>
    <row r="72" spans="1:12" x14ac:dyDescent="0.25">
      <c r="A72" s="161"/>
      <c r="B72" s="162" t="s">
        <v>123</v>
      </c>
      <c r="C72" s="163">
        <v>1063</v>
      </c>
      <c r="D72" s="163">
        <v>399</v>
      </c>
      <c r="E72" s="163">
        <v>7978</v>
      </c>
      <c r="F72" s="163">
        <v>4705</v>
      </c>
      <c r="G72" s="163">
        <v>9107</v>
      </c>
      <c r="H72" s="163">
        <v>7037</v>
      </c>
      <c r="I72" s="164">
        <f t="shared" si="21"/>
        <v>-0.22729768310091136</v>
      </c>
      <c r="J72" s="163">
        <f t="shared" si="20"/>
        <v>-2070</v>
      </c>
      <c r="K72" s="164">
        <f t="shared" si="22"/>
        <v>1.1937799939980196E-3</v>
      </c>
      <c r="L72" s="79"/>
    </row>
    <row r="73" spans="1:12" x14ac:dyDescent="0.25">
      <c r="A73" s="161"/>
      <c r="B73" s="162" t="s">
        <v>119</v>
      </c>
      <c r="C73" s="163">
        <v>2108</v>
      </c>
      <c r="D73" s="163">
        <v>4909</v>
      </c>
      <c r="E73" s="163">
        <v>2459</v>
      </c>
      <c r="F73" s="163">
        <v>3868</v>
      </c>
      <c r="G73" s="163">
        <v>4701</v>
      </c>
      <c r="H73" s="163">
        <v>3483</v>
      </c>
      <c r="I73" s="164">
        <f t="shared" si="21"/>
        <v>-0.25909380982769625</v>
      </c>
      <c r="J73" s="163">
        <f t="shared" si="20"/>
        <v>-1218</v>
      </c>
      <c r="K73" s="164">
        <f t="shared" si="22"/>
        <v>5.90867659385406E-4</v>
      </c>
      <c r="L73" s="79"/>
    </row>
    <row r="74" spans="1:12" x14ac:dyDescent="0.25">
      <c r="A74" s="161"/>
      <c r="B74" s="162" t="s">
        <v>128</v>
      </c>
      <c r="C74" s="163">
        <v>4883</v>
      </c>
      <c r="D74" s="163">
        <v>0</v>
      </c>
      <c r="E74" s="163">
        <v>5121</v>
      </c>
      <c r="F74" s="163">
        <v>14747</v>
      </c>
      <c r="G74" s="163">
        <v>7677</v>
      </c>
      <c r="H74" s="163">
        <v>6083</v>
      </c>
      <c r="I74" s="164">
        <f t="shared" si="21"/>
        <v>-0.20763319004819591</v>
      </c>
      <c r="J74" s="163">
        <f t="shared" si="20"/>
        <v>-1594</v>
      </c>
      <c r="K74" s="164">
        <f t="shared" si="22"/>
        <v>1.0319402733394846E-3</v>
      </c>
      <c r="L74" s="79"/>
    </row>
    <row r="75" spans="1:12" x14ac:dyDescent="0.25">
      <c r="A75" s="161" t="s">
        <v>144</v>
      </c>
      <c r="B75" s="162" t="s">
        <v>131</v>
      </c>
      <c r="C75" s="163">
        <v>3860</v>
      </c>
      <c r="D75" s="163">
        <v>0</v>
      </c>
      <c r="E75" s="163">
        <v>2038</v>
      </c>
      <c r="F75" s="163">
        <v>3998</v>
      </c>
      <c r="G75" s="163">
        <v>6144</v>
      </c>
      <c r="H75" s="163">
        <v>8803</v>
      </c>
      <c r="I75" s="164">
        <f t="shared" si="21"/>
        <v>0.43277994791666674</v>
      </c>
      <c r="J75" s="163">
        <f t="shared" si="20"/>
        <v>2659</v>
      </c>
      <c r="K75" s="164">
        <f t="shared" si="22"/>
        <v>1.4933700848606744E-3</v>
      </c>
      <c r="L75" s="79"/>
    </row>
    <row r="76" spans="1:12" x14ac:dyDescent="0.25">
      <c r="A76" s="161" t="s">
        <v>145</v>
      </c>
      <c r="B76" s="167" t="s">
        <v>145</v>
      </c>
      <c r="C76" s="168">
        <f t="shared" ref="C76" si="23">C68-SUM(C69:C75)</f>
        <v>28503</v>
      </c>
      <c r="D76" s="168">
        <f t="shared" ref="D76:H76" si="24">D68-SUM(D69:D75)</f>
        <v>8727</v>
      </c>
      <c r="E76" s="168">
        <f t="shared" si="24"/>
        <v>36395</v>
      </c>
      <c r="F76" s="168">
        <f t="shared" si="24"/>
        <v>71385</v>
      </c>
      <c r="G76" s="168">
        <f t="shared" si="24"/>
        <v>70106</v>
      </c>
      <c r="H76" s="168">
        <f t="shared" si="24"/>
        <v>48064</v>
      </c>
      <c r="I76" s="169">
        <f t="shared" si="21"/>
        <v>-0.31440960830742015</v>
      </c>
      <c r="J76" s="168">
        <f>H76-G76</f>
        <v>-22042</v>
      </c>
      <c r="K76" s="169">
        <f t="shared" si="22"/>
        <v>8.1537361988803202E-3</v>
      </c>
      <c r="L76" s="79"/>
    </row>
    <row r="77" spans="1:12" s="145" customFormat="1" x14ac:dyDescent="0.25">
      <c r="A77" s="161"/>
      <c r="B77" s="154" t="s">
        <v>48</v>
      </c>
      <c r="C77" s="152"/>
      <c r="D77" s="152"/>
      <c r="E77" s="152"/>
      <c r="F77" s="152"/>
      <c r="G77" s="152"/>
      <c r="H77" s="152"/>
      <c r="I77" s="152"/>
      <c r="J77" s="152"/>
      <c r="K77" s="152"/>
    </row>
    <row r="78" spans="1:12" x14ac:dyDescent="0.25">
      <c r="A78" s="161"/>
      <c r="B78" s="155" t="s">
        <v>68</v>
      </c>
      <c r="C78" s="175">
        <v>924341</v>
      </c>
      <c r="D78" s="175">
        <v>55548</v>
      </c>
      <c r="E78" s="175">
        <v>562616</v>
      </c>
      <c r="F78" s="175">
        <v>871429</v>
      </c>
      <c r="G78" s="175">
        <v>959103</v>
      </c>
      <c r="H78" s="175">
        <v>973492</v>
      </c>
      <c r="I78" s="176">
        <f>IFERROR(H78/G78-1,"-")</f>
        <v>1.500255968337072E-2</v>
      </c>
      <c r="J78" s="175">
        <f>H78-G78</f>
        <v>14389</v>
      </c>
      <c r="K78" s="176">
        <f>H78/H$8</f>
        <v>0.1651464081166861</v>
      </c>
      <c r="L78" s="79"/>
    </row>
    <row r="79" spans="1:12" x14ac:dyDescent="0.25">
      <c r="A79" s="161" t="s">
        <v>96</v>
      </c>
      <c r="B79" s="158" t="s">
        <v>97</v>
      </c>
      <c r="C79" s="159">
        <v>207452</v>
      </c>
      <c r="D79" s="159">
        <v>14792</v>
      </c>
      <c r="E79" s="159">
        <v>148815</v>
      </c>
      <c r="F79" s="159">
        <v>201275</v>
      </c>
      <c r="G79" s="159">
        <v>166518</v>
      </c>
      <c r="H79" s="159">
        <v>170091</v>
      </c>
      <c r="I79" s="160">
        <f>IFERROR(H79/G79-1,"-")</f>
        <v>2.1457139768673583E-2</v>
      </c>
      <c r="J79" s="159">
        <f t="shared" ref="J79:J89" si="25">H79-G79</f>
        <v>3573</v>
      </c>
      <c r="K79" s="160">
        <f>H79/H$8</f>
        <v>2.8854800761562761E-2</v>
      </c>
      <c r="L79" s="79"/>
    </row>
    <row r="80" spans="1:12" x14ac:dyDescent="0.25">
      <c r="A80" s="161" t="s">
        <v>103</v>
      </c>
      <c r="B80" s="162" t="s">
        <v>103</v>
      </c>
      <c r="C80" s="163">
        <v>16857</v>
      </c>
      <c r="D80" s="163">
        <v>7399</v>
      </c>
      <c r="E80" s="163">
        <v>21340</v>
      </c>
      <c r="F80" s="163">
        <v>21543</v>
      </c>
      <c r="G80" s="163">
        <v>16168</v>
      </c>
      <c r="H80" s="163">
        <v>17990</v>
      </c>
      <c r="I80" s="164">
        <f>IFERROR(H80/G80-1,"-")</f>
        <v>0.11269173676397815</v>
      </c>
      <c r="J80" s="163">
        <f t="shared" si="25"/>
        <v>1822</v>
      </c>
      <c r="K80" s="164">
        <f>H80/H$8</f>
        <v>3.051883201936105E-3</v>
      </c>
      <c r="L80" s="79"/>
    </row>
    <row r="81" spans="1:12" x14ac:dyDescent="0.25">
      <c r="A81" s="161" t="s">
        <v>100</v>
      </c>
      <c r="B81" s="162" t="s">
        <v>100</v>
      </c>
      <c r="C81" s="163">
        <v>190595</v>
      </c>
      <c r="D81" s="163">
        <v>7393</v>
      </c>
      <c r="E81" s="163">
        <v>127475</v>
      </c>
      <c r="F81" s="163">
        <v>179732</v>
      </c>
      <c r="G81" s="163">
        <v>150350</v>
      </c>
      <c r="H81" s="163">
        <v>152101</v>
      </c>
      <c r="I81" s="164">
        <f>IFERROR(H81/G81-1,"-")</f>
        <v>1.1646158962421049E-2</v>
      </c>
      <c r="J81" s="163">
        <f t="shared" si="25"/>
        <v>1751</v>
      </c>
      <c r="K81" s="164">
        <f>H81/H$8</f>
        <v>2.5802917559626656E-2</v>
      </c>
      <c r="L81" s="79"/>
    </row>
    <row r="82" spans="1:12" x14ac:dyDescent="0.25">
      <c r="A82" s="161"/>
      <c r="B82" s="158" t="s">
        <v>107</v>
      </c>
      <c r="C82" s="159">
        <v>716889</v>
      </c>
      <c r="D82" s="159">
        <v>40756</v>
      </c>
      <c r="E82" s="159">
        <v>413801</v>
      </c>
      <c r="F82" s="159">
        <v>670154</v>
      </c>
      <c r="G82" s="159">
        <v>792585</v>
      </c>
      <c r="H82" s="159">
        <v>803401</v>
      </c>
      <c r="I82" s="160">
        <f>IFERROR(H82/G82-1,"-")</f>
        <v>1.3646485865869362E-2</v>
      </c>
      <c r="J82" s="159">
        <f t="shared" si="25"/>
        <v>10816</v>
      </c>
      <c r="K82" s="160">
        <f>H82/H$8</f>
        <v>0.13629160735512333</v>
      </c>
      <c r="L82" s="79"/>
    </row>
    <row r="83" spans="1:12" s="56" customFormat="1" x14ac:dyDescent="0.25">
      <c r="A83" s="161"/>
      <c r="B83" s="162" t="s">
        <v>110</v>
      </c>
      <c r="C83" s="163">
        <v>104495</v>
      </c>
      <c r="D83" s="163">
        <v>6213</v>
      </c>
      <c r="E83" s="163">
        <v>54988</v>
      </c>
      <c r="F83" s="163">
        <v>102723</v>
      </c>
      <c r="G83" s="163">
        <v>136450</v>
      </c>
      <c r="H83" s="163">
        <v>134299</v>
      </c>
      <c r="I83" s="164">
        <f t="shared" ref="I83:I90" si="26">IFERROR(H83/G83-1,"-")</f>
        <v>-1.576401612312206E-2</v>
      </c>
      <c r="J83" s="163">
        <f t="shared" si="25"/>
        <v>-2151</v>
      </c>
      <c r="K83" s="164">
        <f t="shared" ref="K83:K90" si="27">H83/H$8</f>
        <v>2.278292730054569E-2</v>
      </c>
      <c r="L83" s="165"/>
    </row>
    <row r="84" spans="1:12" s="56" customFormat="1" x14ac:dyDescent="0.25">
      <c r="A84" s="161"/>
      <c r="B84" s="162" t="s">
        <v>113</v>
      </c>
      <c r="C84" s="163">
        <v>308528</v>
      </c>
      <c r="D84" s="163">
        <v>14479</v>
      </c>
      <c r="E84" s="163">
        <v>166847</v>
      </c>
      <c r="F84" s="163">
        <v>271261</v>
      </c>
      <c r="G84" s="163">
        <v>308341</v>
      </c>
      <c r="H84" s="163">
        <v>296253</v>
      </c>
      <c r="I84" s="164">
        <f t="shared" si="26"/>
        <v>-3.9203349538335819E-2</v>
      </c>
      <c r="J84" s="163">
        <f t="shared" si="25"/>
        <v>-12088</v>
      </c>
      <c r="K84" s="164">
        <f t="shared" si="27"/>
        <v>5.0257340423745245E-2</v>
      </c>
      <c r="L84" s="165"/>
    </row>
    <row r="85" spans="1:12" x14ac:dyDescent="0.25">
      <c r="A85" s="161"/>
      <c r="B85" s="162" t="s">
        <v>116</v>
      </c>
      <c r="C85" s="163">
        <v>29644</v>
      </c>
      <c r="D85" s="163">
        <v>5447</v>
      </c>
      <c r="E85" s="163">
        <v>24621</v>
      </c>
      <c r="F85" s="163">
        <v>39005</v>
      </c>
      <c r="G85" s="163">
        <v>55761</v>
      </c>
      <c r="H85" s="163">
        <v>61444</v>
      </c>
      <c r="I85" s="164">
        <f t="shared" si="26"/>
        <v>0.10191711052527763</v>
      </c>
      <c r="J85" s="163">
        <f t="shared" si="25"/>
        <v>5683</v>
      </c>
      <c r="K85" s="164">
        <f t="shared" si="27"/>
        <v>1.0423563727613232E-2</v>
      </c>
      <c r="L85" s="79"/>
    </row>
    <row r="86" spans="1:12" x14ac:dyDescent="0.25">
      <c r="A86" s="161"/>
      <c r="B86" s="162" t="s">
        <v>123</v>
      </c>
      <c r="C86" s="163">
        <v>8396</v>
      </c>
      <c r="D86" s="163">
        <v>527</v>
      </c>
      <c r="E86" s="163">
        <v>12056</v>
      </c>
      <c r="F86" s="163">
        <v>12027</v>
      </c>
      <c r="G86" s="163">
        <v>16559</v>
      </c>
      <c r="H86" s="163">
        <v>22825</v>
      </c>
      <c r="I86" s="164">
        <f t="shared" si="26"/>
        <v>0.37840449302494106</v>
      </c>
      <c r="J86" s="163">
        <f t="shared" si="25"/>
        <v>6266</v>
      </c>
      <c r="K86" s="164">
        <f t="shared" si="27"/>
        <v>3.8721086205776322E-3</v>
      </c>
      <c r="L86" s="79"/>
    </row>
    <row r="87" spans="1:12" x14ac:dyDescent="0.25">
      <c r="A87" s="161"/>
      <c r="B87" s="162" t="s">
        <v>119</v>
      </c>
      <c r="C87" s="163">
        <v>5563</v>
      </c>
      <c r="D87" s="163">
        <v>482</v>
      </c>
      <c r="E87" s="163">
        <v>6200</v>
      </c>
      <c r="F87" s="163">
        <v>6301</v>
      </c>
      <c r="G87" s="163">
        <v>7626</v>
      </c>
      <c r="H87" s="163">
        <v>9776</v>
      </c>
      <c r="I87" s="164">
        <f t="shared" si="26"/>
        <v>0.28193023865722533</v>
      </c>
      <c r="J87" s="163">
        <f t="shared" si="25"/>
        <v>2150</v>
      </c>
      <c r="K87" s="164">
        <f t="shared" si="27"/>
        <v>1.6584330284673354E-3</v>
      </c>
      <c r="L87" s="79"/>
    </row>
    <row r="88" spans="1:12" x14ac:dyDescent="0.25">
      <c r="A88" s="161"/>
      <c r="B88" s="162" t="s">
        <v>128</v>
      </c>
      <c r="C88" s="163">
        <v>23229</v>
      </c>
      <c r="D88" s="163">
        <v>311</v>
      </c>
      <c r="E88" s="163">
        <v>16637</v>
      </c>
      <c r="F88" s="163">
        <v>28078</v>
      </c>
      <c r="G88" s="163">
        <v>25204</v>
      </c>
      <c r="H88" s="163">
        <v>23496</v>
      </c>
      <c r="I88" s="164">
        <f t="shared" si="26"/>
        <v>-6.7767021107760672E-2</v>
      </c>
      <c r="J88" s="163">
        <f t="shared" si="25"/>
        <v>-1708</v>
      </c>
      <c r="K88" s="164">
        <f t="shared" si="27"/>
        <v>3.9859392836403959E-3</v>
      </c>
      <c r="L88" s="79"/>
    </row>
    <row r="89" spans="1:12" x14ac:dyDescent="0.25">
      <c r="A89" s="161" t="s">
        <v>144</v>
      </c>
      <c r="B89" s="162" t="s">
        <v>131</v>
      </c>
      <c r="C89" s="163">
        <v>39774</v>
      </c>
      <c r="D89" s="163">
        <v>874</v>
      </c>
      <c r="E89" s="163">
        <v>13742</v>
      </c>
      <c r="F89" s="163">
        <v>24846</v>
      </c>
      <c r="G89" s="163">
        <v>29568</v>
      </c>
      <c r="H89" s="163">
        <v>23301</v>
      </c>
      <c r="I89" s="164">
        <f t="shared" si="26"/>
        <v>-0.21195211038961037</v>
      </c>
      <c r="J89" s="163">
        <f t="shared" si="25"/>
        <v>-6267</v>
      </c>
      <c r="K89" s="164">
        <f t="shared" si="27"/>
        <v>3.9528588375938407E-3</v>
      </c>
      <c r="L89" s="79"/>
    </row>
    <row r="90" spans="1:12" x14ac:dyDescent="0.25">
      <c r="A90" s="161" t="s">
        <v>145</v>
      </c>
      <c r="B90" s="167" t="s">
        <v>145</v>
      </c>
      <c r="C90" s="168">
        <f t="shared" ref="C90" si="28">C82-SUM(C83:C89)</f>
        <v>197260</v>
      </c>
      <c r="D90" s="168">
        <f t="shared" ref="D90:H90" si="29">D82-SUM(D83:D89)</f>
        <v>12423</v>
      </c>
      <c r="E90" s="168">
        <f t="shared" si="29"/>
        <v>118710</v>
      </c>
      <c r="F90" s="168">
        <f t="shared" si="29"/>
        <v>185913</v>
      </c>
      <c r="G90" s="168">
        <f t="shared" si="29"/>
        <v>213076</v>
      </c>
      <c r="H90" s="168">
        <f t="shared" si="29"/>
        <v>232007</v>
      </c>
      <c r="I90" s="169">
        <f t="shared" si="26"/>
        <v>8.8846233268880637E-2</v>
      </c>
      <c r="J90" s="168">
        <f>H90-G90</f>
        <v>18931</v>
      </c>
      <c r="K90" s="169">
        <f t="shared" si="27"/>
        <v>3.9358436132939961E-2</v>
      </c>
      <c r="L90" s="79"/>
    </row>
    <row r="91" spans="1:12" s="145" customFormat="1" x14ac:dyDescent="0.25">
      <c r="A91" s="161"/>
      <c r="B91" s="154" t="s">
        <v>49</v>
      </c>
      <c r="C91" s="152"/>
      <c r="D91" s="152"/>
      <c r="E91" s="152"/>
      <c r="F91" s="152"/>
      <c r="G91" s="152"/>
      <c r="H91" s="152"/>
      <c r="I91" s="152"/>
      <c r="J91" s="152"/>
      <c r="K91" s="152"/>
    </row>
    <row r="92" spans="1:12" x14ac:dyDescent="0.25">
      <c r="A92" s="161"/>
      <c r="B92" s="155" t="s">
        <v>68</v>
      </c>
      <c r="C92" s="175">
        <v>27945</v>
      </c>
      <c r="D92" s="175">
        <v>5860</v>
      </c>
      <c r="E92" s="175">
        <v>22783</v>
      </c>
      <c r="F92" s="175">
        <v>28604</v>
      </c>
      <c r="G92" s="175">
        <v>29719</v>
      </c>
      <c r="H92" s="175">
        <v>27366</v>
      </c>
      <c r="I92" s="176">
        <f>IFERROR(H92/G92-1,"-")</f>
        <v>-7.9174938591473509E-2</v>
      </c>
      <c r="J92" s="175">
        <f>H92-G92</f>
        <v>-2353</v>
      </c>
      <c r="K92" s="176">
        <f>H92/H$8</f>
        <v>4.6424589051797362E-3</v>
      </c>
      <c r="L92" s="79"/>
    </row>
    <row r="93" spans="1:12" x14ac:dyDescent="0.25">
      <c r="A93" s="161" t="s">
        <v>96</v>
      </c>
      <c r="B93" s="158" t="s">
        <v>97</v>
      </c>
      <c r="C93" s="159">
        <v>11196</v>
      </c>
      <c r="D93" s="159">
        <v>2440</v>
      </c>
      <c r="E93" s="159">
        <v>9356</v>
      </c>
      <c r="F93" s="159">
        <v>11377</v>
      </c>
      <c r="G93" s="159">
        <v>8813</v>
      </c>
      <c r="H93" s="159">
        <v>8664</v>
      </c>
      <c r="I93" s="160">
        <f>IFERROR(H93/G93-1,"-")</f>
        <v>-1.6906842164983504E-2</v>
      </c>
      <c r="J93" s="159">
        <f t="shared" ref="J93:J103" si="30">H93-G93</f>
        <v>-149</v>
      </c>
      <c r="K93" s="160">
        <f>H93/H$8</f>
        <v>1.4697896643454372E-3</v>
      </c>
      <c r="L93" s="79"/>
    </row>
    <row r="94" spans="1:12" x14ac:dyDescent="0.25">
      <c r="A94" s="161" t="s">
        <v>103</v>
      </c>
      <c r="B94" s="162" t="s">
        <v>103</v>
      </c>
      <c r="C94" s="163">
        <v>5387</v>
      </c>
      <c r="D94" s="163">
        <v>1264</v>
      </c>
      <c r="E94" s="163">
        <v>3912</v>
      </c>
      <c r="F94" s="163">
        <v>2997</v>
      </c>
      <c r="G94" s="163">
        <v>2464</v>
      </c>
      <c r="H94" s="163">
        <v>2688</v>
      </c>
      <c r="I94" s="164">
        <f>IFERROR(H94/G94-1,"-")</f>
        <v>9.0909090909090828E-2</v>
      </c>
      <c r="J94" s="163">
        <f t="shared" si="30"/>
        <v>224</v>
      </c>
      <c r="K94" s="164">
        <f>H94/H$8</f>
        <v>4.5600122550329354E-4</v>
      </c>
      <c r="L94" s="79"/>
    </row>
    <row r="95" spans="1:12" x14ac:dyDescent="0.25">
      <c r="A95" s="161" t="s">
        <v>100</v>
      </c>
      <c r="B95" s="162" t="s">
        <v>100</v>
      </c>
      <c r="C95" s="163">
        <v>5809</v>
      </c>
      <c r="D95" s="163">
        <v>1176</v>
      </c>
      <c r="E95" s="163">
        <v>5444</v>
      </c>
      <c r="F95" s="163">
        <v>8380</v>
      </c>
      <c r="G95" s="163">
        <v>6349</v>
      </c>
      <c r="H95" s="163">
        <v>5976</v>
      </c>
      <c r="I95" s="164">
        <f>IFERROR(H95/G95-1,"-")</f>
        <v>-5.8749409355804083E-2</v>
      </c>
      <c r="J95" s="163">
        <f t="shared" si="30"/>
        <v>-373</v>
      </c>
      <c r="K95" s="164">
        <f>H95/H$8</f>
        <v>1.0137884388421437E-3</v>
      </c>
      <c r="L95" s="79"/>
    </row>
    <row r="96" spans="1:12" x14ac:dyDescent="0.25">
      <c r="A96" s="161"/>
      <c r="B96" s="158" t="s">
        <v>107</v>
      </c>
      <c r="C96" s="159">
        <v>16749</v>
      </c>
      <c r="D96" s="159">
        <v>3420</v>
      </c>
      <c r="E96" s="159">
        <v>13427</v>
      </c>
      <c r="F96" s="159">
        <v>17227</v>
      </c>
      <c r="G96" s="159">
        <v>20906</v>
      </c>
      <c r="H96" s="159">
        <v>18702</v>
      </c>
      <c r="I96" s="160">
        <f>IFERROR(H96/G96-1,"-")</f>
        <v>-0.10542428011097293</v>
      </c>
      <c r="J96" s="159">
        <f t="shared" si="30"/>
        <v>-2204</v>
      </c>
      <c r="K96" s="160">
        <f>H96/H$8</f>
        <v>3.172669240834299E-3</v>
      </c>
      <c r="L96" s="79"/>
    </row>
    <row r="97" spans="1:12" s="56" customFormat="1" x14ac:dyDescent="0.25">
      <c r="A97" s="161"/>
      <c r="B97" s="162" t="s">
        <v>110</v>
      </c>
      <c r="C97" s="163">
        <v>3826</v>
      </c>
      <c r="D97" s="163">
        <v>85</v>
      </c>
      <c r="E97" s="163">
        <v>2335</v>
      </c>
      <c r="F97" s="163">
        <v>3458</v>
      </c>
      <c r="G97" s="163">
        <v>3548</v>
      </c>
      <c r="H97" s="163">
        <v>3093</v>
      </c>
      <c r="I97" s="164">
        <f t="shared" ref="I97:I104" si="31">IFERROR(H97/G97-1,"-")</f>
        <v>-0.1282412626832018</v>
      </c>
      <c r="J97" s="163">
        <f t="shared" si="30"/>
        <v>-455</v>
      </c>
      <c r="K97" s="164">
        <f t="shared" ref="K97:K104" si="32">H97/H$8</f>
        <v>5.2470676729229426E-4</v>
      </c>
      <c r="L97" s="165"/>
    </row>
    <row r="98" spans="1:12" s="56" customFormat="1" x14ac:dyDescent="0.25">
      <c r="A98" s="161"/>
      <c r="B98" s="162" t="s">
        <v>113</v>
      </c>
      <c r="C98" s="163">
        <v>5091</v>
      </c>
      <c r="D98" s="163">
        <v>1067</v>
      </c>
      <c r="E98" s="163">
        <v>4119</v>
      </c>
      <c r="F98" s="163">
        <v>5523</v>
      </c>
      <c r="G98" s="163">
        <v>6667</v>
      </c>
      <c r="H98" s="163">
        <v>5922</v>
      </c>
      <c r="I98" s="164">
        <f t="shared" si="31"/>
        <v>-0.11174441277936098</v>
      </c>
      <c r="J98" s="163">
        <f t="shared" si="30"/>
        <v>-745</v>
      </c>
      <c r="K98" s="164">
        <f t="shared" si="32"/>
        <v>1.0046276999369436E-3</v>
      </c>
      <c r="L98" s="165"/>
    </row>
    <row r="99" spans="1:12" x14ac:dyDescent="0.25">
      <c r="A99" s="161"/>
      <c r="B99" s="162" t="s">
        <v>116</v>
      </c>
      <c r="C99" s="163">
        <v>2151</v>
      </c>
      <c r="D99" s="163">
        <v>918</v>
      </c>
      <c r="E99" s="163">
        <v>1634</v>
      </c>
      <c r="F99" s="163">
        <v>2025</v>
      </c>
      <c r="G99" s="163">
        <v>2211</v>
      </c>
      <c r="H99" s="163">
        <v>2043</v>
      </c>
      <c r="I99" s="164">
        <f t="shared" si="31"/>
        <v>-7.5983717774762538E-2</v>
      </c>
      <c r="J99" s="163">
        <f t="shared" si="30"/>
        <v>-168</v>
      </c>
      <c r="K99" s="164">
        <f t="shared" si="32"/>
        <v>3.4658128858007021E-4</v>
      </c>
      <c r="L99" s="79"/>
    </row>
    <row r="100" spans="1:12" x14ac:dyDescent="0.25">
      <c r="A100" s="161"/>
      <c r="B100" s="162" t="s">
        <v>123</v>
      </c>
      <c r="C100" s="163">
        <v>744</v>
      </c>
      <c r="D100" s="163">
        <v>25</v>
      </c>
      <c r="E100" s="163">
        <v>876</v>
      </c>
      <c r="F100" s="163">
        <v>985</v>
      </c>
      <c r="G100" s="163">
        <v>1142</v>
      </c>
      <c r="H100" s="163">
        <v>888</v>
      </c>
      <c r="I100" s="164">
        <f t="shared" si="31"/>
        <v>-0.22241681260945712</v>
      </c>
      <c r="J100" s="163">
        <f t="shared" si="30"/>
        <v>-254</v>
      </c>
      <c r="K100" s="164">
        <f t="shared" si="32"/>
        <v>1.5064326199662375E-4</v>
      </c>
      <c r="L100" s="79"/>
    </row>
    <row r="101" spans="1:12" x14ac:dyDescent="0.25">
      <c r="A101" s="161"/>
      <c r="B101" s="162" t="s">
        <v>119</v>
      </c>
      <c r="C101" s="163">
        <v>251</v>
      </c>
      <c r="D101" s="163">
        <v>137</v>
      </c>
      <c r="E101" s="163">
        <v>472</v>
      </c>
      <c r="F101" s="163">
        <v>303</v>
      </c>
      <c r="G101" s="163">
        <v>702</v>
      </c>
      <c r="H101" s="163">
        <v>703</v>
      </c>
      <c r="I101" s="164">
        <f t="shared" si="31"/>
        <v>1.4245014245013454E-3</v>
      </c>
      <c r="J101" s="163">
        <f t="shared" si="30"/>
        <v>1</v>
      </c>
      <c r="K101" s="164">
        <f t="shared" si="32"/>
        <v>1.1925924908066048E-4</v>
      </c>
      <c r="L101" s="79"/>
    </row>
    <row r="102" spans="1:12" x14ac:dyDescent="0.25">
      <c r="A102" s="161"/>
      <c r="B102" s="162" t="s">
        <v>128</v>
      </c>
      <c r="C102" s="163">
        <v>397</v>
      </c>
      <c r="D102" s="163">
        <v>10</v>
      </c>
      <c r="E102" s="163">
        <v>393</v>
      </c>
      <c r="F102" s="163">
        <v>161</v>
      </c>
      <c r="G102" s="163">
        <v>307</v>
      </c>
      <c r="H102" s="163">
        <v>212</v>
      </c>
      <c r="I102" s="164">
        <f t="shared" si="31"/>
        <v>-0.30944625407166126</v>
      </c>
      <c r="J102" s="163">
        <f t="shared" si="30"/>
        <v>-95</v>
      </c>
      <c r="K102" s="164">
        <f t="shared" si="32"/>
        <v>3.5964382368563329E-5</v>
      </c>
      <c r="L102" s="79"/>
    </row>
    <row r="103" spans="1:12" x14ac:dyDescent="0.25">
      <c r="A103" s="161" t="s">
        <v>144</v>
      </c>
      <c r="B103" s="162" t="s">
        <v>131</v>
      </c>
      <c r="C103" s="163">
        <v>191</v>
      </c>
      <c r="D103" s="163">
        <v>37</v>
      </c>
      <c r="E103" s="163">
        <v>151</v>
      </c>
      <c r="F103" s="163">
        <v>295</v>
      </c>
      <c r="G103" s="163">
        <v>637</v>
      </c>
      <c r="H103" s="163">
        <v>224</v>
      </c>
      <c r="I103" s="164">
        <f t="shared" si="31"/>
        <v>-0.64835164835164827</v>
      </c>
      <c r="J103" s="163">
        <f t="shared" si="30"/>
        <v>-413</v>
      </c>
      <c r="K103" s="164">
        <f t="shared" si="32"/>
        <v>3.800010212527446E-5</v>
      </c>
      <c r="L103" s="79"/>
    </row>
    <row r="104" spans="1:12" x14ac:dyDescent="0.25">
      <c r="A104" s="161" t="s">
        <v>145</v>
      </c>
      <c r="B104" s="167" t="s">
        <v>145</v>
      </c>
      <c r="C104" s="168">
        <f t="shared" ref="C104" si="33">C96-SUM(C97:C103)</f>
        <v>4098</v>
      </c>
      <c r="D104" s="168">
        <f t="shared" ref="D104:H104" si="34">D96-SUM(D97:D103)</f>
        <v>1141</v>
      </c>
      <c r="E104" s="168">
        <f t="shared" si="34"/>
        <v>3447</v>
      </c>
      <c r="F104" s="168">
        <f t="shared" si="34"/>
        <v>4477</v>
      </c>
      <c r="G104" s="168">
        <f t="shared" si="34"/>
        <v>5692</v>
      </c>
      <c r="H104" s="168">
        <f t="shared" si="34"/>
        <v>5617</v>
      </c>
      <c r="I104" s="169">
        <f t="shared" si="31"/>
        <v>-1.3176387912860132E-2</v>
      </c>
      <c r="J104" s="168">
        <f>H104-G104</f>
        <v>-75</v>
      </c>
      <c r="K104" s="169">
        <f t="shared" si="32"/>
        <v>9.5288648945386894E-4</v>
      </c>
      <c r="L104" s="79"/>
    </row>
    <row r="105" spans="1:12" s="145" customFormat="1" x14ac:dyDescent="0.25">
      <c r="A105" s="161"/>
      <c r="B105" s="154" t="s">
        <v>50</v>
      </c>
      <c r="C105" s="152"/>
      <c r="D105" s="152"/>
      <c r="E105" s="152"/>
      <c r="F105" s="152"/>
      <c r="G105" s="152"/>
      <c r="H105" s="152"/>
      <c r="I105" s="152"/>
      <c r="J105" s="152"/>
      <c r="K105" s="152"/>
    </row>
    <row r="106" spans="1:12" x14ac:dyDescent="0.25">
      <c r="A106" s="161"/>
      <c r="B106" s="155" t="s">
        <v>68</v>
      </c>
      <c r="C106" s="175">
        <v>202872</v>
      </c>
      <c r="D106" s="175">
        <v>28110</v>
      </c>
      <c r="E106" s="175">
        <v>197034</v>
      </c>
      <c r="F106" s="175">
        <v>206916</v>
      </c>
      <c r="G106" s="175">
        <v>228188</v>
      </c>
      <c r="H106" s="175">
        <v>230581</v>
      </c>
      <c r="I106" s="176">
        <f>IFERROR(H106/G106-1,"-")</f>
        <v>1.0486966886952942E-2</v>
      </c>
      <c r="J106" s="175">
        <f>H106-G106</f>
        <v>2393</v>
      </c>
      <c r="K106" s="176">
        <f>H106/H$8</f>
        <v>3.9116524768517458E-2</v>
      </c>
      <c r="L106" s="79"/>
    </row>
    <row r="107" spans="1:12" x14ac:dyDescent="0.25">
      <c r="A107" s="161" t="s">
        <v>96</v>
      </c>
      <c r="B107" s="158" t="s">
        <v>97</v>
      </c>
      <c r="C107" s="159">
        <v>37459</v>
      </c>
      <c r="D107" s="159">
        <v>5291</v>
      </c>
      <c r="E107" s="159">
        <v>20368</v>
      </c>
      <c r="F107" s="159">
        <v>24445</v>
      </c>
      <c r="G107" s="159">
        <v>22417</v>
      </c>
      <c r="H107" s="159">
        <v>25590</v>
      </c>
      <c r="I107" s="160">
        <f>IFERROR(H107/G107-1,"-")</f>
        <v>0.14154436365258505</v>
      </c>
      <c r="J107" s="159">
        <f t="shared" ref="J107:J117" si="35">H107-G107</f>
        <v>3173</v>
      </c>
      <c r="K107" s="160">
        <f>H107/H$8</f>
        <v>4.3411723811864885E-3</v>
      </c>
      <c r="L107" s="79"/>
    </row>
    <row r="108" spans="1:12" x14ac:dyDescent="0.25">
      <c r="A108" s="161" t="s">
        <v>103</v>
      </c>
      <c r="B108" s="162" t="s">
        <v>103</v>
      </c>
      <c r="C108" s="163">
        <v>2844</v>
      </c>
      <c r="D108" s="163">
        <v>4936</v>
      </c>
      <c r="E108" s="163">
        <v>10174</v>
      </c>
      <c r="F108" s="163">
        <v>6677</v>
      </c>
      <c r="G108" s="163">
        <v>5092</v>
      </c>
      <c r="H108" s="163">
        <v>7598</v>
      </c>
      <c r="I108" s="164">
        <f>IFERROR(H108/G108-1,"-")</f>
        <v>0.49214454045561662</v>
      </c>
      <c r="J108" s="163">
        <f t="shared" si="35"/>
        <v>2506</v>
      </c>
      <c r="K108" s="164">
        <f>H108/H$8</f>
        <v>1.288949892624265E-3</v>
      </c>
      <c r="L108" s="79"/>
    </row>
    <row r="109" spans="1:12" x14ac:dyDescent="0.25">
      <c r="A109" s="161" t="s">
        <v>100</v>
      </c>
      <c r="B109" s="162" t="s">
        <v>100</v>
      </c>
      <c r="C109" s="163">
        <v>34615</v>
      </c>
      <c r="D109" s="163">
        <v>355</v>
      </c>
      <c r="E109" s="163">
        <v>10194</v>
      </c>
      <c r="F109" s="163">
        <v>17768</v>
      </c>
      <c r="G109" s="163">
        <v>17325</v>
      </c>
      <c r="H109" s="163">
        <v>17992</v>
      </c>
      <c r="I109" s="164">
        <f>IFERROR(H109/G109-1,"-")</f>
        <v>3.8499278499278589E-2</v>
      </c>
      <c r="J109" s="163">
        <f t="shared" si="35"/>
        <v>667</v>
      </c>
      <c r="K109" s="164">
        <f>H109/H$8</f>
        <v>3.0522224885622239E-3</v>
      </c>
      <c r="L109" s="79"/>
    </row>
    <row r="110" spans="1:12" x14ac:dyDescent="0.25">
      <c r="A110" s="161"/>
      <c r="B110" s="158" t="s">
        <v>107</v>
      </c>
      <c r="C110" s="159">
        <v>165413</v>
      </c>
      <c r="D110" s="159">
        <v>22819</v>
      </c>
      <c r="E110" s="159">
        <v>176666</v>
      </c>
      <c r="F110" s="159">
        <v>182471</v>
      </c>
      <c r="G110" s="159">
        <v>205771</v>
      </c>
      <c r="H110" s="159">
        <v>204991</v>
      </c>
      <c r="I110" s="160">
        <f>IFERROR(H110/G110-1,"-")</f>
        <v>-3.7906216133468673E-3</v>
      </c>
      <c r="J110" s="159">
        <f t="shared" si="35"/>
        <v>-780</v>
      </c>
      <c r="K110" s="160">
        <f>H110/H$8</f>
        <v>3.4775352387330968E-2</v>
      </c>
      <c r="L110" s="79"/>
    </row>
    <row r="111" spans="1:12" s="56" customFormat="1" x14ac:dyDescent="0.25">
      <c r="A111" s="161"/>
      <c r="B111" s="162" t="s">
        <v>110</v>
      </c>
      <c r="C111" s="163">
        <v>91843</v>
      </c>
      <c r="D111" s="163">
        <v>15205</v>
      </c>
      <c r="E111" s="163">
        <v>110342</v>
      </c>
      <c r="F111" s="163">
        <v>107215</v>
      </c>
      <c r="G111" s="163">
        <v>116442</v>
      </c>
      <c r="H111" s="163">
        <v>106898</v>
      </c>
      <c r="I111" s="164">
        <f t="shared" ref="I111:I118" si="36">IFERROR(H111/G111-1,"-")</f>
        <v>-8.1963552669998774E-2</v>
      </c>
      <c r="J111" s="163">
        <f t="shared" si="35"/>
        <v>-9544</v>
      </c>
      <c r="K111" s="164">
        <f t="shared" ref="K111:K118" si="37">H111/H$8</f>
        <v>1.8134530879408882E-2</v>
      </c>
      <c r="L111" s="165"/>
    </row>
    <row r="112" spans="1:12" s="56" customFormat="1" x14ac:dyDescent="0.25">
      <c r="A112" s="161"/>
      <c r="B112" s="162" t="s">
        <v>113</v>
      </c>
      <c r="C112" s="163">
        <v>12593</v>
      </c>
      <c r="D112" s="163">
        <v>2328</v>
      </c>
      <c r="E112" s="163">
        <v>8772</v>
      </c>
      <c r="F112" s="163">
        <v>10370</v>
      </c>
      <c r="G112" s="163">
        <v>10098</v>
      </c>
      <c r="H112" s="163">
        <v>13441</v>
      </c>
      <c r="I112" s="164">
        <f t="shared" si="36"/>
        <v>0.33105565458506625</v>
      </c>
      <c r="J112" s="163">
        <f t="shared" si="35"/>
        <v>3343</v>
      </c>
      <c r="K112" s="164">
        <f t="shared" si="37"/>
        <v>2.2801757708295271E-3</v>
      </c>
      <c r="L112" s="165"/>
    </row>
    <row r="113" spans="1:12" x14ac:dyDescent="0.25">
      <c r="A113" s="161"/>
      <c r="B113" s="162" t="s">
        <v>116</v>
      </c>
      <c r="C113" s="163">
        <v>5967</v>
      </c>
      <c r="D113" s="163">
        <v>2323</v>
      </c>
      <c r="E113" s="163">
        <v>8743</v>
      </c>
      <c r="F113" s="163">
        <v>13121</v>
      </c>
      <c r="G113" s="163">
        <v>10504</v>
      </c>
      <c r="H113" s="163">
        <v>14991</v>
      </c>
      <c r="I113" s="164">
        <f t="shared" si="36"/>
        <v>0.4271706016755521</v>
      </c>
      <c r="J113" s="163">
        <f t="shared" si="35"/>
        <v>4487</v>
      </c>
      <c r="K113" s="164">
        <f t="shared" si="37"/>
        <v>2.5431229060713816E-3</v>
      </c>
      <c r="L113" s="79"/>
    </row>
    <row r="114" spans="1:12" x14ac:dyDescent="0.25">
      <c r="A114" s="161"/>
      <c r="B114" s="162" t="s">
        <v>123</v>
      </c>
      <c r="C114" s="163">
        <v>3525</v>
      </c>
      <c r="D114" s="163">
        <v>89</v>
      </c>
      <c r="E114" s="163">
        <v>7565</v>
      </c>
      <c r="F114" s="163">
        <v>4944</v>
      </c>
      <c r="G114" s="163">
        <v>7826</v>
      </c>
      <c r="H114" s="163">
        <v>7400</v>
      </c>
      <c r="I114" s="164">
        <f t="shared" si="36"/>
        <v>-5.4433938154868411E-2</v>
      </c>
      <c r="J114" s="163">
        <f t="shared" si="35"/>
        <v>-426</v>
      </c>
      <c r="K114" s="164">
        <f t="shared" si="37"/>
        <v>1.2553605166385313E-3</v>
      </c>
      <c r="L114" s="79"/>
    </row>
    <row r="115" spans="1:12" x14ac:dyDescent="0.25">
      <c r="A115" s="161"/>
      <c r="B115" s="162" t="s">
        <v>119</v>
      </c>
      <c r="C115" s="163">
        <v>4822</v>
      </c>
      <c r="D115" s="163">
        <v>121</v>
      </c>
      <c r="E115" s="163">
        <v>6447</v>
      </c>
      <c r="F115" s="163">
        <v>7574</v>
      </c>
      <c r="G115" s="163">
        <v>6943</v>
      </c>
      <c r="H115" s="163">
        <v>5915</v>
      </c>
      <c r="I115" s="164">
        <f t="shared" si="36"/>
        <v>-0.14806279706178882</v>
      </c>
      <c r="J115" s="163">
        <f t="shared" si="35"/>
        <v>-1028</v>
      </c>
      <c r="K115" s="164">
        <f t="shared" si="37"/>
        <v>1.0034401967455287E-3</v>
      </c>
      <c r="L115" s="79"/>
    </row>
    <row r="116" spans="1:12" x14ac:dyDescent="0.25">
      <c r="A116" s="161"/>
      <c r="B116" s="162" t="s">
        <v>128</v>
      </c>
      <c r="C116" s="163">
        <v>1790</v>
      </c>
      <c r="D116" s="163">
        <v>0</v>
      </c>
      <c r="E116" s="163">
        <v>1764</v>
      </c>
      <c r="F116" s="163">
        <v>3086</v>
      </c>
      <c r="G116" s="163">
        <v>5812</v>
      </c>
      <c r="H116" s="163">
        <v>2994</v>
      </c>
      <c r="I116" s="164">
        <f t="shared" si="36"/>
        <v>-0.48485891259463176</v>
      </c>
      <c r="J116" s="163">
        <f t="shared" si="35"/>
        <v>-2818</v>
      </c>
      <c r="K116" s="164">
        <f t="shared" si="37"/>
        <v>5.0791207929942739E-4</v>
      </c>
      <c r="L116" s="79"/>
    </row>
    <row r="117" spans="1:12" x14ac:dyDescent="0.25">
      <c r="A117" s="161" t="s">
        <v>144</v>
      </c>
      <c r="B117" s="162" t="s">
        <v>131</v>
      </c>
      <c r="C117" s="163">
        <v>6115</v>
      </c>
      <c r="D117" s="163">
        <v>0</v>
      </c>
      <c r="E117" s="163">
        <v>2252</v>
      </c>
      <c r="F117" s="163">
        <v>3101</v>
      </c>
      <c r="G117" s="163">
        <v>4911</v>
      </c>
      <c r="H117" s="163">
        <v>2768</v>
      </c>
      <c r="I117" s="164">
        <f t="shared" si="36"/>
        <v>-0.43636733862757071</v>
      </c>
      <c r="J117" s="163">
        <f t="shared" si="35"/>
        <v>-2143</v>
      </c>
      <c r="K117" s="164">
        <f t="shared" si="37"/>
        <v>4.6957269054803441E-4</v>
      </c>
      <c r="L117" s="79"/>
    </row>
    <row r="118" spans="1:12" x14ac:dyDescent="0.25">
      <c r="A118" s="161" t="s">
        <v>145</v>
      </c>
      <c r="B118" s="167" t="s">
        <v>145</v>
      </c>
      <c r="C118" s="168">
        <f t="shared" ref="C118" si="38">C110-SUM(C111:C117)</f>
        <v>38758</v>
      </c>
      <c r="D118" s="168">
        <f t="shared" ref="D118:H118" si="39">D110-SUM(D111:D117)</f>
        <v>2753</v>
      </c>
      <c r="E118" s="168">
        <f t="shared" si="39"/>
        <v>30781</v>
      </c>
      <c r="F118" s="168">
        <f t="shared" si="39"/>
        <v>33060</v>
      </c>
      <c r="G118" s="168">
        <f t="shared" si="39"/>
        <v>43235</v>
      </c>
      <c r="H118" s="168">
        <f t="shared" si="39"/>
        <v>50584</v>
      </c>
      <c r="I118" s="169">
        <f t="shared" si="36"/>
        <v>0.16997802706140863</v>
      </c>
      <c r="J118" s="168">
        <f>H118-G118</f>
        <v>7349</v>
      </c>
      <c r="K118" s="169">
        <f t="shared" si="37"/>
        <v>8.5812373477896584E-3</v>
      </c>
      <c r="L118" s="79"/>
    </row>
    <row r="119" spans="1:12" s="145" customFormat="1" x14ac:dyDescent="0.25">
      <c r="A119" s="161"/>
      <c r="B119" s="154" t="s">
        <v>51</v>
      </c>
      <c r="C119" s="152"/>
      <c r="D119" s="152"/>
      <c r="E119" s="152"/>
      <c r="F119" s="152"/>
      <c r="G119" s="152"/>
      <c r="H119" s="152"/>
      <c r="I119" s="152"/>
      <c r="J119" s="152"/>
      <c r="K119" s="152"/>
    </row>
    <row r="120" spans="1:12" x14ac:dyDescent="0.25">
      <c r="A120" s="161"/>
      <c r="B120" s="155" t="s">
        <v>68</v>
      </c>
      <c r="C120" s="175">
        <v>98009</v>
      </c>
      <c r="D120" s="175">
        <v>24210</v>
      </c>
      <c r="E120" s="175">
        <v>81974</v>
      </c>
      <c r="F120" s="175">
        <v>111772</v>
      </c>
      <c r="G120" s="175">
        <v>118608</v>
      </c>
      <c r="H120" s="175">
        <v>109715</v>
      </c>
      <c r="I120" s="176">
        <f>IFERROR(H120/G120-1,"-")</f>
        <v>-7.4978079050317059E-2</v>
      </c>
      <c r="J120" s="175">
        <f>H120-G120</f>
        <v>-8893</v>
      </c>
      <c r="K120" s="176">
        <f>H120/H$8</f>
        <v>1.8612416092296819E-2</v>
      </c>
      <c r="L120" s="79"/>
    </row>
    <row r="121" spans="1:12" x14ac:dyDescent="0.25">
      <c r="A121" s="161" t="s">
        <v>96</v>
      </c>
      <c r="B121" s="158" t="s">
        <v>97</v>
      </c>
      <c r="C121" s="159">
        <v>41465</v>
      </c>
      <c r="D121" s="159">
        <v>14007</v>
      </c>
      <c r="E121" s="159">
        <v>33041</v>
      </c>
      <c r="F121" s="159">
        <v>45287</v>
      </c>
      <c r="G121" s="159">
        <v>49623</v>
      </c>
      <c r="H121" s="159">
        <v>46952</v>
      </c>
      <c r="I121" s="160">
        <f>IFERROR(H121/G121-1,"-")</f>
        <v>-5.3825846885516837E-2</v>
      </c>
      <c r="J121" s="159">
        <f t="shared" ref="J121:J131" si="40">H121-G121</f>
        <v>-2671</v>
      </c>
      <c r="K121" s="160">
        <f>H121/H$8</f>
        <v>7.9650928347584221E-3</v>
      </c>
      <c r="L121" s="79"/>
    </row>
    <row r="122" spans="1:12" x14ac:dyDescent="0.25">
      <c r="A122" s="161" t="s">
        <v>103</v>
      </c>
      <c r="B122" s="162" t="s">
        <v>103</v>
      </c>
      <c r="C122" s="163">
        <v>19267</v>
      </c>
      <c r="D122" s="163">
        <v>5994</v>
      </c>
      <c r="E122" s="163">
        <v>12770</v>
      </c>
      <c r="F122" s="163">
        <v>19610</v>
      </c>
      <c r="G122" s="163">
        <v>19021</v>
      </c>
      <c r="H122" s="163">
        <v>17921</v>
      </c>
      <c r="I122" s="164">
        <f>IFERROR(H122/G122-1,"-")</f>
        <v>-5.7830818568950115E-2</v>
      </c>
      <c r="J122" s="163">
        <f t="shared" si="40"/>
        <v>-1100</v>
      </c>
      <c r="K122" s="164">
        <f>H122/H$8</f>
        <v>3.0401778133350163E-3</v>
      </c>
      <c r="L122" s="79"/>
    </row>
    <row r="123" spans="1:12" x14ac:dyDescent="0.25">
      <c r="A123" s="161" t="s">
        <v>100</v>
      </c>
      <c r="B123" s="162" t="s">
        <v>100</v>
      </c>
      <c r="C123" s="163">
        <v>22198</v>
      </c>
      <c r="D123" s="163">
        <v>8013</v>
      </c>
      <c r="E123" s="163">
        <v>20271</v>
      </c>
      <c r="F123" s="163">
        <v>25677</v>
      </c>
      <c r="G123" s="163">
        <v>30602</v>
      </c>
      <c r="H123" s="163">
        <v>29031</v>
      </c>
      <c r="I123" s="164">
        <f>IFERROR(H123/G123-1,"-")</f>
        <v>-5.1336513953336382E-2</v>
      </c>
      <c r="J123" s="163">
        <f t="shared" si="40"/>
        <v>-1571</v>
      </c>
      <c r="K123" s="164">
        <f>H123/H$8</f>
        <v>4.9249150214234058E-3</v>
      </c>
      <c r="L123" s="79"/>
    </row>
    <row r="124" spans="1:12" x14ac:dyDescent="0.25">
      <c r="A124" s="161"/>
      <c r="B124" s="158" t="s">
        <v>107</v>
      </c>
      <c r="C124" s="159">
        <v>56544</v>
      </c>
      <c r="D124" s="159">
        <v>10203</v>
      </c>
      <c r="E124" s="159">
        <v>48933</v>
      </c>
      <c r="F124" s="159">
        <v>66485</v>
      </c>
      <c r="G124" s="159">
        <v>68985</v>
      </c>
      <c r="H124" s="159">
        <v>62763</v>
      </c>
      <c r="I124" s="160">
        <f>IFERROR(H124/G124-1,"-")</f>
        <v>-9.0193520330506649E-2</v>
      </c>
      <c r="J124" s="159">
        <f t="shared" si="40"/>
        <v>-6222</v>
      </c>
      <c r="K124" s="160">
        <f>H124/H$8</f>
        <v>1.0647323257538397E-2</v>
      </c>
      <c r="L124" s="79"/>
    </row>
    <row r="125" spans="1:12" s="56" customFormat="1" x14ac:dyDescent="0.25">
      <c r="A125" s="161"/>
      <c r="B125" s="162" t="s">
        <v>110</v>
      </c>
      <c r="C125" s="163">
        <v>7462</v>
      </c>
      <c r="D125" s="163">
        <v>264</v>
      </c>
      <c r="E125" s="163">
        <v>7007</v>
      </c>
      <c r="F125" s="163">
        <v>8482</v>
      </c>
      <c r="G125" s="163">
        <v>10591</v>
      </c>
      <c r="H125" s="163">
        <v>9020</v>
      </c>
      <c r="I125" s="164">
        <f t="shared" ref="I125:I132" si="41">IFERROR(H125/G125-1,"-")</f>
        <v>-0.14833349069965063</v>
      </c>
      <c r="J125" s="163">
        <f t="shared" si="40"/>
        <v>-1571</v>
      </c>
      <c r="K125" s="164">
        <f t="shared" ref="K125:K132" si="42">H125/H$8</f>
        <v>1.5301826837945342E-3</v>
      </c>
      <c r="L125" s="165"/>
    </row>
    <row r="126" spans="1:12" s="56" customFormat="1" x14ac:dyDescent="0.25">
      <c r="A126" s="161"/>
      <c r="B126" s="162" t="s">
        <v>113</v>
      </c>
      <c r="C126" s="163">
        <v>7351</v>
      </c>
      <c r="D126" s="163">
        <v>1113</v>
      </c>
      <c r="E126" s="163">
        <v>6137</v>
      </c>
      <c r="F126" s="163">
        <v>11206</v>
      </c>
      <c r="G126" s="163">
        <v>10628</v>
      </c>
      <c r="H126" s="163">
        <v>10884</v>
      </c>
      <c r="I126" s="164">
        <f t="shared" si="41"/>
        <v>2.4087316522393598E-2</v>
      </c>
      <c r="J126" s="163">
        <f t="shared" si="40"/>
        <v>256</v>
      </c>
      <c r="K126" s="164">
        <f t="shared" si="42"/>
        <v>1.8463978193369965E-3</v>
      </c>
      <c r="L126" s="165"/>
    </row>
    <row r="127" spans="1:12" x14ac:dyDescent="0.25">
      <c r="A127" s="161"/>
      <c r="B127" s="162" t="s">
        <v>116</v>
      </c>
      <c r="C127" s="163">
        <v>4007</v>
      </c>
      <c r="D127" s="163">
        <v>1236</v>
      </c>
      <c r="E127" s="163">
        <v>3905</v>
      </c>
      <c r="F127" s="163">
        <v>5700</v>
      </c>
      <c r="G127" s="163">
        <v>5356</v>
      </c>
      <c r="H127" s="163">
        <v>4854</v>
      </c>
      <c r="I127" s="164">
        <f t="shared" si="41"/>
        <v>-9.3726661687826729E-2</v>
      </c>
      <c r="J127" s="163">
        <f t="shared" si="40"/>
        <v>-502</v>
      </c>
      <c r="K127" s="164">
        <f t="shared" si="42"/>
        <v>8.2344864158965289E-4</v>
      </c>
      <c r="L127" s="79"/>
    </row>
    <row r="128" spans="1:12" x14ac:dyDescent="0.25">
      <c r="A128" s="161"/>
      <c r="B128" s="162" t="s">
        <v>123</v>
      </c>
      <c r="C128" s="163">
        <v>1111</v>
      </c>
      <c r="D128" s="163">
        <v>145</v>
      </c>
      <c r="E128" s="163">
        <v>1493</v>
      </c>
      <c r="F128" s="163">
        <v>1486</v>
      </c>
      <c r="G128" s="163">
        <v>1707</v>
      </c>
      <c r="H128" s="163">
        <v>1995</v>
      </c>
      <c r="I128" s="164">
        <f t="shared" si="41"/>
        <v>0.16871704745166949</v>
      </c>
      <c r="J128" s="163">
        <f t="shared" si="40"/>
        <v>288</v>
      </c>
      <c r="K128" s="164">
        <f t="shared" si="42"/>
        <v>3.3843840955322568E-4</v>
      </c>
      <c r="L128" s="79"/>
    </row>
    <row r="129" spans="1:12" x14ac:dyDescent="0.25">
      <c r="A129" s="161"/>
      <c r="B129" s="162" t="s">
        <v>119</v>
      </c>
      <c r="C129" s="163">
        <v>862</v>
      </c>
      <c r="D129" s="163">
        <v>153</v>
      </c>
      <c r="E129" s="163">
        <v>920</v>
      </c>
      <c r="F129" s="163">
        <v>1133</v>
      </c>
      <c r="G129" s="163">
        <v>1376</v>
      </c>
      <c r="H129" s="163">
        <v>1505</v>
      </c>
      <c r="I129" s="164">
        <f t="shared" si="41"/>
        <v>9.375E-2</v>
      </c>
      <c r="J129" s="163">
        <f t="shared" si="40"/>
        <v>129</v>
      </c>
      <c r="K129" s="164">
        <f t="shared" si="42"/>
        <v>2.5531318615418778E-4</v>
      </c>
      <c r="L129" s="79"/>
    </row>
    <row r="130" spans="1:12" x14ac:dyDescent="0.25">
      <c r="A130" s="161"/>
      <c r="B130" s="162" t="s">
        <v>128</v>
      </c>
      <c r="C130" s="163">
        <v>1258</v>
      </c>
      <c r="D130" s="163">
        <v>8</v>
      </c>
      <c r="E130" s="163">
        <v>725</v>
      </c>
      <c r="F130" s="163">
        <v>920</v>
      </c>
      <c r="G130" s="163">
        <v>1506</v>
      </c>
      <c r="H130" s="163">
        <v>983</v>
      </c>
      <c r="I130" s="164">
        <f t="shared" si="41"/>
        <v>-0.34727755644090308</v>
      </c>
      <c r="J130" s="163">
        <f t="shared" si="40"/>
        <v>-523</v>
      </c>
      <c r="K130" s="164">
        <f t="shared" si="42"/>
        <v>1.6675937673725356E-4</v>
      </c>
      <c r="L130" s="79"/>
    </row>
    <row r="131" spans="1:12" x14ac:dyDescent="0.25">
      <c r="A131" s="161" t="s">
        <v>144</v>
      </c>
      <c r="B131" s="162" t="s">
        <v>131</v>
      </c>
      <c r="C131" s="163">
        <v>1559</v>
      </c>
      <c r="D131" s="163">
        <v>49</v>
      </c>
      <c r="E131" s="163">
        <v>1122</v>
      </c>
      <c r="F131" s="163">
        <v>1611</v>
      </c>
      <c r="G131" s="163">
        <v>1693</v>
      </c>
      <c r="H131" s="163">
        <v>1638</v>
      </c>
      <c r="I131" s="164">
        <f t="shared" si="41"/>
        <v>-3.2486709982279982E-2</v>
      </c>
      <c r="J131" s="163">
        <f t="shared" si="40"/>
        <v>-55</v>
      </c>
      <c r="K131" s="164">
        <f t="shared" si="42"/>
        <v>2.7787574679106949E-4</v>
      </c>
      <c r="L131" s="79"/>
    </row>
    <row r="132" spans="1:12" x14ac:dyDescent="0.25">
      <c r="A132" s="161" t="s">
        <v>145</v>
      </c>
      <c r="B132" s="167" t="s">
        <v>145</v>
      </c>
      <c r="C132" s="168">
        <f t="shared" ref="C132" si="43">C124-SUM(C125:C131)</f>
        <v>32934</v>
      </c>
      <c r="D132" s="168">
        <f t="shared" ref="D132:H132" si="44">D124-SUM(D125:D131)</f>
        <v>7235</v>
      </c>
      <c r="E132" s="168">
        <f t="shared" si="44"/>
        <v>27624</v>
      </c>
      <c r="F132" s="168">
        <f t="shared" si="44"/>
        <v>35947</v>
      </c>
      <c r="G132" s="168">
        <f t="shared" si="44"/>
        <v>36128</v>
      </c>
      <c r="H132" s="168">
        <f t="shared" si="44"/>
        <v>31884</v>
      </c>
      <c r="I132" s="169">
        <f t="shared" si="41"/>
        <v>-0.11747121346324185</v>
      </c>
      <c r="J132" s="168">
        <f>H132-G132</f>
        <v>-4244</v>
      </c>
      <c r="K132" s="169">
        <f t="shared" si="42"/>
        <v>5.4089073935814774E-3</v>
      </c>
      <c r="L132" s="79"/>
    </row>
    <row r="133" spans="1:12" s="145" customFormat="1" x14ac:dyDescent="0.25">
      <c r="A133" s="161"/>
      <c r="B133" s="154" t="s">
        <v>52</v>
      </c>
      <c r="C133" s="152"/>
      <c r="D133" s="152"/>
      <c r="E133" s="152"/>
      <c r="F133" s="152"/>
      <c r="G133" s="152"/>
      <c r="H133" s="152"/>
      <c r="I133" s="152"/>
      <c r="J133" s="152"/>
      <c r="K133" s="152"/>
    </row>
    <row r="134" spans="1:12" x14ac:dyDescent="0.25">
      <c r="A134" s="161"/>
      <c r="B134" s="155" t="s">
        <v>68</v>
      </c>
      <c r="C134" s="175">
        <v>330684</v>
      </c>
      <c r="D134" s="175">
        <v>44980</v>
      </c>
      <c r="E134" s="175">
        <v>256160</v>
      </c>
      <c r="F134" s="175">
        <v>320294</v>
      </c>
      <c r="G134" s="175">
        <v>340167</v>
      </c>
      <c r="H134" s="175">
        <v>338110</v>
      </c>
      <c r="I134" s="176">
        <f>IFERROR(H134/G134-1,"-")</f>
        <v>-6.0470298412250711E-3</v>
      </c>
      <c r="J134" s="175">
        <f>H134-G134</f>
        <v>-2057</v>
      </c>
      <c r="K134" s="176">
        <f>H134/H$8</f>
        <v>5.7358100578466735E-2</v>
      </c>
      <c r="L134" s="79"/>
    </row>
    <row r="135" spans="1:12" x14ac:dyDescent="0.25">
      <c r="A135" s="161" t="s">
        <v>96</v>
      </c>
      <c r="B135" s="158" t="s">
        <v>97</v>
      </c>
      <c r="C135" s="159">
        <v>7291</v>
      </c>
      <c r="D135" s="159">
        <v>14110</v>
      </c>
      <c r="E135" s="159">
        <v>8331</v>
      </c>
      <c r="F135" s="159">
        <v>12315</v>
      </c>
      <c r="G135" s="159">
        <v>8002</v>
      </c>
      <c r="H135" s="159">
        <v>6684</v>
      </c>
      <c r="I135" s="160">
        <f>IFERROR(H135/G135-1,"-")</f>
        <v>-0.16470882279430143</v>
      </c>
      <c r="J135" s="159">
        <f t="shared" ref="J135:J145" si="45">H135-G135</f>
        <v>-1318</v>
      </c>
      <c r="K135" s="160">
        <f>H135/H$8</f>
        <v>1.1338959044881005E-3</v>
      </c>
      <c r="L135" s="79"/>
    </row>
    <row r="136" spans="1:12" x14ac:dyDescent="0.25">
      <c r="A136" s="161" t="s">
        <v>103</v>
      </c>
      <c r="B136" s="162" t="s">
        <v>103</v>
      </c>
      <c r="C136" s="163">
        <v>3960</v>
      </c>
      <c r="D136" s="163">
        <v>10626</v>
      </c>
      <c r="E136" s="163">
        <v>3185</v>
      </c>
      <c r="F136" s="163">
        <v>6371</v>
      </c>
      <c r="G136" s="163">
        <v>3649</v>
      </c>
      <c r="H136" s="163">
        <v>1279</v>
      </c>
      <c r="I136" s="164">
        <f>IFERROR(H136/G136-1,"-")</f>
        <v>-0.6494930117840505</v>
      </c>
      <c r="J136" s="163">
        <f t="shared" si="45"/>
        <v>-2370</v>
      </c>
      <c r="K136" s="164">
        <f>H136/H$8</f>
        <v>2.1697379740279481E-4</v>
      </c>
      <c r="L136" s="79"/>
    </row>
    <row r="137" spans="1:12" x14ac:dyDescent="0.25">
      <c r="A137" s="161" t="s">
        <v>100</v>
      </c>
      <c r="B137" s="162" t="s">
        <v>100</v>
      </c>
      <c r="C137" s="163">
        <v>3331</v>
      </c>
      <c r="D137" s="163">
        <v>3484</v>
      </c>
      <c r="E137" s="163">
        <v>5146</v>
      </c>
      <c r="F137" s="163">
        <v>5944</v>
      </c>
      <c r="G137" s="163">
        <v>4353</v>
      </c>
      <c r="H137" s="163">
        <v>5405</v>
      </c>
      <c r="I137" s="164">
        <f>IFERROR(H137/G137-1,"-")</f>
        <v>0.24167240983229954</v>
      </c>
      <c r="J137" s="163">
        <f t="shared" si="45"/>
        <v>1052</v>
      </c>
      <c r="K137" s="164">
        <f>H137/H$8</f>
        <v>9.169221070853056E-4</v>
      </c>
      <c r="L137" s="79"/>
    </row>
    <row r="138" spans="1:12" x14ac:dyDescent="0.25">
      <c r="A138" s="161"/>
      <c r="B138" s="158" t="s">
        <v>107</v>
      </c>
      <c r="C138" s="159">
        <v>323393</v>
      </c>
      <c r="D138" s="159">
        <v>30870</v>
      </c>
      <c r="E138" s="159">
        <v>247829</v>
      </c>
      <c r="F138" s="159">
        <v>307979</v>
      </c>
      <c r="G138" s="159">
        <v>332165</v>
      </c>
      <c r="H138" s="159">
        <v>331426</v>
      </c>
      <c r="I138" s="160">
        <f>IFERROR(H138/G138-1,"-")</f>
        <v>-2.2247979166980514E-3</v>
      </c>
      <c r="J138" s="159">
        <f t="shared" si="45"/>
        <v>-739</v>
      </c>
      <c r="K138" s="160">
        <f>H138/H$8</f>
        <v>5.622420467397863E-2</v>
      </c>
      <c r="L138" s="79"/>
    </row>
    <row r="139" spans="1:12" s="56" customFormat="1" x14ac:dyDescent="0.25">
      <c r="A139" s="161"/>
      <c r="B139" s="162" t="s">
        <v>110</v>
      </c>
      <c r="C139" s="163">
        <v>156127</v>
      </c>
      <c r="D139" s="163">
        <v>1118</v>
      </c>
      <c r="E139" s="163">
        <v>89189</v>
      </c>
      <c r="F139" s="163">
        <v>116822</v>
      </c>
      <c r="G139" s="163">
        <v>135056</v>
      </c>
      <c r="H139" s="163">
        <v>145077</v>
      </c>
      <c r="I139" s="164">
        <f t="shared" ref="I139:I146" si="46">IFERROR(H139/G139-1,"-")</f>
        <v>7.419885084705613E-2</v>
      </c>
      <c r="J139" s="163">
        <f t="shared" si="45"/>
        <v>10021</v>
      </c>
      <c r="K139" s="164">
        <f t="shared" ref="K139:K146" si="47">H139/H$8</f>
        <v>2.4611342928698408E-2</v>
      </c>
      <c r="L139" s="165"/>
    </row>
    <row r="140" spans="1:12" s="56" customFormat="1" x14ac:dyDescent="0.25">
      <c r="A140" s="161"/>
      <c r="B140" s="162" t="s">
        <v>113</v>
      </c>
      <c r="C140" s="163">
        <v>19311</v>
      </c>
      <c r="D140" s="163">
        <v>3158</v>
      </c>
      <c r="E140" s="163">
        <v>19583</v>
      </c>
      <c r="F140" s="163">
        <v>28711</v>
      </c>
      <c r="G140" s="163">
        <v>34043</v>
      </c>
      <c r="H140" s="163">
        <v>30032</v>
      </c>
      <c r="I140" s="164">
        <f t="shared" si="46"/>
        <v>-0.117821578591781</v>
      </c>
      <c r="J140" s="163">
        <f t="shared" si="45"/>
        <v>-4011</v>
      </c>
      <c r="K140" s="164">
        <f t="shared" si="47"/>
        <v>5.0947279777957257E-3</v>
      </c>
      <c r="L140" s="165"/>
    </row>
    <row r="141" spans="1:12" x14ac:dyDescent="0.25">
      <c r="A141" s="161"/>
      <c r="B141" s="162" t="s">
        <v>116</v>
      </c>
      <c r="C141" s="163">
        <v>17716</v>
      </c>
      <c r="D141" s="163">
        <v>10321</v>
      </c>
      <c r="E141" s="163">
        <v>25919</v>
      </c>
      <c r="F141" s="163">
        <v>24889</v>
      </c>
      <c r="G141" s="163">
        <v>24565</v>
      </c>
      <c r="H141" s="163">
        <v>26097</v>
      </c>
      <c r="I141" s="164">
        <f t="shared" si="46"/>
        <v>6.2365153673926255E-2</v>
      </c>
      <c r="J141" s="163">
        <f t="shared" si="45"/>
        <v>1532</v>
      </c>
      <c r="K141" s="164">
        <f t="shared" si="47"/>
        <v>4.4271815409075337E-3</v>
      </c>
      <c r="L141" s="79"/>
    </row>
    <row r="142" spans="1:12" x14ac:dyDescent="0.25">
      <c r="A142" s="161"/>
      <c r="B142" s="162" t="s">
        <v>123</v>
      </c>
      <c r="C142" s="163">
        <v>4113</v>
      </c>
      <c r="D142" s="163">
        <v>315</v>
      </c>
      <c r="E142" s="163">
        <v>9428</v>
      </c>
      <c r="F142" s="163">
        <v>9650</v>
      </c>
      <c r="G142" s="163">
        <v>11996</v>
      </c>
      <c r="H142" s="163">
        <v>8890</v>
      </c>
      <c r="I142" s="164">
        <f t="shared" si="46"/>
        <v>-0.25891963987996003</v>
      </c>
      <c r="J142" s="163">
        <f t="shared" si="45"/>
        <v>-3106</v>
      </c>
      <c r="K142" s="164">
        <f t="shared" si="47"/>
        <v>1.5081290530968303E-3</v>
      </c>
      <c r="L142" s="79"/>
    </row>
    <row r="143" spans="1:12" x14ac:dyDescent="0.25">
      <c r="A143" s="161"/>
      <c r="B143" s="162" t="s">
        <v>119</v>
      </c>
      <c r="C143" s="163">
        <v>4936</v>
      </c>
      <c r="D143" s="163">
        <v>1259</v>
      </c>
      <c r="E143" s="163">
        <v>5753</v>
      </c>
      <c r="F143" s="163">
        <v>6499</v>
      </c>
      <c r="G143" s="163">
        <v>6837</v>
      </c>
      <c r="H143" s="163">
        <v>4760</v>
      </c>
      <c r="I143" s="164">
        <f t="shared" si="46"/>
        <v>-0.30378821120374433</v>
      </c>
      <c r="J143" s="163">
        <f t="shared" si="45"/>
        <v>-2077</v>
      </c>
      <c r="K143" s="164">
        <f t="shared" si="47"/>
        <v>8.0750217016208232E-4</v>
      </c>
      <c r="L143" s="79"/>
    </row>
    <row r="144" spans="1:12" x14ac:dyDescent="0.25">
      <c r="A144" s="161"/>
      <c r="B144" s="162" t="s">
        <v>128</v>
      </c>
      <c r="C144" s="163">
        <v>12045</v>
      </c>
      <c r="D144" s="163">
        <v>131</v>
      </c>
      <c r="E144" s="163">
        <v>6945</v>
      </c>
      <c r="F144" s="163">
        <v>12763</v>
      </c>
      <c r="G144" s="163">
        <v>10476</v>
      </c>
      <c r="H144" s="163">
        <v>9741</v>
      </c>
      <c r="I144" s="164">
        <f t="shared" si="46"/>
        <v>-7.0160366552119102E-2</v>
      </c>
      <c r="J144" s="163">
        <f t="shared" si="45"/>
        <v>-735</v>
      </c>
      <c r="K144" s="164">
        <f t="shared" si="47"/>
        <v>1.6524955125102614E-3</v>
      </c>
      <c r="L144" s="79"/>
    </row>
    <row r="145" spans="1:12" x14ac:dyDescent="0.25">
      <c r="A145" s="161" t="s">
        <v>144</v>
      </c>
      <c r="B145" s="162" t="s">
        <v>131</v>
      </c>
      <c r="C145" s="163">
        <v>24734</v>
      </c>
      <c r="D145" s="163">
        <v>96</v>
      </c>
      <c r="E145" s="163">
        <v>2770</v>
      </c>
      <c r="F145" s="163">
        <v>7631</v>
      </c>
      <c r="G145" s="163">
        <v>6600</v>
      </c>
      <c r="H145" s="163">
        <v>5228</v>
      </c>
      <c r="I145" s="164">
        <f t="shared" si="46"/>
        <v>-0.20787878787878789</v>
      </c>
      <c r="J145" s="163">
        <f t="shared" si="45"/>
        <v>-1372</v>
      </c>
      <c r="K145" s="164">
        <f t="shared" si="47"/>
        <v>8.8689524067381645E-4</v>
      </c>
      <c r="L145" s="79"/>
    </row>
    <row r="146" spans="1:12" x14ac:dyDescent="0.25">
      <c r="A146" s="161" t="s">
        <v>145</v>
      </c>
      <c r="B146" s="167" t="s">
        <v>145</v>
      </c>
      <c r="C146" s="168">
        <f t="shared" ref="C146" si="48">C138-SUM(C139:C145)</f>
        <v>84411</v>
      </c>
      <c r="D146" s="168">
        <f t="shared" ref="D146:H146" si="49">D138-SUM(D139:D145)</f>
        <v>14472</v>
      </c>
      <c r="E146" s="168">
        <f t="shared" si="49"/>
        <v>88242</v>
      </c>
      <c r="F146" s="168">
        <f t="shared" si="49"/>
        <v>101014</v>
      </c>
      <c r="G146" s="168">
        <f t="shared" si="49"/>
        <v>102592</v>
      </c>
      <c r="H146" s="168">
        <f t="shared" si="49"/>
        <v>101601</v>
      </c>
      <c r="I146" s="169">
        <f t="shared" si="46"/>
        <v>-9.6596225826575122E-3</v>
      </c>
      <c r="J146" s="168">
        <f>H146-G146</f>
        <v>-991</v>
      </c>
      <c r="K146" s="169">
        <f t="shared" si="47"/>
        <v>1.7235930250133976E-2</v>
      </c>
      <c r="L146" s="79"/>
    </row>
    <row r="147" spans="1:12" s="145" customFormat="1" x14ac:dyDescent="0.25">
      <c r="A147" s="161"/>
      <c r="B147" s="154" t="s">
        <v>53</v>
      </c>
      <c r="C147" s="152"/>
      <c r="D147" s="152"/>
      <c r="E147" s="152"/>
      <c r="F147" s="152"/>
      <c r="G147" s="152"/>
      <c r="H147" s="152"/>
      <c r="I147" s="152"/>
      <c r="J147" s="152"/>
      <c r="K147" s="152"/>
    </row>
    <row r="148" spans="1:12" x14ac:dyDescent="0.25">
      <c r="A148" s="161"/>
      <c r="B148" s="155" t="s">
        <v>68</v>
      </c>
      <c r="C148" s="175">
        <v>133923</v>
      </c>
      <c r="D148" s="175">
        <v>16828</v>
      </c>
      <c r="E148" s="175">
        <v>94385</v>
      </c>
      <c r="F148" s="175">
        <v>152463</v>
      </c>
      <c r="G148" s="175">
        <v>135521</v>
      </c>
      <c r="H148" s="175">
        <v>125527</v>
      </c>
      <c r="I148" s="176">
        <f>IFERROR(H148/G148-1,"-")</f>
        <v>-7.3745028445775906E-2</v>
      </c>
      <c r="J148" s="175">
        <f>H148-G148</f>
        <v>-9994</v>
      </c>
      <c r="K148" s="176">
        <f>H148/H$8</f>
        <v>2.1294816158389854E-2</v>
      </c>
      <c r="L148" s="79"/>
    </row>
    <row r="149" spans="1:12" x14ac:dyDescent="0.25">
      <c r="A149" s="161" t="s">
        <v>96</v>
      </c>
      <c r="B149" s="158" t="s">
        <v>97</v>
      </c>
      <c r="C149" s="159">
        <v>41229</v>
      </c>
      <c r="D149" s="159">
        <v>8191</v>
      </c>
      <c r="E149" s="159">
        <v>30325</v>
      </c>
      <c r="F149" s="159">
        <v>48957</v>
      </c>
      <c r="G149" s="159">
        <v>40283</v>
      </c>
      <c r="H149" s="159">
        <v>33228</v>
      </c>
      <c r="I149" s="160">
        <f>IFERROR(H149/G149-1,"-")</f>
        <v>-0.17513591341260581</v>
      </c>
      <c r="J149" s="159">
        <f t="shared" ref="J149:J159" si="50">H149-G149</f>
        <v>-7055</v>
      </c>
      <c r="K149" s="160">
        <f>H149/H$8</f>
        <v>5.6369080063331245E-3</v>
      </c>
      <c r="L149" s="79"/>
    </row>
    <row r="150" spans="1:12" x14ac:dyDescent="0.25">
      <c r="A150" s="161" t="s">
        <v>103</v>
      </c>
      <c r="B150" s="162" t="s">
        <v>103</v>
      </c>
      <c r="C150" s="163">
        <v>14902</v>
      </c>
      <c r="D150" s="163">
        <v>7145</v>
      </c>
      <c r="E150" s="163">
        <v>20190</v>
      </c>
      <c r="F150" s="163">
        <v>35472</v>
      </c>
      <c r="G150" s="163">
        <v>30422</v>
      </c>
      <c r="H150" s="163">
        <v>22523</v>
      </c>
      <c r="I150" s="164">
        <f>IFERROR(H150/G150-1,"-")</f>
        <v>-0.25964762343041226</v>
      </c>
      <c r="J150" s="163">
        <f t="shared" si="50"/>
        <v>-7899</v>
      </c>
      <c r="K150" s="164">
        <f>H150/H$8</f>
        <v>3.8208763400337351E-3</v>
      </c>
      <c r="L150" s="79"/>
    </row>
    <row r="151" spans="1:12" x14ac:dyDescent="0.25">
      <c r="A151" s="161" t="s">
        <v>100</v>
      </c>
      <c r="B151" s="162" t="s">
        <v>100</v>
      </c>
      <c r="C151" s="163">
        <v>26327</v>
      </c>
      <c r="D151" s="163">
        <v>1046</v>
      </c>
      <c r="E151" s="163">
        <v>10135</v>
      </c>
      <c r="F151" s="163">
        <v>13485</v>
      </c>
      <c r="G151" s="163">
        <v>9861</v>
      </c>
      <c r="H151" s="163">
        <v>10705</v>
      </c>
      <c r="I151" s="164">
        <f>IFERROR(H151/G151-1,"-")</f>
        <v>8.5589696785315805E-2</v>
      </c>
      <c r="J151" s="163">
        <f t="shared" si="50"/>
        <v>844</v>
      </c>
      <c r="K151" s="164">
        <f>H151/H$8</f>
        <v>1.816031666299389E-3</v>
      </c>
      <c r="L151" s="79"/>
    </row>
    <row r="152" spans="1:12" x14ac:dyDescent="0.25">
      <c r="A152" s="161"/>
      <c r="B152" s="158" t="s">
        <v>107</v>
      </c>
      <c r="C152" s="159">
        <v>92694</v>
      </c>
      <c r="D152" s="159">
        <v>8637</v>
      </c>
      <c r="E152" s="159">
        <v>64060</v>
      </c>
      <c r="F152" s="159">
        <v>103506</v>
      </c>
      <c r="G152" s="159">
        <v>95238</v>
      </c>
      <c r="H152" s="159">
        <v>92299</v>
      </c>
      <c r="I152" s="160">
        <f>IFERROR(H152/G152-1,"-")</f>
        <v>-3.0859530859530859E-2</v>
      </c>
      <c r="J152" s="159">
        <f t="shared" si="50"/>
        <v>-2939</v>
      </c>
      <c r="K152" s="160">
        <f>H152/H$8</f>
        <v>1.565790815205673E-2</v>
      </c>
      <c r="L152" s="79"/>
    </row>
    <row r="153" spans="1:12" s="56" customFormat="1" x14ac:dyDescent="0.25">
      <c r="A153" s="161"/>
      <c r="B153" s="162" t="s">
        <v>110</v>
      </c>
      <c r="C153" s="163">
        <v>21701</v>
      </c>
      <c r="D153" s="163">
        <v>221</v>
      </c>
      <c r="E153" s="163">
        <v>20923</v>
      </c>
      <c r="F153" s="163">
        <v>37358</v>
      </c>
      <c r="G153" s="163">
        <v>30808</v>
      </c>
      <c r="H153" s="163">
        <v>17100</v>
      </c>
      <c r="I153" s="164">
        <f t="shared" ref="I153:I160" si="51">IFERROR(H153/G153-1,"-")</f>
        <v>-0.44494936380160999</v>
      </c>
      <c r="J153" s="163">
        <f t="shared" si="50"/>
        <v>-13708</v>
      </c>
      <c r="K153" s="164">
        <f t="shared" ref="K153:K160" si="52">H153/H$8</f>
        <v>2.9009006533133631E-3</v>
      </c>
      <c r="L153" s="165"/>
    </row>
    <row r="154" spans="1:12" s="56" customFormat="1" x14ac:dyDescent="0.25">
      <c r="A154" s="161"/>
      <c r="B154" s="162" t="s">
        <v>113</v>
      </c>
      <c r="C154" s="163">
        <v>35325</v>
      </c>
      <c r="D154" s="163">
        <v>3456</v>
      </c>
      <c r="E154" s="163">
        <v>20039</v>
      </c>
      <c r="F154" s="163">
        <v>26323</v>
      </c>
      <c r="G154" s="163">
        <v>27017</v>
      </c>
      <c r="H154" s="163">
        <v>24560</v>
      </c>
      <c r="I154" s="164">
        <f t="shared" si="51"/>
        <v>-9.094273975644962E-2</v>
      </c>
      <c r="J154" s="163">
        <f t="shared" si="50"/>
        <v>-2457</v>
      </c>
      <c r="K154" s="164">
        <f t="shared" si="52"/>
        <v>4.1664397687354495E-3</v>
      </c>
      <c r="L154" s="165"/>
    </row>
    <row r="155" spans="1:12" x14ac:dyDescent="0.25">
      <c r="A155" s="161"/>
      <c r="B155" s="162" t="s">
        <v>116</v>
      </c>
      <c r="C155" s="163">
        <v>10090</v>
      </c>
      <c r="D155" s="163">
        <v>1354</v>
      </c>
      <c r="E155" s="163">
        <v>5279</v>
      </c>
      <c r="F155" s="163">
        <v>12104</v>
      </c>
      <c r="G155" s="163">
        <v>7973</v>
      </c>
      <c r="H155" s="163">
        <v>21428</v>
      </c>
      <c r="I155" s="164">
        <f t="shared" si="51"/>
        <v>1.687570550608303</v>
      </c>
      <c r="J155" s="163">
        <f t="shared" si="50"/>
        <v>13455</v>
      </c>
      <c r="K155" s="164">
        <f t="shared" si="52"/>
        <v>3.6351169122338443E-3</v>
      </c>
      <c r="L155" s="79"/>
    </row>
    <row r="156" spans="1:12" x14ac:dyDescent="0.25">
      <c r="A156" s="161"/>
      <c r="B156" s="162" t="s">
        <v>123</v>
      </c>
      <c r="C156" s="163">
        <v>1728</v>
      </c>
      <c r="D156" s="163">
        <v>320</v>
      </c>
      <c r="E156" s="163">
        <v>1328</v>
      </c>
      <c r="F156" s="163">
        <v>2445</v>
      </c>
      <c r="G156" s="163">
        <v>3406</v>
      </c>
      <c r="H156" s="163">
        <v>3044</v>
      </c>
      <c r="I156" s="164">
        <f t="shared" si="51"/>
        <v>-0.10628302994715211</v>
      </c>
      <c r="J156" s="163">
        <f t="shared" si="50"/>
        <v>-362</v>
      </c>
      <c r="K156" s="164">
        <f t="shared" si="52"/>
        <v>5.163942449523905E-4</v>
      </c>
      <c r="L156" s="79"/>
    </row>
    <row r="157" spans="1:12" x14ac:dyDescent="0.25">
      <c r="A157" s="161"/>
      <c r="B157" s="162" t="s">
        <v>119</v>
      </c>
      <c r="C157" s="163">
        <v>5025</v>
      </c>
      <c r="D157" s="163">
        <v>439</v>
      </c>
      <c r="E157" s="163">
        <v>4353</v>
      </c>
      <c r="F157" s="163">
        <v>5681</v>
      </c>
      <c r="G157" s="163">
        <v>3394</v>
      </c>
      <c r="H157" s="163">
        <v>4293</v>
      </c>
      <c r="I157" s="164">
        <f t="shared" si="51"/>
        <v>0.26487919858573949</v>
      </c>
      <c r="J157" s="163">
        <f t="shared" si="50"/>
        <v>899</v>
      </c>
      <c r="K157" s="164">
        <f t="shared" si="52"/>
        <v>7.2827874296340744E-4</v>
      </c>
      <c r="L157" s="79"/>
    </row>
    <row r="158" spans="1:12" x14ac:dyDescent="0.25">
      <c r="A158" s="161"/>
      <c r="B158" s="162" t="s">
        <v>128</v>
      </c>
      <c r="C158" s="163">
        <v>2256</v>
      </c>
      <c r="D158" s="163">
        <v>32</v>
      </c>
      <c r="E158" s="163">
        <v>763</v>
      </c>
      <c r="F158" s="163">
        <v>1419</v>
      </c>
      <c r="G158" s="163">
        <v>1548</v>
      </c>
      <c r="H158" s="163">
        <v>1092</v>
      </c>
      <c r="I158" s="164">
        <f t="shared" si="51"/>
        <v>-0.29457364341085268</v>
      </c>
      <c r="J158" s="163">
        <f t="shared" si="50"/>
        <v>-456</v>
      </c>
      <c r="K158" s="164">
        <f t="shared" si="52"/>
        <v>1.85250497860713E-4</v>
      </c>
      <c r="L158" s="79"/>
    </row>
    <row r="159" spans="1:12" x14ac:dyDescent="0.25">
      <c r="A159" s="161" t="s">
        <v>144</v>
      </c>
      <c r="B159" s="162" t="s">
        <v>131</v>
      </c>
      <c r="C159" s="163">
        <v>2880</v>
      </c>
      <c r="D159" s="163">
        <v>33</v>
      </c>
      <c r="E159" s="163">
        <v>1343</v>
      </c>
      <c r="F159" s="163">
        <v>2307</v>
      </c>
      <c r="G159" s="163">
        <v>2319</v>
      </c>
      <c r="H159" s="163">
        <v>1696</v>
      </c>
      <c r="I159" s="164">
        <f t="shared" si="51"/>
        <v>-0.26865028029322979</v>
      </c>
      <c r="J159" s="163">
        <f t="shared" si="50"/>
        <v>-623</v>
      </c>
      <c r="K159" s="164">
        <f t="shared" si="52"/>
        <v>2.8771505894850663E-4</v>
      </c>
      <c r="L159" s="79"/>
    </row>
    <row r="160" spans="1:12" x14ac:dyDescent="0.25">
      <c r="A160" s="161" t="s">
        <v>145</v>
      </c>
      <c r="B160" s="167" t="s">
        <v>145</v>
      </c>
      <c r="C160" s="168">
        <f t="shared" ref="C160" si="53">C152-SUM(C153:C159)</f>
        <v>13689</v>
      </c>
      <c r="D160" s="168">
        <f t="shared" ref="D160:H160" si="54">D152-SUM(D153:D159)</f>
        <v>2782</v>
      </c>
      <c r="E160" s="168">
        <f t="shared" si="54"/>
        <v>10032</v>
      </c>
      <c r="F160" s="168">
        <f t="shared" si="54"/>
        <v>15869</v>
      </c>
      <c r="G160" s="168">
        <f t="shared" si="54"/>
        <v>18773</v>
      </c>
      <c r="H160" s="168">
        <f t="shared" si="54"/>
        <v>19086</v>
      </c>
      <c r="I160" s="169">
        <f t="shared" si="51"/>
        <v>1.6672881265647366E-2</v>
      </c>
      <c r="J160" s="168">
        <f>H160-G160</f>
        <v>313</v>
      </c>
      <c r="K160" s="169">
        <f t="shared" si="52"/>
        <v>3.2378122730490552E-3</v>
      </c>
      <c r="L160" s="79"/>
    </row>
    <row r="161" spans="2:14" ht="6" customHeight="1" x14ac:dyDescent="0.25">
      <c r="B161" s="170"/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</row>
    <row r="162" spans="2:14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</row>
  </sheetData>
  <mergeCells count="2">
    <mergeCell ref="B3:K3"/>
    <mergeCell ref="C5:K5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0429CA-C728-446C-90BA-BC21413939DD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68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68"/>
      <c r="D4" s="268"/>
      <c r="E4" s="268"/>
      <c r="F4" s="268"/>
      <c r="G4" s="268"/>
      <c r="H4" s="268"/>
      <c r="I4" s="268"/>
      <c r="J4" s="268"/>
      <c r="K4" s="268"/>
      <c r="L4" s="268"/>
      <c r="M4" s="268"/>
    </row>
    <row r="5" spans="1:14" ht="6" customHeight="1" x14ac:dyDescent="0.25"/>
    <row r="6" spans="1:14" s="145" customFormat="1" ht="72" customHeight="1" x14ac:dyDescent="0.25">
      <c r="B6" s="146"/>
      <c r="C6" s="184">
        <v>2019</v>
      </c>
      <c r="D6" s="184">
        <v>2020</v>
      </c>
      <c r="E6" s="184">
        <v>2021</v>
      </c>
      <c r="F6" s="184">
        <v>2022</v>
      </c>
      <c r="G6" s="184">
        <v>2023</v>
      </c>
      <c r="H6" s="184">
        <v>2024</v>
      </c>
      <c r="I6" s="172" t="str">
        <f>CONCATENATE("var. ",RIGHT(H6,2),"/",RIGHT(G6,2))</f>
        <v>var. 24/23</v>
      </c>
      <c r="J6" s="172" t="str">
        <f>CONCATENATE("var. ",RIGHT(H6,2),"/",RIGHT(E6,2))</f>
        <v>var. 24/21</v>
      </c>
      <c r="K6" s="171" t="str">
        <f>CONCATENATE("dif. ",RIGHT(H6,2),"/",RIGHT(G6,2))</f>
        <v>dif. 24/23</v>
      </c>
      <c r="L6" s="171" t="str">
        <f>CONCATENATE("dif. ",RIGHT(H6,2),"/",RIGHT(E6,2))</f>
        <v>dif. 24/21</v>
      </c>
      <c r="M6" s="172" t="str">
        <f>CONCATENATE("Cuota s/ total lugares de residencia ",RIGHT(H6,4))</f>
        <v>Cuota s/ total lugares de residencia 2024</v>
      </c>
    </row>
    <row r="7" spans="1:14" s="145" customFormat="1" x14ac:dyDescent="0.25">
      <c r="B7" s="151" t="s">
        <v>43</v>
      </c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</row>
    <row r="8" spans="1:14" x14ac:dyDescent="0.25">
      <c r="A8" s="1">
        <v>3</v>
      </c>
      <c r="B8" s="155" t="s">
        <v>68</v>
      </c>
      <c r="C8" s="175">
        <v>34034766</v>
      </c>
      <c r="D8" s="175">
        <v>10243785</v>
      </c>
      <c r="E8" s="175">
        <v>13903380</v>
      </c>
      <c r="F8" s="175">
        <v>31405937</v>
      </c>
      <c r="G8" s="175">
        <v>34509923</v>
      </c>
      <c r="H8" s="175">
        <v>36076748</v>
      </c>
      <c r="I8" s="176">
        <f>IFERROR(H8/G8-1,"-")</f>
        <v>4.540215867766495E-2</v>
      </c>
      <c r="J8" s="176">
        <f>IFERROR(H8/E8-1,"-")</f>
        <v>1.5948185261425638</v>
      </c>
      <c r="K8" s="175">
        <f>H8-G8</f>
        <v>1566825</v>
      </c>
      <c r="L8" s="175">
        <f>H8-E8</f>
        <v>22173368</v>
      </c>
      <c r="M8" s="176">
        <f>H8/H$8</f>
        <v>1</v>
      </c>
      <c r="N8" s="79"/>
    </row>
    <row r="9" spans="1:14" x14ac:dyDescent="0.25">
      <c r="A9" s="1" t="s">
        <v>96</v>
      </c>
      <c r="B9" s="158" t="s">
        <v>97</v>
      </c>
      <c r="C9" s="159">
        <v>4613933</v>
      </c>
      <c r="D9" s="159">
        <v>1666329</v>
      </c>
      <c r="E9" s="159">
        <v>2851484</v>
      </c>
      <c r="F9" s="159">
        <v>4154268</v>
      </c>
      <c r="G9" s="159">
        <v>4256196</v>
      </c>
      <c r="H9" s="159">
        <v>4222474</v>
      </c>
      <c r="I9" s="160">
        <f>IFERROR(H9/G9-1,"-")</f>
        <v>-7.9230373789177522E-3</v>
      </c>
      <c r="J9" s="177">
        <f t="shared" ref="J9:J20" si="0">IFERROR(H9/E9-1,"-")</f>
        <v>0.48079877004394911</v>
      </c>
      <c r="K9" s="159">
        <f t="shared" ref="K9:K19" si="1">H9-G9</f>
        <v>-33722</v>
      </c>
      <c r="L9" s="159">
        <f t="shared" ref="L9:L20" si="2">H9-E9</f>
        <v>1370990</v>
      </c>
      <c r="M9" s="160">
        <f>H9/H$8</f>
        <v>0.11704142513066865</v>
      </c>
      <c r="N9" s="79"/>
    </row>
    <row r="10" spans="1:14" x14ac:dyDescent="0.25">
      <c r="A10" s="161" t="s">
        <v>103</v>
      </c>
      <c r="B10" s="162" t="s">
        <v>103</v>
      </c>
      <c r="C10" s="163">
        <v>1301233</v>
      </c>
      <c r="D10" s="163">
        <v>564792</v>
      </c>
      <c r="E10" s="163">
        <v>1116779</v>
      </c>
      <c r="F10" s="163">
        <v>1214668</v>
      </c>
      <c r="G10" s="163">
        <v>1317693</v>
      </c>
      <c r="H10" s="163">
        <v>1326202</v>
      </c>
      <c r="I10" s="164">
        <f>IFERROR(H10/G10-1,"-")</f>
        <v>6.4574980666969317E-3</v>
      </c>
      <c r="J10" s="178">
        <f t="shared" si="0"/>
        <v>0.18752412070785707</v>
      </c>
      <c r="K10" s="163">
        <f t="shared" si="1"/>
        <v>8509</v>
      </c>
      <c r="L10" s="163">
        <f t="shared" si="2"/>
        <v>209423</v>
      </c>
      <c r="M10" s="164">
        <f>H10/H$8</f>
        <v>3.676057498308883E-2</v>
      </c>
      <c r="N10" s="79"/>
    </row>
    <row r="11" spans="1:14" x14ac:dyDescent="0.25">
      <c r="A11" s="161" t="s">
        <v>100</v>
      </c>
      <c r="B11" s="162" t="s">
        <v>100</v>
      </c>
      <c r="C11" s="163">
        <v>3312700</v>
      </c>
      <c r="D11" s="163">
        <v>1101537</v>
      </c>
      <c r="E11" s="163">
        <v>1734705</v>
      </c>
      <c r="F11" s="163">
        <v>2939600</v>
      </c>
      <c r="G11" s="163">
        <v>2938503</v>
      </c>
      <c r="H11" s="163">
        <v>2896272</v>
      </c>
      <c r="I11" s="164">
        <f>IFERROR(H11/G11-1,"-")</f>
        <v>-1.4371603500149543E-2</v>
      </c>
      <c r="J11" s="178">
        <f t="shared" si="0"/>
        <v>0.66960491841552305</v>
      </c>
      <c r="K11" s="163">
        <f t="shared" si="1"/>
        <v>-42231</v>
      </c>
      <c r="L11" s="163">
        <f t="shared" si="2"/>
        <v>1161567</v>
      </c>
      <c r="M11" s="164">
        <f>H11/H$8</f>
        <v>8.0280850147579824E-2</v>
      </c>
      <c r="N11" s="79"/>
    </row>
    <row r="12" spans="1:14" x14ac:dyDescent="0.25">
      <c r="A12" s="1"/>
      <c r="B12" s="158" t="s">
        <v>107</v>
      </c>
      <c r="C12" s="159">
        <v>29420833</v>
      </c>
      <c r="D12" s="159">
        <v>8577456</v>
      </c>
      <c r="E12" s="159">
        <v>11051896</v>
      </c>
      <c r="F12" s="159">
        <v>27251669</v>
      </c>
      <c r="G12" s="159">
        <v>30253727</v>
      </c>
      <c r="H12" s="159">
        <v>31854274</v>
      </c>
      <c r="I12" s="160">
        <f>IFERROR(H12/G12-1,"-")</f>
        <v>5.2904126489936365E-2</v>
      </c>
      <c r="J12" s="177">
        <f t="shared" si="0"/>
        <v>1.8822451821841248</v>
      </c>
      <c r="K12" s="159">
        <f t="shared" si="1"/>
        <v>1600547</v>
      </c>
      <c r="L12" s="159">
        <f t="shared" si="2"/>
        <v>20802378</v>
      </c>
      <c r="M12" s="160">
        <f>H12/H$8</f>
        <v>0.88295857486933138</v>
      </c>
      <c r="N12" s="79"/>
    </row>
    <row r="13" spans="1:14" s="56" customFormat="1" x14ac:dyDescent="0.25">
      <c r="B13" s="162" t="s">
        <v>110</v>
      </c>
      <c r="C13" s="163">
        <v>13160030</v>
      </c>
      <c r="D13" s="163">
        <v>3390819</v>
      </c>
      <c r="E13" s="163">
        <v>3350798</v>
      </c>
      <c r="F13" s="163">
        <v>12657617</v>
      </c>
      <c r="G13" s="163">
        <v>13883101</v>
      </c>
      <c r="H13" s="163">
        <v>14673664</v>
      </c>
      <c r="I13" s="164">
        <f t="shared" ref="I13:I20" si="3">IFERROR(H13/G13-1,"-")</f>
        <v>5.6944266270194221E-2</v>
      </c>
      <c r="J13" s="178">
        <f t="shared" si="0"/>
        <v>3.3791550550048077</v>
      </c>
      <c r="K13" s="163">
        <f t="shared" si="1"/>
        <v>790563</v>
      </c>
      <c r="L13" s="163">
        <f t="shared" si="2"/>
        <v>11322866</v>
      </c>
      <c r="M13" s="164">
        <f t="shared" ref="M13:M20" si="4">H13/H$8</f>
        <v>0.40673466466545155</v>
      </c>
      <c r="N13" s="165"/>
    </row>
    <row r="14" spans="1:14" s="56" customFormat="1" x14ac:dyDescent="0.25">
      <c r="B14" s="162" t="s">
        <v>113</v>
      </c>
      <c r="C14" s="163">
        <v>4424103</v>
      </c>
      <c r="D14" s="163">
        <v>1278654</v>
      </c>
      <c r="E14" s="163">
        <v>1806937</v>
      </c>
      <c r="F14" s="163">
        <v>3169256</v>
      </c>
      <c r="G14" s="163">
        <v>3598054</v>
      </c>
      <c r="H14" s="163">
        <v>3756774</v>
      </c>
      <c r="I14" s="164">
        <f t="shared" si="3"/>
        <v>4.4112734272470533E-2</v>
      </c>
      <c r="J14" s="178">
        <f t="shared" si="0"/>
        <v>1.0790841075256083</v>
      </c>
      <c r="K14" s="163">
        <f t="shared" si="1"/>
        <v>158720</v>
      </c>
      <c r="L14" s="163">
        <f t="shared" si="2"/>
        <v>1949837</v>
      </c>
      <c r="M14" s="164">
        <f t="shared" si="4"/>
        <v>0.10413283370219512</v>
      </c>
      <c r="N14" s="165"/>
    </row>
    <row r="15" spans="1:14" x14ac:dyDescent="0.25">
      <c r="A15" s="1"/>
      <c r="B15" s="162" t="s">
        <v>116</v>
      </c>
      <c r="C15" s="163">
        <v>1180822</v>
      </c>
      <c r="D15" s="163">
        <v>395218</v>
      </c>
      <c r="E15" s="163">
        <v>815902</v>
      </c>
      <c r="F15" s="163">
        <v>1288352</v>
      </c>
      <c r="G15" s="163">
        <v>1520450</v>
      </c>
      <c r="H15" s="163">
        <v>1590542</v>
      </c>
      <c r="I15" s="164">
        <f t="shared" si="3"/>
        <v>4.6099510013482892E-2</v>
      </c>
      <c r="J15" s="178">
        <f t="shared" si="0"/>
        <v>0.94942774990133616</v>
      </c>
      <c r="K15" s="163">
        <f t="shared" si="1"/>
        <v>70092</v>
      </c>
      <c r="L15" s="163">
        <f t="shared" si="2"/>
        <v>774640</v>
      </c>
      <c r="M15" s="164">
        <f t="shared" si="4"/>
        <v>4.408773207607293E-2</v>
      </c>
      <c r="N15" s="79"/>
    </row>
    <row r="16" spans="1:14" x14ac:dyDescent="0.25">
      <c r="A16" s="1"/>
      <c r="B16" s="162" t="s">
        <v>123</v>
      </c>
      <c r="C16" s="163">
        <v>1116998</v>
      </c>
      <c r="D16" s="163">
        <v>302698</v>
      </c>
      <c r="E16" s="163">
        <v>691981</v>
      </c>
      <c r="F16" s="163">
        <v>1287744</v>
      </c>
      <c r="G16" s="163">
        <v>1318357</v>
      </c>
      <c r="H16" s="163">
        <v>1375692</v>
      </c>
      <c r="I16" s="164">
        <f t="shared" si="3"/>
        <v>4.3489737605216128E-2</v>
      </c>
      <c r="J16" s="178">
        <f t="shared" si="0"/>
        <v>0.98804880480822455</v>
      </c>
      <c r="K16" s="163">
        <f t="shared" si="1"/>
        <v>57335</v>
      </c>
      <c r="L16" s="163">
        <f t="shared" si="2"/>
        <v>683711</v>
      </c>
      <c r="M16" s="164">
        <f t="shared" si="4"/>
        <v>3.8132372685032473E-2</v>
      </c>
      <c r="N16" s="79"/>
    </row>
    <row r="17" spans="1:14" x14ac:dyDescent="0.25">
      <c r="A17" s="1"/>
      <c r="B17" s="162" t="s">
        <v>119</v>
      </c>
      <c r="C17" s="163">
        <v>1084813</v>
      </c>
      <c r="D17" s="163">
        <v>443857</v>
      </c>
      <c r="E17" s="163">
        <v>726467</v>
      </c>
      <c r="F17" s="163">
        <v>1124652</v>
      </c>
      <c r="G17" s="163">
        <v>1172687</v>
      </c>
      <c r="H17" s="163">
        <v>1202962</v>
      </c>
      <c r="I17" s="164">
        <f t="shared" si="3"/>
        <v>2.5816778049044586E-2</v>
      </c>
      <c r="J17" s="178">
        <f t="shared" si="0"/>
        <v>0.65590728828701095</v>
      </c>
      <c r="K17" s="163">
        <f t="shared" si="1"/>
        <v>30275</v>
      </c>
      <c r="L17" s="163">
        <f t="shared" si="2"/>
        <v>476495</v>
      </c>
      <c r="M17" s="164">
        <f t="shared" si="4"/>
        <v>3.3344524290271398E-2</v>
      </c>
      <c r="N17" s="79"/>
    </row>
    <row r="18" spans="1:14" x14ac:dyDescent="0.25">
      <c r="A18" s="1"/>
      <c r="B18" s="162" t="s">
        <v>128</v>
      </c>
      <c r="C18" s="163">
        <v>594834</v>
      </c>
      <c r="D18" s="163">
        <v>241432</v>
      </c>
      <c r="E18" s="163">
        <v>191434</v>
      </c>
      <c r="F18" s="163">
        <v>491173</v>
      </c>
      <c r="G18" s="163">
        <v>523681</v>
      </c>
      <c r="H18" s="163">
        <v>511763</v>
      </c>
      <c r="I18" s="164">
        <f t="shared" si="3"/>
        <v>-2.2758129471949551E-2</v>
      </c>
      <c r="J18" s="178">
        <f t="shared" si="0"/>
        <v>1.6733129956016173</v>
      </c>
      <c r="K18" s="163">
        <f t="shared" si="1"/>
        <v>-11918</v>
      </c>
      <c r="L18" s="163">
        <f t="shared" si="2"/>
        <v>320329</v>
      </c>
      <c r="M18" s="164">
        <f t="shared" si="4"/>
        <v>1.4185397198217533E-2</v>
      </c>
      <c r="N18" s="79"/>
    </row>
    <row r="19" spans="1:14" x14ac:dyDescent="0.25">
      <c r="A19" s="161" t="s">
        <v>144</v>
      </c>
      <c r="B19" s="162" t="s">
        <v>131</v>
      </c>
      <c r="C19" s="163">
        <v>847396</v>
      </c>
      <c r="D19" s="163">
        <v>356220</v>
      </c>
      <c r="E19" s="163">
        <v>171613</v>
      </c>
      <c r="F19" s="163">
        <v>432862</v>
      </c>
      <c r="G19" s="163">
        <v>543249</v>
      </c>
      <c r="H19" s="163">
        <v>528059</v>
      </c>
      <c r="I19" s="164">
        <f t="shared" si="3"/>
        <v>-2.796139523496588E-2</v>
      </c>
      <c r="J19" s="178">
        <f t="shared" si="0"/>
        <v>2.0770337911463583</v>
      </c>
      <c r="K19" s="163">
        <f t="shared" si="1"/>
        <v>-15190</v>
      </c>
      <c r="L19" s="163">
        <f t="shared" si="2"/>
        <v>356446</v>
      </c>
      <c r="M19" s="164">
        <f t="shared" si="4"/>
        <v>1.463710088281793E-2</v>
      </c>
      <c r="N19" s="79"/>
    </row>
    <row r="20" spans="1:14" x14ac:dyDescent="0.25">
      <c r="A20" s="166" t="s">
        <v>145</v>
      </c>
      <c r="B20" s="167" t="s">
        <v>145</v>
      </c>
      <c r="C20" s="168">
        <f t="shared" ref="C20" si="5">C12-SUM(C13:C19)</f>
        <v>7011837</v>
      </c>
      <c r="D20" s="168">
        <f t="shared" ref="D20:H20" si="6">D12-SUM(D13:D19)</f>
        <v>2168558</v>
      </c>
      <c r="E20" s="168">
        <f t="shared" si="6"/>
        <v>3296764</v>
      </c>
      <c r="F20" s="168">
        <f t="shared" si="6"/>
        <v>6800013</v>
      </c>
      <c r="G20" s="168">
        <f t="shared" si="6"/>
        <v>7694148</v>
      </c>
      <c r="H20" s="168">
        <f t="shared" si="6"/>
        <v>8214818</v>
      </c>
      <c r="I20" s="169">
        <f t="shared" si="3"/>
        <v>6.7670910411393281E-2</v>
      </c>
      <c r="J20" s="179">
        <f t="shared" si="0"/>
        <v>1.4917822446496021</v>
      </c>
      <c r="K20" s="168">
        <f>H20-G20</f>
        <v>520670</v>
      </c>
      <c r="L20" s="168">
        <f t="shared" si="2"/>
        <v>4918054</v>
      </c>
      <c r="M20" s="169">
        <f t="shared" si="4"/>
        <v>0.22770394936927241</v>
      </c>
      <c r="N20" s="79"/>
    </row>
    <row r="21" spans="1:14" s="145" customFormat="1" x14ac:dyDescent="0.25">
      <c r="B21" s="154" t="s">
        <v>44</v>
      </c>
      <c r="C21" s="152"/>
      <c r="D21" s="152"/>
      <c r="E21" s="152"/>
      <c r="F21" s="152"/>
      <c r="G21" s="152"/>
      <c r="H21" s="152"/>
      <c r="I21" s="152"/>
      <c r="J21" s="152"/>
      <c r="K21" s="152"/>
      <c r="L21" s="152"/>
      <c r="M21" s="152"/>
    </row>
    <row r="22" spans="1:14" x14ac:dyDescent="0.25">
      <c r="A22" s="1">
        <v>3</v>
      </c>
      <c r="B22" s="155" t="s">
        <v>68</v>
      </c>
      <c r="C22" s="175">
        <v>13105945</v>
      </c>
      <c r="D22" s="175">
        <v>3913809</v>
      </c>
      <c r="E22" s="175">
        <v>5763674</v>
      </c>
      <c r="F22" s="175">
        <v>12632387</v>
      </c>
      <c r="G22" s="175">
        <v>13590517</v>
      </c>
      <c r="H22" s="175">
        <v>13839613</v>
      </c>
      <c r="I22" s="176">
        <f>IFERROR(H22/G22-1,"-")</f>
        <v>1.8328662551983843E-2</v>
      </c>
      <c r="J22" s="176">
        <f>IFERROR(H22/E22-1,"-")</f>
        <v>1.4011790049194315</v>
      </c>
      <c r="K22" s="175">
        <f>H22-G22</f>
        <v>249096</v>
      </c>
      <c r="L22" s="175">
        <f>H22-E22</f>
        <v>8075939</v>
      </c>
      <c r="M22" s="176">
        <f>H22/H$8</f>
        <v>0.38361586803777326</v>
      </c>
      <c r="N22" s="79"/>
    </row>
    <row r="23" spans="1:14" x14ac:dyDescent="0.25">
      <c r="A23" s="1" t="s">
        <v>96</v>
      </c>
      <c r="B23" s="158" t="s">
        <v>97</v>
      </c>
      <c r="C23" s="159">
        <v>1013579</v>
      </c>
      <c r="D23" s="159">
        <v>419753</v>
      </c>
      <c r="E23" s="159">
        <v>926094</v>
      </c>
      <c r="F23" s="159">
        <v>924124</v>
      </c>
      <c r="G23" s="159">
        <v>817242</v>
      </c>
      <c r="H23" s="159">
        <v>742610</v>
      </c>
      <c r="I23" s="160">
        <f>IFERROR(H23/G23-1,"-")</f>
        <v>-9.132178718176498E-2</v>
      </c>
      <c r="J23" s="177">
        <f t="shared" ref="J23:J34" si="7">IFERROR(H23/E23-1,"-")</f>
        <v>-0.19812675603124519</v>
      </c>
      <c r="K23" s="159">
        <f t="shared" ref="K23:K33" si="8">H23-G23</f>
        <v>-74632</v>
      </c>
      <c r="L23" s="159">
        <f t="shared" ref="L23:L34" si="9">H23-E23</f>
        <v>-183484</v>
      </c>
      <c r="M23" s="160">
        <f>H23/H$8</f>
        <v>2.0584172387156402E-2</v>
      </c>
      <c r="N23" s="79"/>
    </row>
    <row r="24" spans="1:14" x14ac:dyDescent="0.25">
      <c r="A24" s="161" t="s">
        <v>103</v>
      </c>
      <c r="B24" s="162" t="s">
        <v>103</v>
      </c>
      <c r="C24" s="163">
        <v>409352</v>
      </c>
      <c r="D24" s="163">
        <v>197437</v>
      </c>
      <c r="E24" s="163">
        <v>341894</v>
      </c>
      <c r="F24" s="163">
        <v>286571</v>
      </c>
      <c r="G24" s="163">
        <v>256506</v>
      </c>
      <c r="H24" s="163">
        <v>219209</v>
      </c>
      <c r="I24" s="164">
        <f>IFERROR(H24/G24-1,"-")</f>
        <v>-0.14540400614410576</v>
      </c>
      <c r="J24" s="178">
        <f t="shared" si="7"/>
        <v>-0.35883928937038967</v>
      </c>
      <c r="K24" s="163">
        <f t="shared" si="8"/>
        <v>-37297</v>
      </c>
      <c r="L24" s="163">
        <f t="shared" si="9"/>
        <v>-122685</v>
      </c>
      <c r="M24" s="164">
        <f>H24/H$8</f>
        <v>6.0761851373078305E-3</v>
      </c>
      <c r="N24" s="79"/>
    </row>
    <row r="25" spans="1:14" x14ac:dyDescent="0.25">
      <c r="A25" s="161" t="s">
        <v>100</v>
      </c>
      <c r="B25" s="162" t="s">
        <v>100</v>
      </c>
      <c r="C25" s="163">
        <v>604227</v>
      </c>
      <c r="D25" s="163">
        <v>222316</v>
      </c>
      <c r="E25" s="163">
        <v>584200</v>
      </c>
      <c r="F25" s="163">
        <v>637553</v>
      </c>
      <c r="G25" s="163">
        <v>560736</v>
      </c>
      <c r="H25" s="163">
        <v>523401</v>
      </c>
      <c r="I25" s="164">
        <f>IFERROR(H25/G25-1,"-")</f>
        <v>-6.6582134908406143E-2</v>
      </c>
      <c r="J25" s="178">
        <f t="shared" si="7"/>
        <v>-0.10407223553577538</v>
      </c>
      <c r="K25" s="163">
        <f t="shared" si="8"/>
        <v>-37335</v>
      </c>
      <c r="L25" s="163">
        <f t="shared" si="9"/>
        <v>-60799</v>
      </c>
      <c r="M25" s="164">
        <f>H25/H$8</f>
        <v>1.4507987249848572E-2</v>
      </c>
      <c r="N25" s="79"/>
    </row>
    <row r="26" spans="1:14" x14ac:dyDescent="0.25">
      <c r="A26" s="1"/>
      <c r="B26" s="158" t="s">
        <v>107</v>
      </c>
      <c r="C26" s="159">
        <v>12092366</v>
      </c>
      <c r="D26" s="159">
        <v>3494056</v>
      </c>
      <c r="E26" s="159">
        <v>4837580</v>
      </c>
      <c r="F26" s="159">
        <v>11708263</v>
      </c>
      <c r="G26" s="159">
        <v>12773275</v>
      </c>
      <c r="H26" s="159">
        <v>13097003</v>
      </c>
      <c r="I26" s="160">
        <f>IFERROR(H26/G26-1,"-")</f>
        <v>2.5344165846268973E-2</v>
      </c>
      <c r="J26" s="177">
        <f t="shared" si="7"/>
        <v>1.7073460283860937</v>
      </c>
      <c r="K26" s="159">
        <f t="shared" si="8"/>
        <v>323728</v>
      </c>
      <c r="L26" s="159">
        <f t="shared" si="9"/>
        <v>8259423</v>
      </c>
      <c r="M26" s="160">
        <f>H26/H$8</f>
        <v>0.36303169565061683</v>
      </c>
      <c r="N26" s="79"/>
    </row>
    <row r="27" spans="1:14" s="56" customFormat="1" x14ac:dyDescent="0.25">
      <c r="B27" s="162" t="s">
        <v>110</v>
      </c>
      <c r="C27" s="163">
        <v>5650065</v>
      </c>
      <c r="D27" s="163">
        <v>1483938</v>
      </c>
      <c r="E27" s="163">
        <v>1575483</v>
      </c>
      <c r="F27" s="163">
        <v>5839663</v>
      </c>
      <c r="G27" s="163">
        <v>6456134</v>
      </c>
      <c r="H27" s="163">
        <v>6689570</v>
      </c>
      <c r="I27" s="164">
        <f t="shared" ref="I27:I34" si="10">IFERROR(H27/G27-1,"-")</f>
        <v>3.6157242089460917E-2</v>
      </c>
      <c r="J27" s="178">
        <f t="shared" si="7"/>
        <v>3.2460439116131372</v>
      </c>
      <c r="K27" s="163">
        <f t="shared" si="8"/>
        <v>233436</v>
      </c>
      <c r="L27" s="163">
        <f t="shared" si="9"/>
        <v>5114087</v>
      </c>
      <c r="M27" s="164">
        <f t="shared" ref="M27:M34" si="11">H27/H$8</f>
        <v>0.1854260810869095</v>
      </c>
      <c r="N27" s="165"/>
    </row>
    <row r="28" spans="1:14" s="56" customFormat="1" x14ac:dyDescent="0.25">
      <c r="B28" s="162" t="s">
        <v>113</v>
      </c>
      <c r="C28" s="163">
        <v>1813831</v>
      </c>
      <c r="D28" s="163">
        <v>510569</v>
      </c>
      <c r="E28" s="163">
        <v>851193</v>
      </c>
      <c r="F28" s="163">
        <v>1420539</v>
      </c>
      <c r="G28" s="163">
        <v>1496214</v>
      </c>
      <c r="H28" s="163">
        <v>1483358</v>
      </c>
      <c r="I28" s="164">
        <f t="shared" si="10"/>
        <v>-8.5923537675760553E-3</v>
      </c>
      <c r="J28" s="178">
        <f t="shared" si="7"/>
        <v>0.7426811545677654</v>
      </c>
      <c r="K28" s="163">
        <f t="shared" si="8"/>
        <v>-12856</v>
      </c>
      <c r="L28" s="163">
        <f t="shared" si="9"/>
        <v>632165</v>
      </c>
      <c r="M28" s="164">
        <f t="shared" si="11"/>
        <v>4.111673258354661E-2</v>
      </c>
      <c r="N28" s="165"/>
    </row>
    <row r="29" spans="1:14" x14ac:dyDescent="0.25">
      <c r="A29" s="1"/>
      <c r="B29" s="162" t="s">
        <v>116</v>
      </c>
      <c r="C29" s="163">
        <v>428540</v>
      </c>
      <c r="D29" s="163">
        <v>173273</v>
      </c>
      <c r="E29" s="163">
        <v>321437</v>
      </c>
      <c r="F29" s="163">
        <v>466813</v>
      </c>
      <c r="G29" s="163">
        <v>535409</v>
      </c>
      <c r="H29" s="163">
        <v>462244</v>
      </c>
      <c r="I29" s="164">
        <f t="shared" si="10"/>
        <v>-0.13665254039435271</v>
      </c>
      <c r="J29" s="178">
        <f t="shared" si="7"/>
        <v>0.43805473545360374</v>
      </c>
      <c r="K29" s="163">
        <f t="shared" si="8"/>
        <v>-73165</v>
      </c>
      <c r="L29" s="163">
        <f t="shared" si="9"/>
        <v>140807</v>
      </c>
      <c r="M29" s="164">
        <f t="shared" si="11"/>
        <v>1.281279565441985E-2</v>
      </c>
      <c r="N29" s="79"/>
    </row>
    <row r="30" spans="1:14" x14ac:dyDescent="0.25">
      <c r="A30" s="1"/>
      <c r="B30" s="162" t="s">
        <v>123</v>
      </c>
      <c r="C30" s="163">
        <v>502164</v>
      </c>
      <c r="D30" s="163">
        <v>134940</v>
      </c>
      <c r="E30" s="163">
        <v>321774</v>
      </c>
      <c r="F30" s="163">
        <v>583899</v>
      </c>
      <c r="G30" s="163">
        <v>553235</v>
      </c>
      <c r="H30" s="163">
        <v>562616</v>
      </c>
      <c r="I30" s="164">
        <f t="shared" si="10"/>
        <v>1.695662783446461E-2</v>
      </c>
      <c r="J30" s="178">
        <f t="shared" si="7"/>
        <v>0.7484818537234208</v>
      </c>
      <c r="K30" s="163">
        <f t="shared" si="8"/>
        <v>9381</v>
      </c>
      <c r="L30" s="163">
        <f t="shared" si="9"/>
        <v>240842</v>
      </c>
      <c r="M30" s="164">
        <f t="shared" si="11"/>
        <v>1.5594975467300988E-2</v>
      </c>
      <c r="N30" s="79"/>
    </row>
    <row r="31" spans="1:14" x14ac:dyDescent="0.25">
      <c r="A31" s="1"/>
      <c r="B31" s="162" t="s">
        <v>119</v>
      </c>
      <c r="C31" s="163">
        <v>566275</v>
      </c>
      <c r="D31" s="163">
        <v>241515</v>
      </c>
      <c r="E31" s="163">
        <v>414396</v>
      </c>
      <c r="F31" s="163">
        <v>639629</v>
      </c>
      <c r="G31" s="163">
        <v>619738</v>
      </c>
      <c r="H31" s="163">
        <v>632422</v>
      </c>
      <c r="I31" s="164">
        <f t="shared" si="10"/>
        <v>2.0466713353062049E-2</v>
      </c>
      <c r="J31" s="178">
        <f t="shared" si="7"/>
        <v>0.52612959584551966</v>
      </c>
      <c r="K31" s="163">
        <f t="shared" si="8"/>
        <v>12684</v>
      </c>
      <c r="L31" s="163">
        <f t="shared" si="9"/>
        <v>218026</v>
      </c>
      <c r="M31" s="164">
        <f t="shared" si="11"/>
        <v>1.7529905966025539E-2</v>
      </c>
      <c r="N31" s="79"/>
    </row>
    <row r="32" spans="1:14" x14ac:dyDescent="0.25">
      <c r="A32" s="1"/>
      <c r="B32" s="162" t="s">
        <v>128</v>
      </c>
      <c r="C32" s="163">
        <v>242464</v>
      </c>
      <c r="D32" s="163">
        <v>95128</v>
      </c>
      <c r="E32" s="163">
        <v>58069</v>
      </c>
      <c r="F32" s="163">
        <v>177706</v>
      </c>
      <c r="G32" s="163">
        <v>184473</v>
      </c>
      <c r="H32" s="163">
        <v>184792</v>
      </c>
      <c r="I32" s="164">
        <f t="shared" si="10"/>
        <v>1.7292503509998003E-3</v>
      </c>
      <c r="J32" s="178">
        <f t="shared" si="7"/>
        <v>2.1822831459126211</v>
      </c>
      <c r="K32" s="163">
        <f t="shared" si="8"/>
        <v>319</v>
      </c>
      <c r="L32" s="163">
        <f t="shared" si="9"/>
        <v>126723</v>
      </c>
      <c r="M32" s="164">
        <f t="shared" si="11"/>
        <v>5.122191168671855E-3</v>
      </c>
      <c r="N32" s="79"/>
    </row>
    <row r="33" spans="1:14" x14ac:dyDescent="0.25">
      <c r="A33" s="161" t="s">
        <v>144</v>
      </c>
      <c r="B33" s="162" t="s">
        <v>131</v>
      </c>
      <c r="C33" s="163">
        <v>276453</v>
      </c>
      <c r="D33" s="163">
        <v>106598</v>
      </c>
      <c r="E33" s="163">
        <v>43884</v>
      </c>
      <c r="F33" s="163">
        <v>147837</v>
      </c>
      <c r="G33" s="163">
        <v>187545</v>
      </c>
      <c r="H33" s="163">
        <v>166807</v>
      </c>
      <c r="I33" s="164">
        <f t="shared" si="10"/>
        <v>-0.11057612839585163</v>
      </c>
      <c r="J33" s="178">
        <f t="shared" si="7"/>
        <v>2.8010892352565855</v>
      </c>
      <c r="K33" s="163">
        <f t="shared" si="8"/>
        <v>-20738</v>
      </c>
      <c r="L33" s="163">
        <f t="shared" si="9"/>
        <v>122923</v>
      </c>
      <c r="M33" s="164">
        <f t="shared" si="11"/>
        <v>4.6236706257448707E-3</v>
      </c>
      <c r="N33" s="79"/>
    </row>
    <row r="34" spans="1:14" x14ac:dyDescent="0.25">
      <c r="A34" s="166" t="s">
        <v>145</v>
      </c>
      <c r="B34" s="167" t="s">
        <v>145</v>
      </c>
      <c r="C34" s="168">
        <f t="shared" ref="C34" si="12">C26-SUM(C27:C33)</f>
        <v>2612574</v>
      </c>
      <c r="D34" s="168">
        <f t="shared" ref="D34:H34" si="13">D26-SUM(D27:D33)</f>
        <v>748095</v>
      </c>
      <c r="E34" s="168">
        <f t="shared" si="13"/>
        <v>1251344</v>
      </c>
      <c r="F34" s="168">
        <f t="shared" si="13"/>
        <v>2432177</v>
      </c>
      <c r="G34" s="168">
        <f t="shared" si="13"/>
        <v>2740527</v>
      </c>
      <c r="H34" s="168">
        <f t="shared" si="13"/>
        <v>2915194</v>
      </c>
      <c r="I34" s="169">
        <f t="shared" si="10"/>
        <v>6.3734821806170849E-2</v>
      </c>
      <c r="J34" s="179">
        <f t="shared" si="7"/>
        <v>1.3296503599329998</v>
      </c>
      <c r="K34" s="168">
        <f>H34-G34</f>
        <v>174667</v>
      </c>
      <c r="L34" s="168">
        <f t="shared" si="9"/>
        <v>1663850</v>
      </c>
      <c r="M34" s="169">
        <f t="shared" si="11"/>
        <v>8.0805343097997639E-2</v>
      </c>
      <c r="N34" s="79"/>
    </row>
    <row r="35" spans="1:14" s="145" customFormat="1" x14ac:dyDescent="0.25">
      <c r="B35" s="154" t="s">
        <v>45</v>
      </c>
      <c r="C35" s="152"/>
      <c r="D35" s="152"/>
      <c r="E35" s="152"/>
      <c r="F35" s="152"/>
      <c r="G35" s="152"/>
      <c r="H35" s="152"/>
      <c r="I35" s="152"/>
      <c r="J35" s="152"/>
      <c r="K35" s="152"/>
      <c r="L35" s="152"/>
      <c r="M35" s="152"/>
    </row>
    <row r="36" spans="1:14" x14ac:dyDescent="0.25">
      <c r="A36" s="1">
        <v>3</v>
      </c>
      <c r="B36" s="155" t="s">
        <v>68</v>
      </c>
      <c r="C36" s="175">
        <v>10093577</v>
      </c>
      <c r="D36" s="175">
        <v>2858440</v>
      </c>
      <c r="E36" s="175">
        <v>3367162</v>
      </c>
      <c r="F36" s="175">
        <v>8865243</v>
      </c>
      <c r="G36" s="175">
        <v>9739308</v>
      </c>
      <c r="H36" s="175">
        <v>10014981</v>
      </c>
      <c r="I36" s="176">
        <f>IFERROR(H36/G36-1,"-")</f>
        <v>2.8305193757092395E-2</v>
      </c>
      <c r="J36" s="176">
        <f>IFERROR(H36/E36-1,"-")</f>
        <v>1.9743092253951549</v>
      </c>
      <c r="K36" s="175">
        <f>H36-G36</f>
        <v>275673</v>
      </c>
      <c r="L36" s="175">
        <f>H36-E36</f>
        <v>6647819</v>
      </c>
      <c r="M36" s="176">
        <f>H36/H$8</f>
        <v>0.2776020998344973</v>
      </c>
      <c r="N36" s="79"/>
    </row>
    <row r="37" spans="1:14" x14ac:dyDescent="0.25">
      <c r="A37" s="1" t="s">
        <v>96</v>
      </c>
      <c r="B37" s="158" t="s">
        <v>97</v>
      </c>
      <c r="C37" s="159">
        <v>614530</v>
      </c>
      <c r="D37" s="159">
        <v>241430</v>
      </c>
      <c r="E37" s="159">
        <v>350874</v>
      </c>
      <c r="F37" s="159">
        <v>513218</v>
      </c>
      <c r="G37" s="159">
        <v>576863</v>
      </c>
      <c r="H37" s="159">
        <v>551747</v>
      </c>
      <c r="I37" s="160">
        <f>IFERROR(H37/G37-1,"-")</f>
        <v>-4.3538933854312067E-2</v>
      </c>
      <c r="J37" s="177">
        <f t="shared" ref="J37:J48" si="14">IFERROR(H37/E37-1,"-")</f>
        <v>0.57249325968866316</v>
      </c>
      <c r="K37" s="159">
        <f t="shared" ref="K37:K47" si="15">H37-G37</f>
        <v>-25116</v>
      </c>
      <c r="L37" s="159">
        <f t="shared" ref="L37:L48" si="16">H37-E37</f>
        <v>200873</v>
      </c>
      <c r="M37" s="160">
        <f>H37/H$8</f>
        <v>1.529370108414428E-2</v>
      </c>
      <c r="N37" s="79"/>
    </row>
    <row r="38" spans="1:14" x14ac:dyDescent="0.25">
      <c r="A38" s="161" t="s">
        <v>103</v>
      </c>
      <c r="B38" s="162" t="s">
        <v>103</v>
      </c>
      <c r="C38" s="163">
        <v>210543</v>
      </c>
      <c r="D38" s="163">
        <v>92534</v>
      </c>
      <c r="E38" s="163">
        <v>131066</v>
      </c>
      <c r="F38" s="163">
        <v>155108</v>
      </c>
      <c r="G38" s="163">
        <v>218201</v>
      </c>
      <c r="H38" s="163">
        <v>239030</v>
      </c>
      <c r="I38" s="164">
        <f>IFERROR(H38/G38-1,"-")</f>
        <v>9.5457857663347134E-2</v>
      </c>
      <c r="J38" s="178">
        <f t="shared" si="14"/>
        <v>0.82373765888941453</v>
      </c>
      <c r="K38" s="163">
        <f t="shared" si="15"/>
        <v>20829</v>
      </c>
      <c r="L38" s="163">
        <f t="shared" si="16"/>
        <v>107964</v>
      </c>
      <c r="M38" s="164">
        <f>H38/H$8</f>
        <v>6.6255971852008395E-3</v>
      </c>
      <c r="N38" s="79"/>
    </row>
    <row r="39" spans="1:14" x14ac:dyDescent="0.25">
      <c r="A39" s="161" t="s">
        <v>100</v>
      </c>
      <c r="B39" s="162" t="s">
        <v>100</v>
      </c>
      <c r="C39" s="163">
        <v>403987</v>
      </c>
      <c r="D39" s="163">
        <v>148896</v>
      </c>
      <c r="E39" s="163">
        <v>219808</v>
      </c>
      <c r="F39" s="163">
        <v>358110</v>
      </c>
      <c r="G39" s="163">
        <v>358662</v>
      </c>
      <c r="H39" s="163">
        <v>312717</v>
      </c>
      <c r="I39" s="164">
        <f>IFERROR(H39/G39-1,"-")</f>
        <v>-0.1281011091222376</v>
      </c>
      <c r="J39" s="178">
        <f t="shared" si="14"/>
        <v>0.4226825229291018</v>
      </c>
      <c r="K39" s="163">
        <f t="shared" si="15"/>
        <v>-45945</v>
      </c>
      <c r="L39" s="163">
        <f t="shared" si="16"/>
        <v>92909</v>
      </c>
      <c r="M39" s="164">
        <f>H39/H$8</f>
        <v>8.6681038989434422E-3</v>
      </c>
      <c r="N39" s="79"/>
    </row>
    <row r="40" spans="1:14" x14ac:dyDescent="0.25">
      <c r="A40" s="1"/>
      <c r="B40" s="158" t="s">
        <v>107</v>
      </c>
      <c r="C40" s="159">
        <v>9479047</v>
      </c>
      <c r="D40" s="159">
        <v>2617010</v>
      </c>
      <c r="E40" s="159">
        <v>3016288</v>
      </c>
      <c r="F40" s="159">
        <v>8352025</v>
      </c>
      <c r="G40" s="159">
        <v>9162445</v>
      </c>
      <c r="H40" s="159">
        <v>9463234</v>
      </c>
      <c r="I40" s="160">
        <f>IFERROR(H40/G40-1,"-")</f>
        <v>3.2828464454629724E-2</v>
      </c>
      <c r="J40" s="177">
        <f t="shared" si="14"/>
        <v>2.1373774652818298</v>
      </c>
      <c r="K40" s="159">
        <f t="shared" si="15"/>
        <v>300789</v>
      </c>
      <c r="L40" s="159">
        <f t="shared" si="16"/>
        <v>6446946</v>
      </c>
      <c r="M40" s="160">
        <f>H40/H$8</f>
        <v>0.262308398750353</v>
      </c>
      <c r="N40" s="79"/>
    </row>
    <row r="41" spans="1:14" s="56" customFormat="1" x14ac:dyDescent="0.25">
      <c r="B41" s="162" t="s">
        <v>110</v>
      </c>
      <c r="C41" s="163">
        <v>5094935</v>
      </c>
      <c r="D41" s="163">
        <v>1173619</v>
      </c>
      <c r="E41" s="163">
        <v>1066343</v>
      </c>
      <c r="F41" s="163">
        <v>4256430</v>
      </c>
      <c r="G41" s="163">
        <v>4628153</v>
      </c>
      <c r="H41" s="163">
        <v>4858902</v>
      </c>
      <c r="I41" s="164">
        <f t="shared" ref="I41:I48" si="17">IFERROR(H41/G41-1,"-")</f>
        <v>4.9857686208731655E-2</v>
      </c>
      <c r="J41" s="178">
        <f t="shared" si="14"/>
        <v>3.5566032693045297</v>
      </c>
      <c r="K41" s="163">
        <f t="shared" si="15"/>
        <v>230749</v>
      </c>
      <c r="L41" s="163">
        <f t="shared" si="16"/>
        <v>3792559</v>
      </c>
      <c r="M41" s="164">
        <f t="shared" ref="M41:M48" si="18">H41/H$8</f>
        <v>0.13468237214728998</v>
      </c>
      <c r="N41" s="165"/>
    </row>
    <row r="42" spans="1:14" s="56" customFormat="1" x14ac:dyDescent="0.25">
      <c r="B42" s="162" t="s">
        <v>113</v>
      </c>
      <c r="C42" s="163">
        <v>470924</v>
      </c>
      <c r="D42" s="163">
        <v>139836</v>
      </c>
      <c r="E42" s="163">
        <v>174981</v>
      </c>
      <c r="F42" s="163">
        <v>311196</v>
      </c>
      <c r="G42" s="163">
        <v>358380</v>
      </c>
      <c r="H42" s="163">
        <v>358116</v>
      </c>
      <c r="I42" s="164">
        <f t="shared" si="17"/>
        <v>-7.3664825046038107E-4</v>
      </c>
      <c r="J42" s="178">
        <f t="shared" si="14"/>
        <v>1.0465993450717508</v>
      </c>
      <c r="K42" s="163">
        <f t="shared" si="15"/>
        <v>-264</v>
      </c>
      <c r="L42" s="163">
        <f t="shared" si="16"/>
        <v>183135</v>
      </c>
      <c r="M42" s="164">
        <f t="shared" si="18"/>
        <v>9.9265044620984125E-3</v>
      </c>
      <c r="N42" s="165"/>
    </row>
    <row r="43" spans="1:14" x14ac:dyDescent="0.25">
      <c r="A43" s="1"/>
      <c r="B43" s="162" t="s">
        <v>116</v>
      </c>
      <c r="C43" s="163">
        <v>178407</v>
      </c>
      <c r="D43" s="163">
        <v>67848</v>
      </c>
      <c r="E43" s="163">
        <v>127385</v>
      </c>
      <c r="F43" s="163">
        <v>198903</v>
      </c>
      <c r="G43" s="163">
        <v>247793</v>
      </c>
      <c r="H43" s="163">
        <v>245648</v>
      </c>
      <c r="I43" s="164">
        <f t="shared" si="17"/>
        <v>-8.6564188657468621E-3</v>
      </c>
      <c r="J43" s="178">
        <f t="shared" si="14"/>
        <v>0.92839031283118101</v>
      </c>
      <c r="K43" s="163">
        <f t="shared" si="15"/>
        <v>-2145</v>
      </c>
      <c r="L43" s="163">
        <f t="shared" si="16"/>
        <v>118263</v>
      </c>
      <c r="M43" s="164">
        <f t="shared" si="18"/>
        <v>6.8090394400293509E-3</v>
      </c>
      <c r="N43" s="79"/>
    </row>
    <row r="44" spans="1:14" x14ac:dyDescent="0.25">
      <c r="A44" s="1"/>
      <c r="B44" s="162" t="s">
        <v>123</v>
      </c>
      <c r="C44" s="163">
        <v>451476</v>
      </c>
      <c r="D44" s="163">
        <v>124287</v>
      </c>
      <c r="E44" s="163">
        <v>239923</v>
      </c>
      <c r="F44" s="163">
        <v>477050</v>
      </c>
      <c r="G44" s="163">
        <v>501096</v>
      </c>
      <c r="H44" s="163">
        <v>499671</v>
      </c>
      <c r="I44" s="164">
        <f t="shared" si="17"/>
        <v>-2.8437664639111571E-3</v>
      </c>
      <c r="J44" s="178">
        <f t="shared" si="14"/>
        <v>1.0826306773423138</v>
      </c>
      <c r="K44" s="163">
        <f t="shared" si="15"/>
        <v>-1425</v>
      </c>
      <c r="L44" s="163">
        <f t="shared" si="16"/>
        <v>259748</v>
      </c>
      <c r="M44" s="164">
        <f t="shared" si="18"/>
        <v>1.3850222863768098E-2</v>
      </c>
      <c r="N44" s="79"/>
    </row>
    <row r="45" spans="1:14" x14ac:dyDescent="0.25">
      <c r="A45" s="1"/>
      <c r="B45" s="162" t="s">
        <v>119</v>
      </c>
      <c r="C45" s="163">
        <v>353625</v>
      </c>
      <c r="D45" s="163">
        <v>131712</v>
      </c>
      <c r="E45" s="163">
        <v>184201</v>
      </c>
      <c r="F45" s="163">
        <v>318686</v>
      </c>
      <c r="G45" s="163">
        <v>374932</v>
      </c>
      <c r="H45" s="163">
        <v>372782</v>
      </c>
      <c r="I45" s="164">
        <f t="shared" si="17"/>
        <v>-5.7343731663341835E-3</v>
      </c>
      <c r="J45" s="178">
        <f t="shared" si="14"/>
        <v>1.0237783725386942</v>
      </c>
      <c r="K45" s="163">
        <f t="shared" si="15"/>
        <v>-2150</v>
      </c>
      <c r="L45" s="163">
        <f t="shared" si="16"/>
        <v>188581</v>
      </c>
      <c r="M45" s="164">
        <f t="shared" si="18"/>
        <v>1.0333026690764921E-2</v>
      </c>
      <c r="N45" s="79"/>
    </row>
    <row r="46" spans="1:14" x14ac:dyDescent="0.25">
      <c r="A46" s="1"/>
      <c r="B46" s="162" t="s">
        <v>128</v>
      </c>
      <c r="C46" s="163">
        <v>227686</v>
      </c>
      <c r="D46" s="163">
        <v>86739</v>
      </c>
      <c r="E46" s="163">
        <v>81833</v>
      </c>
      <c r="F46" s="163">
        <v>185692</v>
      </c>
      <c r="G46" s="163">
        <v>188339</v>
      </c>
      <c r="H46" s="163">
        <v>187108</v>
      </c>
      <c r="I46" s="164">
        <f t="shared" si="17"/>
        <v>-6.5360865248301758E-3</v>
      </c>
      <c r="J46" s="178">
        <f t="shared" si="14"/>
        <v>1.2864614519814745</v>
      </c>
      <c r="K46" s="163">
        <f t="shared" si="15"/>
        <v>-1231</v>
      </c>
      <c r="L46" s="163">
        <f t="shared" si="16"/>
        <v>105275</v>
      </c>
      <c r="M46" s="164">
        <f t="shared" si="18"/>
        <v>5.1863876422564474E-3</v>
      </c>
      <c r="N46" s="79"/>
    </row>
    <row r="47" spans="1:14" x14ac:dyDescent="0.25">
      <c r="A47" s="161" t="s">
        <v>144</v>
      </c>
      <c r="B47" s="162" t="s">
        <v>131</v>
      </c>
      <c r="C47" s="163">
        <v>366669</v>
      </c>
      <c r="D47" s="163">
        <v>150036</v>
      </c>
      <c r="E47" s="163">
        <v>88248</v>
      </c>
      <c r="F47" s="163">
        <v>188228</v>
      </c>
      <c r="G47" s="163">
        <v>224522</v>
      </c>
      <c r="H47" s="163">
        <v>217369</v>
      </c>
      <c r="I47" s="164">
        <f t="shared" si="17"/>
        <v>-3.1858793347645187E-2</v>
      </c>
      <c r="J47" s="178">
        <f t="shared" si="14"/>
        <v>1.4631606382014324</v>
      </c>
      <c r="K47" s="163">
        <f t="shared" si="15"/>
        <v>-7153</v>
      </c>
      <c r="L47" s="163">
        <f t="shared" si="16"/>
        <v>129121</v>
      </c>
      <c r="M47" s="164">
        <f t="shared" si="18"/>
        <v>6.0251827576033182E-3</v>
      </c>
      <c r="N47" s="79"/>
    </row>
    <row r="48" spans="1:14" x14ac:dyDescent="0.25">
      <c r="A48" s="166" t="s">
        <v>145</v>
      </c>
      <c r="B48" s="167" t="s">
        <v>145</v>
      </c>
      <c r="C48" s="168">
        <f t="shared" ref="C48:H48" si="19">C40-SUM(C41:C47)</f>
        <v>2335325</v>
      </c>
      <c r="D48" s="168">
        <f t="shared" si="19"/>
        <v>742933</v>
      </c>
      <c r="E48" s="168">
        <f t="shared" si="19"/>
        <v>1053374</v>
      </c>
      <c r="F48" s="168">
        <f t="shared" si="19"/>
        <v>2415840</v>
      </c>
      <c r="G48" s="168">
        <f t="shared" si="19"/>
        <v>2639230</v>
      </c>
      <c r="H48" s="168">
        <f t="shared" si="19"/>
        <v>2723638</v>
      </c>
      <c r="I48" s="169">
        <f t="shared" si="17"/>
        <v>3.1982055372210771E-2</v>
      </c>
      <c r="J48" s="179">
        <f t="shared" si="14"/>
        <v>1.5856324534305952</v>
      </c>
      <c r="K48" s="168">
        <f>H48-G48</f>
        <v>84408</v>
      </c>
      <c r="L48" s="168">
        <f t="shared" si="16"/>
        <v>1670264</v>
      </c>
      <c r="M48" s="169">
        <f t="shared" si="18"/>
        <v>7.5495662746542458E-2</v>
      </c>
      <c r="N48" s="79"/>
    </row>
    <row r="49" spans="1:14" s="145" customFormat="1" x14ac:dyDescent="0.25">
      <c r="B49" s="154" t="s">
        <v>46</v>
      </c>
      <c r="C49" s="152"/>
      <c r="D49" s="152"/>
      <c r="E49" s="152"/>
      <c r="F49" s="152"/>
      <c r="G49" s="152"/>
      <c r="H49" s="152"/>
      <c r="I49" s="152"/>
      <c r="J49" s="152"/>
      <c r="K49" s="152"/>
      <c r="L49" s="152"/>
      <c r="M49" s="152"/>
    </row>
    <row r="50" spans="1:14" x14ac:dyDescent="0.25">
      <c r="A50" s="1">
        <v>3</v>
      </c>
      <c r="B50" s="155" t="s">
        <v>68</v>
      </c>
      <c r="C50" s="175">
        <v>234787</v>
      </c>
      <c r="D50" s="175">
        <v>65275</v>
      </c>
      <c r="E50" s="175">
        <v>98762</v>
      </c>
      <c r="F50" s="175">
        <v>168339</v>
      </c>
      <c r="G50" s="175">
        <v>182035</v>
      </c>
      <c r="H50" s="175">
        <v>194642</v>
      </c>
      <c r="I50" s="176">
        <f>IFERROR(H50/G50-1,"-")</f>
        <v>6.925591232455286E-2</v>
      </c>
      <c r="J50" s="176">
        <f>IFERROR(H50/E50-1,"-")</f>
        <v>0.97081873595107426</v>
      </c>
      <c r="K50" s="175">
        <f>H50-G50</f>
        <v>12607</v>
      </c>
      <c r="L50" s="175">
        <f>H50-E50</f>
        <v>95880</v>
      </c>
      <c r="M50" s="176">
        <f>H50/H$8</f>
        <v>5.3952202121987274E-3</v>
      </c>
      <c r="N50" s="79"/>
    </row>
    <row r="51" spans="1:14" x14ac:dyDescent="0.25">
      <c r="A51" s="1" t="s">
        <v>96</v>
      </c>
      <c r="B51" s="158" t="s">
        <v>97</v>
      </c>
      <c r="C51" s="159">
        <v>30969</v>
      </c>
      <c r="D51" s="159">
        <v>6950</v>
      </c>
      <c r="E51" s="159">
        <v>17286</v>
      </c>
      <c r="F51" s="159">
        <v>21218</v>
      </c>
      <c r="G51" s="159">
        <v>40235</v>
      </c>
      <c r="H51" s="159">
        <v>25819</v>
      </c>
      <c r="I51" s="160">
        <f>IFERROR(H51/G51-1,"-")</f>
        <v>-0.35829501677643838</v>
      </c>
      <c r="J51" s="177">
        <f t="shared" ref="J51:J62" si="20">IFERROR(H51/E51-1,"-")</f>
        <v>0.49363646881869716</v>
      </c>
      <c r="K51" s="159">
        <f t="shared" ref="K51:K61" si="21">H51-G51</f>
        <v>-14416</v>
      </c>
      <c r="L51" s="159">
        <f t="shared" ref="L51:L62" si="22">H51-E51</f>
        <v>8533</v>
      </c>
      <c r="M51" s="160">
        <f>H51/H$8</f>
        <v>7.1566871825586942E-4</v>
      </c>
      <c r="N51" s="79"/>
    </row>
    <row r="52" spans="1:14" x14ac:dyDescent="0.25">
      <c r="A52" s="161" t="s">
        <v>103</v>
      </c>
      <c r="B52" s="162" t="s">
        <v>103</v>
      </c>
      <c r="C52" s="163">
        <v>12961</v>
      </c>
      <c r="D52" s="163">
        <v>5003</v>
      </c>
      <c r="E52" s="163">
        <v>6990</v>
      </c>
      <c r="F52" s="163">
        <v>6990</v>
      </c>
      <c r="G52" s="163">
        <v>25164</v>
      </c>
      <c r="H52" s="163">
        <v>14324</v>
      </c>
      <c r="I52" s="164">
        <f>IFERROR(H52/G52-1,"-")</f>
        <v>-0.43077412176124619</v>
      </c>
      <c r="J52" s="178">
        <f t="shared" si="20"/>
        <v>1.0492131616595137</v>
      </c>
      <c r="K52" s="163">
        <f t="shared" si="21"/>
        <v>-10840</v>
      </c>
      <c r="L52" s="163">
        <f t="shared" si="22"/>
        <v>7334</v>
      </c>
      <c r="M52" s="164">
        <f>H52/H$8</f>
        <v>3.9704243852577842E-4</v>
      </c>
      <c r="N52" s="79"/>
    </row>
    <row r="53" spans="1:14" x14ac:dyDescent="0.25">
      <c r="A53" s="161" t="s">
        <v>100</v>
      </c>
      <c r="B53" s="162" t="s">
        <v>100</v>
      </c>
      <c r="C53" s="163">
        <v>18008</v>
      </c>
      <c r="D53" s="163">
        <v>1947</v>
      </c>
      <c r="E53" s="163">
        <v>10296</v>
      </c>
      <c r="F53" s="163">
        <v>14228</v>
      </c>
      <c r="G53" s="163">
        <v>15071</v>
      </c>
      <c r="H53" s="163">
        <v>11495</v>
      </c>
      <c r="I53" s="164">
        <f>IFERROR(H53/G53-1,"-")</f>
        <v>-0.23727688939021963</v>
      </c>
      <c r="J53" s="178">
        <f t="shared" si="20"/>
        <v>0.11645299145299148</v>
      </c>
      <c r="K53" s="163">
        <f t="shared" si="21"/>
        <v>-3576</v>
      </c>
      <c r="L53" s="163">
        <f t="shared" si="22"/>
        <v>1199</v>
      </c>
      <c r="M53" s="164">
        <f>H53/H$8</f>
        <v>3.1862627973009095E-4</v>
      </c>
      <c r="N53" s="79"/>
    </row>
    <row r="54" spans="1:14" x14ac:dyDescent="0.25">
      <c r="A54" s="1"/>
      <c r="B54" s="158" t="s">
        <v>107</v>
      </c>
      <c r="C54" s="159">
        <v>203818</v>
      </c>
      <c r="D54" s="159">
        <v>58325</v>
      </c>
      <c r="E54" s="159">
        <v>81476</v>
      </c>
      <c r="F54" s="159">
        <v>147121</v>
      </c>
      <c r="G54" s="159">
        <v>141800</v>
      </c>
      <c r="H54" s="159">
        <v>168823</v>
      </c>
      <c r="I54" s="160">
        <f>IFERROR(H54/G54-1,"-")</f>
        <v>0.19057122708039498</v>
      </c>
      <c r="J54" s="177">
        <f t="shared" si="20"/>
        <v>1.0720580293583386</v>
      </c>
      <c r="K54" s="159">
        <f t="shared" si="21"/>
        <v>27023</v>
      </c>
      <c r="L54" s="159">
        <f t="shared" si="22"/>
        <v>87347</v>
      </c>
      <c r="M54" s="160">
        <f>H54/H$8</f>
        <v>4.6795514939428576E-3</v>
      </c>
      <c r="N54" s="79"/>
    </row>
    <row r="55" spans="1:14" s="56" customFormat="1" x14ac:dyDescent="0.25">
      <c r="B55" s="162" t="s">
        <v>110</v>
      </c>
      <c r="C55" s="163">
        <v>67733</v>
      </c>
      <c r="D55" s="163">
        <v>19771</v>
      </c>
      <c r="E55" s="163">
        <v>20693</v>
      </c>
      <c r="F55" s="163">
        <v>65122</v>
      </c>
      <c r="G55" s="163">
        <v>55484</v>
      </c>
      <c r="H55" s="163">
        <v>69733</v>
      </c>
      <c r="I55" s="164">
        <f t="shared" ref="I55:I62" si="23">IFERROR(H55/G55-1,"-")</f>
        <v>0.25681277485401188</v>
      </c>
      <c r="J55" s="178">
        <f t="shared" si="20"/>
        <v>2.3698835354950951</v>
      </c>
      <c r="K55" s="163">
        <f t="shared" si="21"/>
        <v>14249</v>
      </c>
      <c r="L55" s="163">
        <f t="shared" si="22"/>
        <v>49040</v>
      </c>
      <c r="M55" s="164">
        <f t="shared" ref="M55:M62" si="24">H55/H$8</f>
        <v>1.9329070347471452E-3</v>
      </c>
      <c r="N55" s="165"/>
    </row>
    <row r="56" spans="1:14" s="56" customFormat="1" x14ac:dyDescent="0.25">
      <c r="B56" s="162" t="s">
        <v>113</v>
      </c>
      <c r="C56" s="163">
        <v>69940</v>
      </c>
      <c r="D56" s="163">
        <v>18669</v>
      </c>
      <c r="E56" s="163">
        <v>31230</v>
      </c>
      <c r="F56" s="163">
        <v>34084</v>
      </c>
      <c r="G56" s="163">
        <v>34465</v>
      </c>
      <c r="H56" s="163">
        <v>39071</v>
      </c>
      <c r="I56" s="164">
        <f t="shared" si="23"/>
        <v>0.13364282605541855</v>
      </c>
      <c r="J56" s="178">
        <f t="shared" si="20"/>
        <v>0.25107268651937242</v>
      </c>
      <c r="K56" s="163">
        <f t="shared" si="21"/>
        <v>4606</v>
      </c>
      <c r="L56" s="163">
        <f t="shared" si="22"/>
        <v>7841</v>
      </c>
      <c r="M56" s="164">
        <f t="shared" si="24"/>
        <v>1.0829967268668451E-3</v>
      </c>
      <c r="N56" s="165"/>
    </row>
    <row r="57" spans="1:14" x14ac:dyDescent="0.25">
      <c r="A57" s="1"/>
      <c r="B57" s="162" t="s">
        <v>116</v>
      </c>
      <c r="C57" s="163">
        <v>6792</v>
      </c>
      <c r="D57" s="163">
        <v>1519</v>
      </c>
      <c r="E57" s="163">
        <v>3873</v>
      </c>
      <c r="F57" s="163">
        <v>6397</v>
      </c>
      <c r="G57" s="163">
        <v>6784</v>
      </c>
      <c r="H57" s="163">
        <v>6674</v>
      </c>
      <c r="I57" s="164">
        <f t="shared" si="23"/>
        <v>-1.6214622641509413E-2</v>
      </c>
      <c r="J57" s="178">
        <f t="shared" si="20"/>
        <v>0.72321198037696877</v>
      </c>
      <c r="K57" s="163">
        <f t="shared" si="21"/>
        <v>-110</v>
      </c>
      <c r="L57" s="163">
        <f t="shared" si="22"/>
        <v>2801</v>
      </c>
      <c r="M57" s="164">
        <f t="shared" si="24"/>
        <v>1.849945011673447E-4</v>
      </c>
      <c r="N57" s="79"/>
    </row>
    <row r="58" spans="1:14" x14ac:dyDescent="0.25">
      <c r="A58" s="1"/>
      <c r="B58" s="162" t="s">
        <v>123</v>
      </c>
      <c r="C58" s="163">
        <v>3713</v>
      </c>
      <c r="D58" s="163">
        <v>1082</v>
      </c>
      <c r="E58" s="163">
        <v>2191</v>
      </c>
      <c r="F58" s="163">
        <v>3053</v>
      </c>
      <c r="G58" s="163">
        <v>2811</v>
      </c>
      <c r="H58" s="163">
        <v>4837</v>
      </c>
      <c r="I58" s="164">
        <f t="shared" si="23"/>
        <v>0.72073995019565995</v>
      </c>
      <c r="J58" s="178">
        <f t="shared" si="20"/>
        <v>1.2076677316293929</v>
      </c>
      <c r="K58" s="163">
        <f t="shared" si="21"/>
        <v>2026</v>
      </c>
      <c r="L58" s="163">
        <f t="shared" si="22"/>
        <v>2646</v>
      </c>
      <c r="M58" s="164">
        <f t="shared" si="24"/>
        <v>1.3407527751669858E-4</v>
      </c>
      <c r="N58" s="79"/>
    </row>
    <row r="59" spans="1:14" x14ac:dyDescent="0.25">
      <c r="A59" s="1"/>
      <c r="B59" s="162" t="s">
        <v>119</v>
      </c>
      <c r="C59" s="163">
        <v>4285</v>
      </c>
      <c r="D59" s="163">
        <v>1095</v>
      </c>
      <c r="E59" s="163">
        <v>1459</v>
      </c>
      <c r="F59" s="163">
        <v>2254</v>
      </c>
      <c r="G59" s="163">
        <v>2628</v>
      </c>
      <c r="H59" s="163">
        <v>3308</v>
      </c>
      <c r="I59" s="164">
        <f t="shared" si="23"/>
        <v>0.25875190258751912</v>
      </c>
      <c r="J59" s="178">
        <f t="shared" si="20"/>
        <v>1.2673063742289239</v>
      </c>
      <c r="K59" s="163">
        <f t="shared" si="21"/>
        <v>680</v>
      </c>
      <c r="L59" s="163">
        <f t="shared" si="22"/>
        <v>1849</v>
      </c>
      <c r="M59" s="164">
        <f t="shared" si="24"/>
        <v>9.1693408729633829E-5</v>
      </c>
      <c r="N59" s="79"/>
    </row>
    <row r="60" spans="1:14" x14ac:dyDescent="0.25">
      <c r="A60" s="1"/>
      <c r="B60" s="162" t="s">
        <v>128</v>
      </c>
      <c r="C60" s="163">
        <v>1783</v>
      </c>
      <c r="D60" s="163">
        <v>713</v>
      </c>
      <c r="E60" s="163">
        <v>445</v>
      </c>
      <c r="F60" s="163">
        <v>554</v>
      </c>
      <c r="G60" s="163">
        <v>804</v>
      </c>
      <c r="H60" s="163">
        <v>636</v>
      </c>
      <c r="I60" s="164">
        <f t="shared" si="23"/>
        <v>-0.20895522388059706</v>
      </c>
      <c r="J60" s="178">
        <f t="shared" si="20"/>
        <v>0.42921348314606744</v>
      </c>
      <c r="K60" s="163">
        <f t="shared" si="21"/>
        <v>-168</v>
      </c>
      <c r="L60" s="163">
        <f t="shared" si="22"/>
        <v>191</v>
      </c>
      <c r="M60" s="164">
        <f t="shared" si="24"/>
        <v>1.7629083419603121E-5</v>
      </c>
      <c r="N60" s="79"/>
    </row>
    <row r="61" spans="1:14" x14ac:dyDescent="0.25">
      <c r="A61" s="161" t="s">
        <v>144</v>
      </c>
      <c r="B61" s="162" t="s">
        <v>131</v>
      </c>
      <c r="C61" s="163">
        <v>3475</v>
      </c>
      <c r="D61" s="163">
        <v>1531</v>
      </c>
      <c r="E61" s="163">
        <v>432</v>
      </c>
      <c r="F61" s="163">
        <v>418</v>
      </c>
      <c r="G61" s="163">
        <v>635</v>
      </c>
      <c r="H61" s="163">
        <v>633</v>
      </c>
      <c r="I61" s="164">
        <f t="shared" si="23"/>
        <v>-3.1496062992125706E-3</v>
      </c>
      <c r="J61" s="178">
        <f t="shared" si="20"/>
        <v>0.46527777777777768</v>
      </c>
      <c r="K61" s="163">
        <f t="shared" si="21"/>
        <v>-2</v>
      </c>
      <c r="L61" s="163">
        <f t="shared" si="22"/>
        <v>201</v>
      </c>
      <c r="M61" s="164">
        <f t="shared" si="24"/>
        <v>1.7545927365737068E-5</v>
      </c>
      <c r="N61" s="79"/>
    </row>
    <row r="62" spans="1:14" x14ac:dyDescent="0.25">
      <c r="A62" s="166" t="s">
        <v>145</v>
      </c>
      <c r="B62" s="167" t="s">
        <v>145</v>
      </c>
      <c r="C62" s="168">
        <f t="shared" ref="C62:H62" si="25">C54-SUM(C55:C61)</f>
        <v>46097</v>
      </c>
      <c r="D62" s="168">
        <f t="shared" si="25"/>
        <v>13945</v>
      </c>
      <c r="E62" s="168">
        <f t="shared" si="25"/>
        <v>21153</v>
      </c>
      <c r="F62" s="168">
        <f t="shared" si="25"/>
        <v>35239</v>
      </c>
      <c r="G62" s="168">
        <f t="shared" si="25"/>
        <v>38189</v>
      </c>
      <c r="H62" s="168">
        <f t="shared" si="25"/>
        <v>43931</v>
      </c>
      <c r="I62" s="169">
        <f t="shared" si="23"/>
        <v>0.15035743276859836</v>
      </c>
      <c r="J62" s="179">
        <f t="shared" si="20"/>
        <v>1.0768212546683684</v>
      </c>
      <c r="K62" s="168">
        <f>H62-G62</f>
        <v>5742</v>
      </c>
      <c r="L62" s="168">
        <f t="shared" si="22"/>
        <v>22778</v>
      </c>
      <c r="M62" s="169">
        <f t="shared" si="24"/>
        <v>1.2177095341298501E-3</v>
      </c>
      <c r="N62" s="79"/>
    </row>
    <row r="63" spans="1:14" s="145" customFormat="1" x14ac:dyDescent="0.25">
      <c r="B63" s="154" t="s">
        <v>47</v>
      </c>
      <c r="C63" s="152"/>
      <c r="D63" s="152"/>
      <c r="E63" s="152"/>
      <c r="F63" s="152"/>
      <c r="G63" s="152"/>
      <c r="H63" s="152"/>
      <c r="I63" s="152"/>
      <c r="J63" s="152"/>
      <c r="K63" s="152"/>
      <c r="L63" s="152"/>
      <c r="M63" s="152"/>
    </row>
    <row r="64" spans="1:14" x14ac:dyDescent="0.25">
      <c r="A64" s="1">
        <v>3</v>
      </c>
      <c r="B64" s="155" t="s">
        <v>68</v>
      </c>
      <c r="C64" s="175">
        <v>834528</v>
      </c>
      <c r="D64" s="175">
        <v>295880</v>
      </c>
      <c r="E64" s="175">
        <v>419370</v>
      </c>
      <c r="F64" s="175">
        <v>1014697</v>
      </c>
      <c r="G64" s="175">
        <v>1034949</v>
      </c>
      <c r="H64" s="175">
        <v>1361415</v>
      </c>
      <c r="I64" s="176">
        <f>IFERROR(H64/G64-1,"-")</f>
        <v>0.31544163045715301</v>
      </c>
      <c r="J64" s="176">
        <f>IFERROR(H64/E64-1,"-")</f>
        <v>2.2463337863938766</v>
      </c>
      <c r="K64" s="175">
        <f>H64-G64</f>
        <v>326466</v>
      </c>
      <c r="L64" s="175">
        <f>H64-E64</f>
        <v>942045</v>
      </c>
      <c r="M64" s="176">
        <f>H64/H$8</f>
        <v>3.7736633024683934E-2</v>
      </c>
      <c r="N64" s="79"/>
    </row>
    <row r="65" spans="1:14" x14ac:dyDescent="0.25">
      <c r="A65" s="1" t="s">
        <v>96</v>
      </c>
      <c r="B65" s="158" t="s">
        <v>97</v>
      </c>
      <c r="C65" s="159">
        <v>158439</v>
      </c>
      <c r="D65" s="159">
        <v>84704</v>
      </c>
      <c r="E65" s="159">
        <v>83752</v>
      </c>
      <c r="F65" s="159">
        <v>119256</v>
      </c>
      <c r="G65" s="159">
        <v>173467</v>
      </c>
      <c r="H65" s="159">
        <v>256345</v>
      </c>
      <c r="I65" s="160">
        <f>IFERROR(H65/G65-1,"-")</f>
        <v>0.47777387053445319</v>
      </c>
      <c r="J65" s="177">
        <f t="shared" ref="J65:J76" si="26">IFERROR(H65/E65-1,"-")</f>
        <v>2.0607627280542555</v>
      </c>
      <c r="K65" s="159">
        <f t="shared" ref="K65:K75" si="27">H65-G65</f>
        <v>82878</v>
      </c>
      <c r="L65" s="159">
        <f t="shared" ref="L65:L76" si="28">H65-E65</f>
        <v>172593</v>
      </c>
      <c r="M65" s="160">
        <f>H65/H$8</f>
        <v>7.1055462094310714E-3</v>
      </c>
      <c r="N65" s="79"/>
    </row>
    <row r="66" spans="1:14" x14ac:dyDescent="0.25">
      <c r="A66" s="161" t="s">
        <v>103</v>
      </c>
      <c r="B66" s="162" t="s">
        <v>103</v>
      </c>
      <c r="C66" s="163">
        <v>67992</v>
      </c>
      <c r="D66" s="163">
        <v>23458</v>
      </c>
      <c r="E66" s="163">
        <v>59324</v>
      </c>
      <c r="F66" s="163">
        <v>72718</v>
      </c>
      <c r="G66" s="163">
        <v>91538</v>
      </c>
      <c r="H66" s="163">
        <v>124261</v>
      </c>
      <c r="I66" s="164">
        <f>IFERROR(H66/G66-1,"-")</f>
        <v>0.35747995368043872</v>
      </c>
      <c r="J66" s="178">
        <f t="shared" si="26"/>
        <v>1.094616007012339</v>
      </c>
      <c r="K66" s="163">
        <f t="shared" si="27"/>
        <v>32723</v>
      </c>
      <c r="L66" s="163">
        <f t="shared" si="28"/>
        <v>64937</v>
      </c>
      <c r="M66" s="164">
        <f>H66/H$8</f>
        <v>3.4443514698165147E-3</v>
      </c>
      <c r="N66" s="79"/>
    </row>
    <row r="67" spans="1:14" x14ac:dyDescent="0.25">
      <c r="A67" s="161" t="s">
        <v>100</v>
      </c>
      <c r="B67" s="162" t="s">
        <v>100</v>
      </c>
      <c r="C67" s="163">
        <v>90447</v>
      </c>
      <c r="D67" s="163">
        <v>61246</v>
      </c>
      <c r="E67" s="163">
        <v>24428</v>
      </c>
      <c r="F67" s="163">
        <v>46538</v>
      </c>
      <c r="G67" s="163">
        <v>81929</v>
      </c>
      <c r="H67" s="163">
        <v>132084</v>
      </c>
      <c r="I67" s="164">
        <f>IFERROR(H67/G67-1,"-")</f>
        <v>0.61217639663611179</v>
      </c>
      <c r="J67" s="178">
        <f t="shared" si="26"/>
        <v>4.4070738496806943</v>
      </c>
      <c r="K67" s="163">
        <f t="shared" si="27"/>
        <v>50155</v>
      </c>
      <c r="L67" s="163">
        <f t="shared" si="28"/>
        <v>107656</v>
      </c>
      <c r="M67" s="164">
        <f>H67/H$8</f>
        <v>3.6611947396145571E-3</v>
      </c>
      <c r="N67" s="79"/>
    </row>
    <row r="68" spans="1:14" x14ac:dyDescent="0.25">
      <c r="A68" s="1"/>
      <c r="B68" s="158" t="s">
        <v>107</v>
      </c>
      <c r="C68" s="159">
        <v>676089</v>
      </c>
      <c r="D68" s="159">
        <v>211176</v>
      </c>
      <c r="E68" s="159">
        <v>335618</v>
      </c>
      <c r="F68" s="159">
        <v>895441</v>
      </c>
      <c r="G68" s="159">
        <v>861482</v>
      </c>
      <c r="H68" s="159">
        <v>1105070</v>
      </c>
      <c r="I68" s="160">
        <f>IFERROR(H68/G68-1,"-")</f>
        <v>0.28275460195337798</v>
      </c>
      <c r="J68" s="177">
        <f t="shared" si="26"/>
        <v>2.2926422301545211</v>
      </c>
      <c r="K68" s="159">
        <f t="shared" si="27"/>
        <v>243588</v>
      </c>
      <c r="L68" s="159">
        <f t="shared" si="28"/>
        <v>769452</v>
      </c>
      <c r="M68" s="160">
        <f>H68/H$8</f>
        <v>3.063108681525286E-2</v>
      </c>
      <c r="N68" s="79"/>
    </row>
    <row r="69" spans="1:14" s="56" customFormat="1" x14ac:dyDescent="0.25">
      <c r="B69" s="162" t="s">
        <v>110</v>
      </c>
      <c r="C69" s="163">
        <v>286315</v>
      </c>
      <c r="D69" s="163">
        <v>94120</v>
      </c>
      <c r="E69" s="163">
        <v>85414</v>
      </c>
      <c r="F69" s="163">
        <v>399420</v>
      </c>
      <c r="G69" s="163">
        <v>324780</v>
      </c>
      <c r="H69" s="163">
        <v>454766</v>
      </c>
      <c r="I69" s="164">
        <f t="shared" ref="I69:I76" si="29">IFERROR(H69/G69-1,"-")</f>
        <v>0.40022784654227483</v>
      </c>
      <c r="J69" s="178">
        <f t="shared" si="26"/>
        <v>4.3242559767719575</v>
      </c>
      <c r="K69" s="163">
        <f t="shared" si="27"/>
        <v>129986</v>
      </c>
      <c r="L69" s="163">
        <f t="shared" si="28"/>
        <v>369352</v>
      </c>
      <c r="M69" s="164">
        <f t="shared" ref="M69:M76" si="30">H69/H$8</f>
        <v>1.2605515330816403E-2</v>
      </c>
      <c r="N69" s="165"/>
    </row>
    <row r="70" spans="1:14" s="56" customFormat="1" x14ac:dyDescent="0.25">
      <c r="B70" s="162" t="s">
        <v>113</v>
      </c>
      <c r="C70" s="163">
        <v>94492</v>
      </c>
      <c r="D70" s="163">
        <v>27344</v>
      </c>
      <c r="E70" s="163">
        <v>36140</v>
      </c>
      <c r="F70" s="163">
        <v>56705</v>
      </c>
      <c r="G70" s="163">
        <v>85292</v>
      </c>
      <c r="H70" s="163">
        <v>78559</v>
      </c>
      <c r="I70" s="164">
        <f t="shared" si="29"/>
        <v>-7.8940580593725107E-2</v>
      </c>
      <c r="J70" s="178">
        <f t="shared" si="26"/>
        <v>1.1737410071942445</v>
      </c>
      <c r="K70" s="163">
        <f t="shared" si="27"/>
        <v>-6733</v>
      </c>
      <c r="L70" s="163">
        <f t="shared" si="28"/>
        <v>42419</v>
      </c>
      <c r="M70" s="164">
        <f t="shared" si="30"/>
        <v>2.1775521452210714E-3</v>
      </c>
      <c r="N70" s="165"/>
    </row>
    <row r="71" spans="1:14" x14ac:dyDescent="0.25">
      <c r="A71" s="1"/>
      <c r="B71" s="162" t="s">
        <v>116</v>
      </c>
      <c r="C71" s="163">
        <v>75234</v>
      </c>
      <c r="D71" s="163">
        <v>21566</v>
      </c>
      <c r="E71" s="163">
        <v>44372</v>
      </c>
      <c r="F71" s="163">
        <v>126795</v>
      </c>
      <c r="G71" s="163">
        <v>108706</v>
      </c>
      <c r="H71" s="163">
        <v>131979</v>
      </c>
      <c r="I71" s="164">
        <f t="shared" si="29"/>
        <v>0.21409121851599733</v>
      </c>
      <c r="J71" s="178">
        <f t="shared" si="26"/>
        <v>1.9743757324438835</v>
      </c>
      <c r="K71" s="163">
        <f t="shared" si="27"/>
        <v>23273</v>
      </c>
      <c r="L71" s="163">
        <f t="shared" si="28"/>
        <v>87607</v>
      </c>
      <c r="M71" s="164">
        <f t="shared" si="30"/>
        <v>3.6582842777292453E-3</v>
      </c>
      <c r="N71" s="79"/>
    </row>
    <row r="72" spans="1:14" x14ac:dyDescent="0.25">
      <c r="A72" s="1"/>
      <c r="B72" s="162" t="s">
        <v>123</v>
      </c>
      <c r="C72" s="163">
        <v>11792</v>
      </c>
      <c r="D72" s="163">
        <v>3914</v>
      </c>
      <c r="E72" s="163">
        <v>28426</v>
      </c>
      <c r="F72" s="163">
        <v>25157</v>
      </c>
      <c r="G72" s="163">
        <v>26613</v>
      </c>
      <c r="H72" s="163">
        <v>47499</v>
      </c>
      <c r="I72" s="164">
        <f t="shared" si="29"/>
        <v>0.7848044188930221</v>
      </c>
      <c r="J72" s="178">
        <f t="shared" si="26"/>
        <v>0.67097023851403637</v>
      </c>
      <c r="K72" s="163">
        <f t="shared" si="27"/>
        <v>20886</v>
      </c>
      <c r="L72" s="163">
        <f t="shared" si="28"/>
        <v>19073</v>
      </c>
      <c r="M72" s="164">
        <f t="shared" si="30"/>
        <v>1.3166098008612083E-3</v>
      </c>
      <c r="N72" s="79"/>
    </row>
    <row r="73" spans="1:14" x14ac:dyDescent="0.25">
      <c r="A73" s="1"/>
      <c r="B73" s="162" t="s">
        <v>119</v>
      </c>
      <c r="C73" s="163">
        <v>17507</v>
      </c>
      <c r="D73" s="163">
        <v>8571</v>
      </c>
      <c r="E73" s="163">
        <v>16869</v>
      </c>
      <c r="F73" s="163">
        <v>22926</v>
      </c>
      <c r="G73" s="163">
        <v>17467</v>
      </c>
      <c r="H73" s="163">
        <v>27574</v>
      </c>
      <c r="I73" s="164">
        <f t="shared" si="29"/>
        <v>0.5786339955344364</v>
      </c>
      <c r="J73" s="178">
        <f t="shared" si="26"/>
        <v>0.63459600450530562</v>
      </c>
      <c r="K73" s="163">
        <f t="shared" si="27"/>
        <v>10107</v>
      </c>
      <c r="L73" s="163">
        <f t="shared" si="28"/>
        <v>10705</v>
      </c>
      <c r="M73" s="164">
        <f t="shared" si="30"/>
        <v>7.6431500976751005E-4</v>
      </c>
      <c r="N73" s="79"/>
    </row>
    <row r="74" spans="1:14" x14ac:dyDescent="0.25">
      <c r="A74" s="1"/>
      <c r="B74" s="162" t="s">
        <v>128</v>
      </c>
      <c r="C74" s="163">
        <v>15819</v>
      </c>
      <c r="D74" s="163">
        <v>5541</v>
      </c>
      <c r="E74" s="163">
        <v>14404</v>
      </c>
      <c r="F74" s="163">
        <v>20957</v>
      </c>
      <c r="G74" s="163">
        <v>26801</v>
      </c>
      <c r="H74" s="163">
        <v>24320</v>
      </c>
      <c r="I74" s="164">
        <f t="shared" si="29"/>
        <v>-9.2571172717435868E-2</v>
      </c>
      <c r="J74" s="178">
        <f t="shared" si="26"/>
        <v>0.68841988336573179</v>
      </c>
      <c r="K74" s="163">
        <f t="shared" si="27"/>
        <v>-2481</v>
      </c>
      <c r="L74" s="163">
        <f t="shared" si="28"/>
        <v>9916</v>
      </c>
      <c r="M74" s="164">
        <f t="shared" si="30"/>
        <v>6.7411841000746518E-4</v>
      </c>
      <c r="N74" s="79"/>
    </row>
    <row r="75" spans="1:14" x14ac:dyDescent="0.25">
      <c r="A75" s="161" t="s">
        <v>144</v>
      </c>
      <c r="B75" s="162" t="s">
        <v>131</v>
      </c>
      <c r="C75" s="163">
        <v>12733</v>
      </c>
      <c r="D75" s="163">
        <v>5018</v>
      </c>
      <c r="E75" s="163">
        <v>1659</v>
      </c>
      <c r="F75" s="163">
        <v>6100</v>
      </c>
      <c r="G75" s="163">
        <v>7680</v>
      </c>
      <c r="H75" s="163">
        <v>21506</v>
      </c>
      <c r="I75" s="164">
        <f t="shared" si="29"/>
        <v>1.8002604166666667</v>
      </c>
      <c r="J75" s="178">
        <f t="shared" si="26"/>
        <v>11.963230861965039</v>
      </c>
      <c r="K75" s="163">
        <f t="shared" si="27"/>
        <v>13826</v>
      </c>
      <c r="L75" s="163">
        <f t="shared" si="28"/>
        <v>19847</v>
      </c>
      <c r="M75" s="164">
        <f t="shared" si="30"/>
        <v>5.9611803148110795E-4</v>
      </c>
      <c r="N75" s="79"/>
    </row>
    <row r="76" spans="1:14" x14ac:dyDescent="0.25">
      <c r="A76" s="166" t="s">
        <v>145</v>
      </c>
      <c r="B76" s="167" t="s">
        <v>145</v>
      </c>
      <c r="C76" s="168">
        <f t="shared" ref="C76:H76" si="31">C68-SUM(C69:C75)</f>
        <v>162197</v>
      </c>
      <c r="D76" s="168">
        <f t="shared" si="31"/>
        <v>45102</v>
      </c>
      <c r="E76" s="168">
        <f t="shared" si="31"/>
        <v>108334</v>
      </c>
      <c r="F76" s="168">
        <f t="shared" si="31"/>
        <v>237381</v>
      </c>
      <c r="G76" s="168">
        <f t="shared" si="31"/>
        <v>264143</v>
      </c>
      <c r="H76" s="168">
        <f t="shared" si="31"/>
        <v>318867</v>
      </c>
      <c r="I76" s="169">
        <f t="shared" si="29"/>
        <v>0.20717565863944909</v>
      </c>
      <c r="J76" s="179">
        <f t="shared" si="26"/>
        <v>1.9433695792641275</v>
      </c>
      <c r="K76" s="168">
        <f>H76-G76</f>
        <v>54724</v>
      </c>
      <c r="L76" s="168">
        <f t="shared" si="28"/>
        <v>210533</v>
      </c>
      <c r="M76" s="169">
        <f t="shared" si="30"/>
        <v>8.8385738093688486E-3</v>
      </c>
      <c r="N76" s="79"/>
    </row>
    <row r="77" spans="1:14" s="145" customFormat="1" x14ac:dyDescent="0.25">
      <c r="B77" s="154" t="s">
        <v>48</v>
      </c>
      <c r="C77" s="152"/>
      <c r="D77" s="152"/>
      <c r="E77" s="152"/>
      <c r="F77" s="152"/>
      <c r="G77" s="152"/>
      <c r="H77" s="152"/>
      <c r="I77" s="152"/>
      <c r="J77" s="152"/>
      <c r="K77" s="152"/>
      <c r="L77" s="152"/>
      <c r="M77" s="152"/>
    </row>
    <row r="78" spans="1:14" x14ac:dyDescent="0.25">
      <c r="A78" s="1">
        <v>3</v>
      </c>
      <c r="B78" s="155" t="s">
        <v>68</v>
      </c>
      <c r="C78" s="175">
        <v>5492551</v>
      </c>
      <c r="D78" s="175">
        <v>1546641</v>
      </c>
      <c r="E78" s="175">
        <v>1967362</v>
      </c>
      <c r="F78" s="175">
        <v>4352393</v>
      </c>
      <c r="G78" s="175">
        <v>5123327</v>
      </c>
      <c r="H78" s="175">
        <v>5751799</v>
      </c>
      <c r="I78" s="176">
        <f>IFERROR(H78/G78-1,"-")</f>
        <v>0.12266872678632468</v>
      </c>
      <c r="J78" s="176">
        <f>IFERROR(H78/E78-1,"-")</f>
        <v>1.9236098897915075</v>
      </c>
      <c r="K78" s="175">
        <f>H78-G78</f>
        <v>628472</v>
      </c>
      <c r="L78" s="175">
        <f>H78-E78</f>
        <v>3784437</v>
      </c>
      <c r="M78" s="176">
        <f>H78/H$8</f>
        <v>0.15943230249023554</v>
      </c>
      <c r="N78" s="79"/>
    </row>
    <row r="79" spans="1:14" x14ac:dyDescent="0.25">
      <c r="A79" s="1" t="s">
        <v>96</v>
      </c>
      <c r="B79" s="158" t="s">
        <v>97</v>
      </c>
      <c r="C79" s="159">
        <v>1871426</v>
      </c>
      <c r="D79" s="159">
        <v>472177</v>
      </c>
      <c r="E79" s="159">
        <v>765462</v>
      </c>
      <c r="F79" s="159">
        <v>1656388</v>
      </c>
      <c r="G79" s="159">
        <v>1641108</v>
      </c>
      <c r="H79" s="159">
        <v>1680399</v>
      </c>
      <c r="I79" s="160">
        <f>IFERROR(H79/G79-1,"-")</f>
        <v>2.3941751548344214E-2</v>
      </c>
      <c r="J79" s="177">
        <f t="shared" ref="J79:J90" si="32">IFERROR(H79/E79-1,"-")</f>
        <v>1.1952742265455374</v>
      </c>
      <c r="K79" s="159">
        <f t="shared" ref="K79:K89" si="33">H79-G79</f>
        <v>39291</v>
      </c>
      <c r="L79" s="159">
        <f t="shared" ref="L79:L90" si="34">H79-E79</f>
        <v>914937</v>
      </c>
      <c r="M79" s="160">
        <f>H79/H$8</f>
        <v>4.6578449920153558E-2</v>
      </c>
      <c r="N79" s="79"/>
    </row>
    <row r="80" spans="1:14" x14ac:dyDescent="0.25">
      <c r="A80" s="161" t="s">
        <v>103</v>
      </c>
      <c r="B80" s="162" t="s">
        <v>103</v>
      </c>
      <c r="C80" s="163">
        <v>208038</v>
      </c>
      <c r="D80" s="163">
        <v>71537</v>
      </c>
      <c r="E80" s="163">
        <v>181910</v>
      </c>
      <c r="F80" s="163">
        <v>247663</v>
      </c>
      <c r="G80" s="163">
        <v>255714</v>
      </c>
      <c r="H80" s="163">
        <v>287334</v>
      </c>
      <c r="I80" s="164">
        <f>IFERROR(H80/G80-1,"-")</f>
        <v>0.1236537694455524</v>
      </c>
      <c r="J80" s="178">
        <f t="shared" si="32"/>
        <v>0.5795393326370184</v>
      </c>
      <c r="K80" s="163">
        <f t="shared" si="33"/>
        <v>31620</v>
      </c>
      <c r="L80" s="163">
        <f t="shared" si="34"/>
        <v>105424</v>
      </c>
      <c r="M80" s="164">
        <f>H80/H$8</f>
        <v>7.9645205271827724E-3</v>
      </c>
      <c r="N80" s="79"/>
    </row>
    <row r="81" spans="1:14" x14ac:dyDescent="0.25">
      <c r="A81" s="161" t="s">
        <v>100</v>
      </c>
      <c r="B81" s="162" t="s">
        <v>100</v>
      </c>
      <c r="C81" s="163">
        <v>1663388</v>
      </c>
      <c r="D81" s="163">
        <v>400640</v>
      </c>
      <c r="E81" s="163">
        <v>583552</v>
      </c>
      <c r="F81" s="163">
        <v>1408725</v>
      </c>
      <c r="G81" s="163">
        <v>1385394</v>
      </c>
      <c r="H81" s="163">
        <v>1393065</v>
      </c>
      <c r="I81" s="164">
        <f>IFERROR(H81/G81-1,"-")</f>
        <v>5.5370529971978666E-3</v>
      </c>
      <c r="J81" s="178">
        <f t="shared" si="32"/>
        <v>1.3872165633910947</v>
      </c>
      <c r="K81" s="163">
        <f t="shared" si="33"/>
        <v>7671</v>
      </c>
      <c r="L81" s="163">
        <f t="shared" si="34"/>
        <v>809513</v>
      </c>
      <c r="M81" s="164">
        <f>H81/H$8</f>
        <v>3.8613929392970786E-2</v>
      </c>
      <c r="N81" s="79"/>
    </row>
    <row r="82" spans="1:14" x14ac:dyDescent="0.25">
      <c r="A82" s="1"/>
      <c r="B82" s="158" t="s">
        <v>107</v>
      </c>
      <c r="C82" s="159">
        <v>3621125</v>
      </c>
      <c r="D82" s="159">
        <v>1074464</v>
      </c>
      <c r="E82" s="159">
        <v>1201900</v>
      </c>
      <c r="F82" s="159">
        <v>2696005</v>
      </c>
      <c r="G82" s="159">
        <v>3482219</v>
      </c>
      <c r="H82" s="159">
        <v>4071400</v>
      </c>
      <c r="I82" s="160">
        <f>IFERROR(H82/G82-1,"-")</f>
        <v>0.16919699766154861</v>
      </c>
      <c r="J82" s="177">
        <f t="shared" si="32"/>
        <v>2.3874698394209171</v>
      </c>
      <c r="K82" s="159">
        <f t="shared" si="33"/>
        <v>589181</v>
      </c>
      <c r="L82" s="159">
        <f t="shared" si="34"/>
        <v>2869500</v>
      </c>
      <c r="M82" s="160">
        <f>H82/H$8</f>
        <v>0.11285385257008199</v>
      </c>
      <c r="N82" s="79"/>
    </row>
    <row r="83" spans="1:14" s="56" customFormat="1" x14ac:dyDescent="0.25">
      <c r="B83" s="162" t="s">
        <v>110</v>
      </c>
      <c r="C83" s="163">
        <v>574884</v>
      </c>
      <c r="D83" s="163">
        <v>163077</v>
      </c>
      <c r="E83" s="163">
        <v>114301</v>
      </c>
      <c r="F83" s="163">
        <v>504044</v>
      </c>
      <c r="G83" s="163">
        <v>666541</v>
      </c>
      <c r="H83" s="163">
        <v>786563</v>
      </c>
      <c r="I83" s="164">
        <f t="shared" ref="I83:I90" si="35">IFERROR(H83/G83-1,"-")</f>
        <v>0.18006694261868361</v>
      </c>
      <c r="J83" s="178">
        <f t="shared" si="32"/>
        <v>5.8815058485927505</v>
      </c>
      <c r="K83" s="163">
        <f t="shared" si="33"/>
        <v>120022</v>
      </c>
      <c r="L83" s="163">
        <f t="shared" si="34"/>
        <v>672262</v>
      </c>
      <c r="M83" s="164">
        <f t="shared" ref="M83:M90" si="36">H83/H$8</f>
        <v>2.1802491732347939E-2</v>
      </c>
      <c r="N83" s="165"/>
    </row>
    <row r="84" spans="1:14" s="56" customFormat="1" x14ac:dyDescent="0.25">
      <c r="B84" s="162" t="s">
        <v>113</v>
      </c>
      <c r="C84" s="163">
        <v>1562789</v>
      </c>
      <c r="D84" s="163">
        <v>445011</v>
      </c>
      <c r="E84" s="163">
        <v>478237</v>
      </c>
      <c r="F84" s="163">
        <v>1014024</v>
      </c>
      <c r="G84" s="163">
        <v>1210830</v>
      </c>
      <c r="H84" s="163">
        <v>1374516</v>
      </c>
      <c r="I84" s="164">
        <f t="shared" si="35"/>
        <v>0.13518495577413847</v>
      </c>
      <c r="J84" s="178">
        <f t="shared" si="32"/>
        <v>1.8741314452875875</v>
      </c>
      <c r="K84" s="163">
        <f t="shared" si="33"/>
        <v>163686</v>
      </c>
      <c r="L84" s="163">
        <f t="shared" si="34"/>
        <v>896279</v>
      </c>
      <c r="M84" s="164">
        <f t="shared" si="36"/>
        <v>3.8099775511916983E-2</v>
      </c>
      <c r="N84" s="165"/>
    </row>
    <row r="85" spans="1:14" x14ac:dyDescent="0.25">
      <c r="A85" s="1"/>
      <c r="B85" s="162" t="s">
        <v>116</v>
      </c>
      <c r="C85" s="163">
        <v>173660</v>
      </c>
      <c r="D85" s="163">
        <v>48969</v>
      </c>
      <c r="E85" s="163">
        <v>105849</v>
      </c>
      <c r="F85" s="163">
        <v>179405</v>
      </c>
      <c r="G85" s="163">
        <v>275311</v>
      </c>
      <c r="H85" s="163">
        <v>384207</v>
      </c>
      <c r="I85" s="164">
        <f t="shared" si="35"/>
        <v>0.3955381368706663</v>
      </c>
      <c r="J85" s="178">
        <f t="shared" si="32"/>
        <v>2.6297650426551029</v>
      </c>
      <c r="K85" s="163">
        <f t="shared" si="33"/>
        <v>108896</v>
      </c>
      <c r="L85" s="163">
        <f t="shared" si="34"/>
        <v>278358</v>
      </c>
      <c r="M85" s="164">
        <f t="shared" si="36"/>
        <v>1.0649712662571472E-2</v>
      </c>
      <c r="N85" s="79"/>
    </row>
    <row r="86" spans="1:14" x14ac:dyDescent="0.25">
      <c r="A86" s="1"/>
      <c r="B86" s="162" t="s">
        <v>123</v>
      </c>
      <c r="C86" s="163">
        <v>75235</v>
      </c>
      <c r="D86" s="163">
        <v>15102</v>
      </c>
      <c r="E86" s="163">
        <v>38224</v>
      </c>
      <c r="F86" s="163">
        <v>75513</v>
      </c>
      <c r="G86" s="163">
        <v>90350</v>
      </c>
      <c r="H86" s="163">
        <v>134266</v>
      </c>
      <c r="I86" s="164">
        <f t="shared" si="35"/>
        <v>0.48606530160486994</v>
      </c>
      <c r="J86" s="178">
        <f t="shared" si="32"/>
        <v>2.5126098786102973</v>
      </c>
      <c r="K86" s="163">
        <f t="shared" si="33"/>
        <v>43916</v>
      </c>
      <c r="L86" s="163">
        <f t="shared" si="34"/>
        <v>96042</v>
      </c>
      <c r="M86" s="164">
        <f t="shared" si="36"/>
        <v>3.7216769094597993E-3</v>
      </c>
      <c r="N86" s="79"/>
    </row>
    <row r="87" spans="1:14" x14ac:dyDescent="0.25">
      <c r="A87" s="1"/>
      <c r="B87" s="162" t="s">
        <v>119</v>
      </c>
      <c r="C87" s="163">
        <v>46816</v>
      </c>
      <c r="D87" s="163">
        <v>14962</v>
      </c>
      <c r="E87" s="163">
        <v>33300</v>
      </c>
      <c r="F87" s="163">
        <v>33738</v>
      </c>
      <c r="G87" s="163">
        <v>45567</v>
      </c>
      <c r="H87" s="163">
        <v>58820</v>
      </c>
      <c r="I87" s="164">
        <f t="shared" si="35"/>
        <v>0.29084644589286102</v>
      </c>
      <c r="J87" s="178">
        <f t="shared" si="32"/>
        <v>0.76636636636636646</v>
      </c>
      <c r="K87" s="163">
        <f t="shared" si="33"/>
        <v>13253</v>
      </c>
      <c r="L87" s="163">
        <f t="shared" si="34"/>
        <v>25520</v>
      </c>
      <c r="M87" s="164">
        <f t="shared" si="36"/>
        <v>1.6304130294670684E-3</v>
      </c>
      <c r="N87" s="79"/>
    </row>
    <row r="88" spans="1:14" x14ac:dyDescent="0.25">
      <c r="A88" s="1"/>
      <c r="B88" s="162" t="s">
        <v>128</v>
      </c>
      <c r="C88" s="163">
        <v>74813</v>
      </c>
      <c r="D88" s="163">
        <v>30460</v>
      </c>
      <c r="E88" s="163">
        <v>20871</v>
      </c>
      <c r="F88" s="163">
        <v>63463</v>
      </c>
      <c r="G88" s="163">
        <v>74935</v>
      </c>
      <c r="H88" s="163">
        <v>68632</v>
      </c>
      <c r="I88" s="164">
        <f t="shared" si="35"/>
        <v>-8.4112897844798806E-2</v>
      </c>
      <c r="J88" s="178">
        <f t="shared" si="32"/>
        <v>2.2883905898136168</v>
      </c>
      <c r="K88" s="163">
        <f t="shared" si="33"/>
        <v>-6303</v>
      </c>
      <c r="L88" s="163">
        <f t="shared" si="34"/>
        <v>47761</v>
      </c>
      <c r="M88" s="164">
        <f t="shared" si="36"/>
        <v>1.9023887629783039E-3</v>
      </c>
      <c r="N88" s="79"/>
    </row>
    <row r="89" spans="1:14" x14ac:dyDescent="0.25">
      <c r="A89" s="161" t="s">
        <v>144</v>
      </c>
      <c r="B89" s="162" t="s">
        <v>131</v>
      </c>
      <c r="C89" s="163">
        <v>112745</v>
      </c>
      <c r="D89" s="163">
        <v>50030</v>
      </c>
      <c r="E89" s="163">
        <v>22441</v>
      </c>
      <c r="F89" s="163">
        <v>59972</v>
      </c>
      <c r="G89" s="163">
        <v>81697</v>
      </c>
      <c r="H89" s="163">
        <v>79675</v>
      </c>
      <c r="I89" s="164">
        <f t="shared" si="35"/>
        <v>-2.4749990819736389E-2</v>
      </c>
      <c r="J89" s="178">
        <f t="shared" si="32"/>
        <v>2.5504211042288669</v>
      </c>
      <c r="K89" s="163">
        <f t="shared" si="33"/>
        <v>-2022</v>
      </c>
      <c r="L89" s="163">
        <f t="shared" si="34"/>
        <v>57234</v>
      </c>
      <c r="M89" s="164">
        <f t="shared" si="36"/>
        <v>2.2084861972592432E-3</v>
      </c>
      <c r="N89" s="79"/>
    </row>
    <row r="90" spans="1:14" x14ac:dyDescent="0.25">
      <c r="A90" s="166" t="s">
        <v>145</v>
      </c>
      <c r="B90" s="167" t="s">
        <v>145</v>
      </c>
      <c r="C90" s="168">
        <f t="shared" ref="C90:H90" si="37">C82-SUM(C83:C89)</f>
        <v>1000183</v>
      </c>
      <c r="D90" s="168">
        <f t="shared" si="37"/>
        <v>306853</v>
      </c>
      <c r="E90" s="168">
        <f t="shared" si="37"/>
        <v>388677</v>
      </c>
      <c r="F90" s="168">
        <f t="shared" si="37"/>
        <v>765846</v>
      </c>
      <c r="G90" s="168">
        <f t="shared" si="37"/>
        <v>1036988</v>
      </c>
      <c r="H90" s="168">
        <f t="shared" si="37"/>
        <v>1184721</v>
      </c>
      <c r="I90" s="169">
        <f t="shared" si="35"/>
        <v>0.14246355791966736</v>
      </c>
      <c r="J90" s="179">
        <f t="shared" si="32"/>
        <v>2.0480862001096027</v>
      </c>
      <c r="K90" s="168">
        <f>H90-G90</f>
        <v>147733</v>
      </c>
      <c r="L90" s="168">
        <f t="shared" si="34"/>
        <v>796044</v>
      </c>
      <c r="M90" s="169">
        <f t="shared" si="36"/>
        <v>3.2838907764081174E-2</v>
      </c>
      <c r="N90" s="79"/>
    </row>
    <row r="91" spans="1:14" s="145" customFormat="1" x14ac:dyDescent="0.25">
      <c r="B91" s="154" t="s">
        <v>49</v>
      </c>
      <c r="C91" s="152"/>
      <c r="D91" s="152"/>
      <c r="E91" s="152"/>
      <c r="F91" s="152"/>
      <c r="G91" s="152"/>
      <c r="H91" s="152"/>
      <c r="I91" s="152"/>
      <c r="J91" s="152"/>
      <c r="K91" s="152"/>
      <c r="L91" s="152"/>
      <c r="M91" s="152"/>
    </row>
    <row r="92" spans="1:14" x14ac:dyDescent="0.25">
      <c r="A92" s="1">
        <v>3</v>
      </c>
      <c r="B92" s="155" t="s">
        <v>68</v>
      </c>
      <c r="C92" s="175">
        <v>136126</v>
      </c>
      <c r="D92" s="175">
        <v>59047</v>
      </c>
      <c r="E92" s="175">
        <v>83402</v>
      </c>
      <c r="F92" s="175">
        <v>137757</v>
      </c>
      <c r="G92" s="175">
        <v>148334</v>
      </c>
      <c r="H92" s="175">
        <v>152300</v>
      </c>
      <c r="I92" s="176">
        <f>IFERROR(H92/G92-1,"-")</f>
        <v>2.6736958485579887E-2</v>
      </c>
      <c r="J92" s="176">
        <f>IFERROR(H92/E92-1,"-")</f>
        <v>0.82609529747488075</v>
      </c>
      <c r="K92" s="175">
        <f>H92-G92</f>
        <v>3966</v>
      </c>
      <c r="L92" s="175">
        <f>H92-E92</f>
        <v>68898</v>
      </c>
      <c r="M92" s="176">
        <f>H92/H$8</f>
        <v>4.2215556679332626E-3</v>
      </c>
      <c r="N92" s="79"/>
    </row>
    <row r="93" spans="1:14" x14ac:dyDescent="0.25">
      <c r="A93" s="1" t="s">
        <v>96</v>
      </c>
      <c r="B93" s="158" t="s">
        <v>97</v>
      </c>
      <c r="C93" s="159">
        <v>72932</v>
      </c>
      <c r="D93" s="159">
        <v>31800</v>
      </c>
      <c r="E93" s="159">
        <v>42063</v>
      </c>
      <c r="F93" s="159">
        <v>70951</v>
      </c>
      <c r="G93" s="159">
        <v>72432</v>
      </c>
      <c r="H93" s="159">
        <v>71061</v>
      </c>
      <c r="I93" s="160">
        <f>IFERROR(H93/G93-1,"-")</f>
        <v>-1.8928098078197508E-2</v>
      </c>
      <c r="J93" s="177">
        <f t="shared" ref="J93:J104" si="38">IFERROR(H93/E93-1,"-")</f>
        <v>0.68939447970900791</v>
      </c>
      <c r="K93" s="159">
        <f t="shared" ref="K93:K103" si="39">H93-G93</f>
        <v>-1371</v>
      </c>
      <c r="L93" s="159">
        <f t="shared" ref="L93:L104" si="40">H93-E93</f>
        <v>28998</v>
      </c>
      <c r="M93" s="160">
        <f>H93/H$8</f>
        <v>1.9697174479251845E-3</v>
      </c>
      <c r="N93" s="79"/>
    </row>
    <row r="94" spans="1:14" x14ac:dyDescent="0.25">
      <c r="A94" s="161" t="s">
        <v>103</v>
      </c>
      <c r="B94" s="162" t="s">
        <v>103</v>
      </c>
      <c r="C94" s="163">
        <v>33003</v>
      </c>
      <c r="D94" s="163">
        <v>15549</v>
      </c>
      <c r="E94" s="163">
        <v>20037</v>
      </c>
      <c r="F94" s="163">
        <v>30228</v>
      </c>
      <c r="G94" s="163">
        <v>19606</v>
      </c>
      <c r="H94" s="163">
        <v>21646</v>
      </c>
      <c r="I94" s="164">
        <f>IFERROR(H94/G94-1,"-")</f>
        <v>0.10404978067938386</v>
      </c>
      <c r="J94" s="178">
        <f t="shared" si="38"/>
        <v>8.0301442331686346E-2</v>
      </c>
      <c r="K94" s="163">
        <f t="shared" si="39"/>
        <v>2040</v>
      </c>
      <c r="L94" s="163">
        <f t="shared" si="40"/>
        <v>1609</v>
      </c>
      <c r="M94" s="164">
        <f>H94/H$8</f>
        <v>5.9999864732819042E-4</v>
      </c>
      <c r="N94" s="79"/>
    </row>
    <row r="95" spans="1:14" x14ac:dyDescent="0.25">
      <c r="A95" s="161" t="s">
        <v>100</v>
      </c>
      <c r="B95" s="162" t="s">
        <v>100</v>
      </c>
      <c r="C95" s="163">
        <v>39929</v>
      </c>
      <c r="D95" s="163">
        <v>16251</v>
      </c>
      <c r="E95" s="163">
        <v>22026</v>
      </c>
      <c r="F95" s="163">
        <v>40723</v>
      </c>
      <c r="G95" s="163">
        <v>52826</v>
      </c>
      <c r="H95" s="163">
        <v>49415</v>
      </c>
      <c r="I95" s="164">
        <f>IFERROR(H95/G95-1,"-")</f>
        <v>-6.4570476659220888E-2</v>
      </c>
      <c r="J95" s="178">
        <f t="shared" si="38"/>
        <v>1.2434849723054571</v>
      </c>
      <c r="K95" s="163">
        <f t="shared" si="39"/>
        <v>-3411</v>
      </c>
      <c r="L95" s="163">
        <f t="shared" si="40"/>
        <v>27389</v>
      </c>
      <c r="M95" s="164">
        <f>H95/H$8</f>
        <v>1.3697188005969939E-3</v>
      </c>
      <c r="N95" s="79"/>
    </row>
    <row r="96" spans="1:14" x14ac:dyDescent="0.25">
      <c r="A96" s="1"/>
      <c r="B96" s="158" t="s">
        <v>107</v>
      </c>
      <c r="C96" s="159">
        <v>63194</v>
      </c>
      <c r="D96" s="159">
        <v>27247</v>
      </c>
      <c r="E96" s="159">
        <v>41339</v>
      </c>
      <c r="F96" s="159">
        <v>66806</v>
      </c>
      <c r="G96" s="159">
        <v>75902</v>
      </c>
      <c r="H96" s="159">
        <v>81239</v>
      </c>
      <c r="I96" s="160">
        <f>IFERROR(H96/G96-1,"-")</f>
        <v>7.0314352717978368E-2</v>
      </c>
      <c r="J96" s="177">
        <f t="shared" si="38"/>
        <v>0.96519025617455667</v>
      </c>
      <c r="K96" s="159">
        <f t="shared" si="39"/>
        <v>5337</v>
      </c>
      <c r="L96" s="159">
        <f t="shared" si="40"/>
        <v>39900</v>
      </c>
      <c r="M96" s="160">
        <f>H96/H$8</f>
        <v>2.2518382200080785E-3</v>
      </c>
      <c r="N96" s="79"/>
    </row>
    <row r="97" spans="1:14" s="56" customFormat="1" x14ac:dyDescent="0.25">
      <c r="B97" s="162" t="s">
        <v>110</v>
      </c>
      <c r="C97" s="163">
        <v>8082</v>
      </c>
      <c r="D97" s="163">
        <v>5019</v>
      </c>
      <c r="E97" s="163">
        <v>3494</v>
      </c>
      <c r="F97" s="163">
        <v>9249</v>
      </c>
      <c r="G97" s="163">
        <v>11177</v>
      </c>
      <c r="H97" s="163">
        <v>12296</v>
      </c>
      <c r="I97" s="164">
        <f t="shared" ref="I97:I104" si="41">IFERROR(H97/G97-1,"-")</f>
        <v>0.10011631028003931</v>
      </c>
      <c r="J97" s="178">
        <f t="shared" si="38"/>
        <v>2.5191757298225528</v>
      </c>
      <c r="K97" s="163">
        <f t="shared" si="39"/>
        <v>1119</v>
      </c>
      <c r="L97" s="163">
        <f t="shared" si="40"/>
        <v>8802</v>
      </c>
      <c r="M97" s="164">
        <f t="shared" ref="M97:M104" si="42">H97/H$8</f>
        <v>3.4082894611232699E-4</v>
      </c>
      <c r="N97" s="165"/>
    </row>
    <row r="98" spans="1:14" s="56" customFormat="1" x14ac:dyDescent="0.25">
      <c r="B98" s="162" t="s">
        <v>113</v>
      </c>
      <c r="C98" s="163">
        <v>21366</v>
      </c>
      <c r="D98" s="163">
        <v>7473</v>
      </c>
      <c r="E98" s="163">
        <v>15393</v>
      </c>
      <c r="F98" s="163">
        <v>21050</v>
      </c>
      <c r="G98" s="163">
        <v>22639</v>
      </c>
      <c r="H98" s="163">
        <v>25055</v>
      </c>
      <c r="I98" s="164">
        <f t="shared" si="41"/>
        <v>0.10671849463315519</v>
      </c>
      <c r="J98" s="178">
        <f t="shared" si="38"/>
        <v>0.6276879100890016</v>
      </c>
      <c r="K98" s="163">
        <f t="shared" si="39"/>
        <v>2416</v>
      </c>
      <c r="L98" s="163">
        <f t="shared" si="40"/>
        <v>9662</v>
      </c>
      <c r="M98" s="164">
        <f t="shared" si="42"/>
        <v>6.9449164320464806E-4</v>
      </c>
      <c r="N98" s="165"/>
    </row>
    <row r="99" spans="1:14" x14ac:dyDescent="0.25">
      <c r="A99" s="1"/>
      <c r="B99" s="162" t="s">
        <v>116</v>
      </c>
      <c r="C99" s="163">
        <v>8657</v>
      </c>
      <c r="D99" s="163">
        <v>4658</v>
      </c>
      <c r="E99" s="163">
        <v>7148</v>
      </c>
      <c r="F99" s="163">
        <v>7881</v>
      </c>
      <c r="G99" s="163">
        <v>8902</v>
      </c>
      <c r="H99" s="163">
        <v>9750</v>
      </c>
      <c r="I99" s="164">
        <f t="shared" si="41"/>
        <v>9.5259492248932931E-2</v>
      </c>
      <c r="J99" s="178">
        <f t="shared" si="38"/>
        <v>0.36401790710688298</v>
      </c>
      <c r="K99" s="163">
        <f t="shared" si="39"/>
        <v>848</v>
      </c>
      <c r="L99" s="163">
        <f t="shared" si="40"/>
        <v>2602</v>
      </c>
      <c r="M99" s="164">
        <f t="shared" si="42"/>
        <v>2.7025717506467048E-4</v>
      </c>
      <c r="N99" s="79"/>
    </row>
    <row r="100" spans="1:14" x14ac:dyDescent="0.25">
      <c r="A100" s="1"/>
      <c r="B100" s="162" t="s">
        <v>123</v>
      </c>
      <c r="C100" s="163">
        <v>2390</v>
      </c>
      <c r="D100" s="163">
        <v>940</v>
      </c>
      <c r="E100" s="163">
        <v>1385</v>
      </c>
      <c r="F100" s="163">
        <v>4981</v>
      </c>
      <c r="G100" s="163">
        <v>3623</v>
      </c>
      <c r="H100" s="163">
        <v>3800</v>
      </c>
      <c r="I100" s="164">
        <f t="shared" si="41"/>
        <v>4.8854540436102711E-2</v>
      </c>
      <c r="J100" s="178">
        <f t="shared" si="38"/>
        <v>1.743682310469314</v>
      </c>
      <c r="K100" s="163">
        <f t="shared" si="39"/>
        <v>177</v>
      </c>
      <c r="L100" s="163">
        <f t="shared" si="40"/>
        <v>2415</v>
      </c>
      <c r="M100" s="164">
        <f t="shared" si="42"/>
        <v>1.0533100156366643E-4</v>
      </c>
      <c r="N100" s="79"/>
    </row>
    <row r="101" spans="1:14" x14ac:dyDescent="0.25">
      <c r="A101" s="1"/>
      <c r="B101" s="162" t="s">
        <v>119</v>
      </c>
      <c r="C101" s="163">
        <v>1298</v>
      </c>
      <c r="D101" s="163">
        <v>788</v>
      </c>
      <c r="E101" s="163">
        <v>1315</v>
      </c>
      <c r="F101" s="163">
        <v>1892</v>
      </c>
      <c r="G101" s="163">
        <v>1812</v>
      </c>
      <c r="H101" s="163">
        <v>2358</v>
      </c>
      <c r="I101" s="164">
        <f t="shared" si="41"/>
        <v>0.30132450331125837</v>
      </c>
      <c r="J101" s="178">
        <f t="shared" si="38"/>
        <v>0.79315589353612159</v>
      </c>
      <c r="K101" s="163">
        <f t="shared" si="39"/>
        <v>546</v>
      </c>
      <c r="L101" s="163">
        <f t="shared" si="40"/>
        <v>1043</v>
      </c>
      <c r="M101" s="164">
        <f t="shared" si="42"/>
        <v>6.5360658338717225E-5</v>
      </c>
      <c r="N101" s="79"/>
    </row>
    <row r="102" spans="1:14" x14ac:dyDescent="0.25">
      <c r="A102" s="1"/>
      <c r="B102" s="162" t="s">
        <v>128</v>
      </c>
      <c r="C102" s="163">
        <v>444</v>
      </c>
      <c r="D102" s="163">
        <v>599</v>
      </c>
      <c r="E102" s="163">
        <v>275</v>
      </c>
      <c r="F102" s="163">
        <v>817</v>
      </c>
      <c r="G102" s="163">
        <v>420</v>
      </c>
      <c r="H102" s="163">
        <v>782</v>
      </c>
      <c r="I102" s="164">
        <f t="shared" si="41"/>
        <v>0.86190476190476195</v>
      </c>
      <c r="J102" s="178">
        <f t="shared" si="38"/>
        <v>1.8436363636363637</v>
      </c>
      <c r="K102" s="163">
        <f t="shared" si="39"/>
        <v>362</v>
      </c>
      <c r="L102" s="163">
        <f t="shared" si="40"/>
        <v>507</v>
      </c>
      <c r="M102" s="164">
        <f t="shared" si="42"/>
        <v>2.1676011374417671E-5</v>
      </c>
      <c r="N102" s="79"/>
    </row>
    <row r="103" spans="1:14" x14ac:dyDescent="0.25">
      <c r="A103" s="161" t="s">
        <v>144</v>
      </c>
      <c r="B103" s="162" t="s">
        <v>131</v>
      </c>
      <c r="C103" s="163">
        <v>699</v>
      </c>
      <c r="D103" s="163">
        <v>259</v>
      </c>
      <c r="E103" s="163">
        <v>259</v>
      </c>
      <c r="F103" s="163">
        <v>385</v>
      </c>
      <c r="G103" s="163">
        <v>950</v>
      </c>
      <c r="H103" s="163">
        <v>1244</v>
      </c>
      <c r="I103" s="164">
        <f t="shared" si="41"/>
        <v>0.30947368421052635</v>
      </c>
      <c r="J103" s="178">
        <f t="shared" si="38"/>
        <v>3.8030888030888033</v>
      </c>
      <c r="K103" s="163">
        <f t="shared" si="39"/>
        <v>294</v>
      </c>
      <c r="L103" s="163">
        <f t="shared" si="40"/>
        <v>985</v>
      </c>
      <c r="M103" s="164">
        <f t="shared" si="42"/>
        <v>3.4482043669789748E-5</v>
      </c>
      <c r="N103" s="79"/>
    </row>
    <row r="104" spans="1:14" x14ac:dyDescent="0.25">
      <c r="A104" s="166" t="s">
        <v>145</v>
      </c>
      <c r="B104" s="167" t="s">
        <v>145</v>
      </c>
      <c r="C104" s="168">
        <f t="shared" ref="C104:H104" si="43">C96-SUM(C97:C103)</f>
        <v>20258</v>
      </c>
      <c r="D104" s="168">
        <f t="shared" si="43"/>
        <v>7511</v>
      </c>
      <c r="E104" s="168">
        <f t="shared" si="43"/>
        <v>12070</v>
      </c>
      <c r="F104" s="168">
        <f t="shared" si="43"/>
        <v>20551</v>
      </c>
      <c r="G104" s="168">
        <f t="shared" si="43"/>
        <v>26379</v>
      </c>
      <c r="H104" s="168">
        <f t="shared" si="43"/>
        <v>25954</v>
      </c>
      <c r="I104" s="169">
        <f t="shared" si="41"/>
        <v>-1.6111300655824667E-2</v>
      </c>
      <c r="J104" s="179">
        <f t="shared" si="38"/>
        <v>1.1502899751449878</v>
      </c>
      <c r="K104" s="168">
        <f>H104-G104</f>
        <v>-425</v>
      </c>
      <c r="L104" s="168">
        <f t="shared" si="40"/>
        <v>13884</v>
      </c>
      <c r="M104" s="169">
        <f t="shared" si="42"/>
        <v>7.1941074067984176E-4</v>
      </c>
      <c r="N104" s="79"/>
    </row>
    <row r="105" spans="1:14" s="145" customFormat="1" x14ac:dyDescent="0.25">
      <c r="B105" s="154" t="s">
        <v>50</v>
      </c>
      <c r="C105" s="152"/>
      <c r="D105" s="152"/>
      <c r="E105" s="152"/>
      <c r="F105" s="152"/>
      <c r="G105" s="152"/>
      <c r="H105" s="152"/>
      <c r="I105" s="152"/>
      <c r="J105" s="152"/>
      <c r="K105" s="152"/>
      <c r="L105" s="152"/>
      <c r="M105" s="152"/>
    </row>
    <row r="106" spans="1:14" x14ac:dyDescent="0.25">
      <c r="A106" s="1">
        <v>3</v>
      </c>
      <c r="B106" s="155" t="s">
        <v>68</v>
      </c>
      <c r="C106" s="175">
        <v>1055815</v>
      </c>
      <c r="D106" s="175">
        <v>442013</v>
      </c>
      <c r="E106" s="175">
        <v>749212</v>
      </c>
      <c r="F106" s="175">
        <v>1316064</v>
      </c>
      <c r="G106" s="175">
        <v>1447168</v>
      </c>
      <c r="H106" s="175">
        <v>1453294</v>
      </c>
      <c r="I106" s="176">
        <f>IFERROR(H106/G106-1,"-")</f>
        <v>4.2330952591544957E-3</v>
      </c>
      <c r="J106" s="176">
        <f>IFERROR(H106/E106-1,"-")</f>
        <v>0.9397633780558774</v>
      </c>
      <c r="K106" s="175">
        <f>H106-G106</f>
        <v>6126</v>
      </c>
      <c r="L106" s="175">
        <f>H106-E106</f>
        <v>704082</v>
      </c>
      <c r="M106" s="176">
        <f>H106/H$8</f>
        <v>4.0283398049070274E-2</v>
      </c>
      <c r="N106" s="79"/>
    </row>
    <row r="107" spans="1:14" x14ac:dyDescent="0.25">
      <c r="A107" s="1" t="s">
        <v>96</v>
      </c>
      <c r="B107" s="158" t="s">
        <v>97</v>
      </c>
      <c r="C107" s="159">
        <v>162637</v>
      </c>
      <c r="D107" s="159">
        <v>125264</v>
      </c>
      <c r="E107" s="159">
        <v>199003</v>
      </c>
      <c r="F107" s="159">
        <v>220579</v>
      </c>
      <c r="G107" s="159">
        <v>219096</v>
      </c>
      <c r="H107" s="159">
        <v>207819</v>
      </c>
      <c r="I107" s="160">
        <f>IFERROR(H107/G107-1,"-")</f>
        <v>-5.1470588235294157E-2</v>
      </c>
      <c r="J107" s="177">
        <f t="shared" ref="J107:J118" si="44">IFERROR(H107/E107-1,"-")</f>
        <v>4.4300839685833981E-2</v>
      </c>
      <c r="K107" s="159">
        <f t="shared" ref="K107:K117" si="45">H107-G107</f>
        <v>-11277</v>
      </c>
      <c r="L107" s="159">
        <f t="shared" ref="L107:L118" si="46">H107-E107</f>
        <v>8816</v>
      </c>
      <c r="M107" s="160">
        <f>H107/H$8</f>
        <v>5.7604693194630513E-3</v>
      </c>
      <c r="N107" s="79"/>
    </row>
    <row r="108" spans="1:14" x14ac:dyDescent="0.25">
      <c r="A108" s="161" t="s">
        <v>103</v>
      </c>
      <c r="B108" s="162" t="s">
        <v>103</v>
      </c>
      <c r="C108" s="163">
        <v>42419</v>
      </c>
      <c r="D108" s="163">
        <v>16702</v>
      </c>
      <c r="E108" s="163">
        <v>106031</v>
      </c>
      <c r="F108" s="163">
        <v>75504</v>
      </c>
      <c r="G108" s="163">
        <v>57419</v>
      </c>
      <c r="H108" s="163">
        <v>59079</v>
      </c>
      <c r="I108" s="164">
        <f>IFERROR(H108/G108-1,"-")</f>
        <v>2.8910291018652279E-2</v>
      </c>
      <c r="J108" s="178">
        <f t="shared" si="44"/>
        <v>-0.44281389404985338</v>
      </c>
      <c r="K108" s="163">
        <f t="shared" si="45"/>
        <v>1660</v>
      </c>
      <c r="L108" s="163">
        <f t="shared" si="46"/>
        <v>-46952</v>
      </c>
      <c r="M108" s="164">
        <f>H108/H$8</f>
        <v>1.6375921687841709E-3</v>
      </c>
      <c r="N108" s="79"/>
    </row>
    <row r="109" spans="1:14" x14ac:dyDescent="0.25">
      <c r="A109" s="161" t="s">
        <v>100</v>
      </c>
      <c r="B109" s="162" t="s">
        <v>100</v>
      </c>
      <c r="C109" s="163">
        <v>120218</v>
      </c>
      <c r="D109" s="163">
        <v>108562</v>
      </c>
      <c r="E109" s="163">
        <v>92972</v>
      </c>
      <c r="F109" s="163">
        <v>145075</v>
      </c>
      <c r="G109" s="163">
        <v>161677</v>
      </c>
      <c r="H109" s="163">
        <v>148740</v>
      </c>
      <c r="I109" s="164">
        <f>IFERROR(H109/G109-1,"-")</f>
        <v>-8.0017565887541164E-2</v>
      </c>
      <c r="J109" s="178">
        <f t="shared" si="44"/>
        <v>0.59983650991696424</v>
      </c>
      <c r="K109" s="163">
        <f t="shared" si="45"/>
        <v>-12937</v>
      </c>
      <c r="L109" s="163">
        <f t="shared" si="46"/>
        <v>55768</v>
      </c>
      <c r="M109" s="164">
        <f>H109/H$8</f>
        <v>4.1228771506788804E-3</v>
      </c>
      <c r="N109" s="79"/>
    </row>
    <row r="110" spans="1:14" x14ac:dyDescent="0.25">
      <c r="A110" s="1"/>
      <c r="B110" s="158" t="s">
        <v>107</v>
      </c>
      <c r="C110" s="159">
        <v>893178</v>
      </c>
      <c r="D110" s="159">
        <v>316749</v>
      </c>
      <c r="E110" s="159">
        <v>550209</v>
      </c>
      <c r="F110" s="159">
        <v>1095485</v>
      </c>
      <c r="G110" s="159">
        <v>1228072</v>
      </c>
      <c r="H110" s="159">
        <v>1245475</v>
      </c>
      <c r="I110" s="160">
        <f>IFERROR(H110/G110-1,"-")</f>
        <v>1.4170993231667151E-2</v>
      </c>
      <c r="J110" s="177">
        <f t="shared" si="44"/>
        <v>1.2636398168695897</v>
      </c>
      <c r="K110" s="159">
        <f t="shared" si="45"/>
        <v>17403</v>
      </c>
      <c r="L110" s="159">
        <f t="shared" si="46"/>
        <v>695266</v>
      </c>
      <c r="M110" s="160">
        <f>H110/H$8</f>
        <v>3.4522928729607223E-2</v>
      </c>
      <c r="N110" s="79"/>
    </row>
    <row r="111" spans="1:14" s="56" customFormat="1" x14ac:dyDescent="0.25">
      <c r="B111" s="162" t="s">
        <v>110</v>
      </c>
      <c r="C111" s="163">
        <v>476582</v>
      </c>
      <c r="D111" s="163">
        <v>181253</v>
      </c>
      <c r="E111" s="163">
        <v>251557</v>
      </c>
      <c r="F111" s="163">
        <v>673877</v>
      </c>
      <c r="G111" s="163">
        <v>775590</v>
      </c>
      <c r="H111" s="163">
        <v>761721</v>
      </c>
      <c r="I111" s="164">
        <f t="shared" ref="I111:I118" si="47">IFERROR(H111/G111-1,"-")</f>
        <v>-1.7881870575948589E-2</v>
      </c>
      <c r="J111" s="178">
        <f t="shared" si="44"/>
        <v>2.0280254574509953</v>
      </c>
      <c r="K111" s="163">
        <f t="shared" si="45"/>
        <v>-13869</v>
      </c>
      <c r="L111" s="163">
        <f t="shared" si="46"/>
        <v>510164</v>
      </c>
      <c r="M111" s="164">
        <f t="shared" ref="M111:M118" si="48">H111/H$8</f>
        <v>2.111390416896778E-2</v>
      </c>
      <c r="N111" s="165"/>
    </row>
    <row r="112" spans="1:14" s="56" customFormat="1" x14ac:dyDescent="0.25">
      <c r="B112" s="162" t="s">
        <v>113</v>
      </c>
      <c r="C112" s="163">
        <v>91753</v>
      </c>
      <c r="D112" s="163">
        <v>22554</v>
      </c>
      <c r="E112" s="163">
        <v>57079</v>
      </c>
      <c r="F112" s="163">
        <v>45927</v>
      </c>
      <c r="G112" s="163">
        <v>60304</v>
      </c>
      <c r="H112" s="163">
        <v>60756</v>
      </c>
      <c r="I112" s="164">
        <f t="shared" si="47"/>
        <v>7.4953568585831576E-3</v>
      </c>
      <c r="J112" s="178">
        <f t="shared" si="44"/>
        <v>6.4419488778710177E-2</v>
      </c>
      <c r="K112" s="163">
        <f t="shared" si="45"/>
        <v>452</v>
      </c>
      <c r="L112" s="163">
        <f t="shared" si="46"/>
        <v>3677</v>
      </c>
      <c r="M112" s="164">
        <f t="shared" si="48"/>
        <v>1.6840764028952942E-3</v>
      </c>
      <c r="N112" s="165"/>
    </row>
    <row r="113" spans="1:14" x14ac:dyDescent="0.25">
      <c r="A113" s="1"/>
      <c r="B113" s="162" t="s">
        <v>116</v>
      </c>
      <c r="C113" s="163">
        <v>92528</v>
      </c>
      <c r="D113" s="163">
        <v>13883</v>
      </c>
      <c r="E113" s="163">
        <v>67210</v>
      </c>
      <c r="F113" s="163">
        <v>65652</v>
      </c>
      <c r="G113" s="163">
        <v>76293</v>
      </c>
      <c r="H113" s="163">
        <v>85229</v>
      </c>
      <c r="I113" s="164">
        <f t="shared" si="47"/>
        <v>0.1171273904552188</v>
      </c>
      <c r="J113" s="178">
        <f t="shared" si="44"/>
        <v>0.26809998512126176</v>
      </c>
      <c r="K113" s="163">
        <f t="shared" si="45"/>
        <v>8936</v>
      </c>
      <c r="L113" s="163">
        <f t="shared" si="46"/>
        <v>18019</v>
      </c>
      <c r="M113" s="164">
        <f t="shared" si="48"/>
        <v>2.362435771649928E-3</v>
      </c>
      <c r="N113" s="79"/>
    </row>
    <row r="114" spans="1:14" x14ac:dyDescent="0.25">
      <c r="A114" s="1"/>
      <c r="B114" s="162" t="s">
        <v>123</v>
      </c>
      <c r="C114" s="163">
        <v>18644</v>
      </c>
      <c r="D114" s="163">
        <v>9005</v>
      </c>
      <c r="E114" s="163">
        <v>29461</v>
      </c>
      <c r="F114" s="163">
        <v>41263</v>
      </c>
      <c r="G114" s="163">
        <v>42135</v>
      </c>
      <c r="H114" s="163">
        <v>41377</v>
      </c>
      <c r="I114" s="164">
        <f t="shared" si="47"/>
        <v>-1.7989794707487849E-2</v>
      </c>
      <c r="J114" s="178">
        <f t="shared" si="44"/>
        <v>0.40446692237194926</v>
      </c>
      <c r="K114" s="163">
        <f t="shared" si="45"/>
        <v>-758</v>
      </c>
      <c r="L114" s="163">
        <f t="shared" si="46"/>
        <v>11916</v>
      </c>
      <c r="M114" s="164">
        <f t="shared" si="48"/>
        <v>1.1469160136052174E-3</v>
      </c>
      <c r="N114" s="79"/>
    </row>
    <row r="115" spans="1:14" x14ac:dyDescent="0.25">
      <c r="A115" s="1"/>
      <c r="B115" s="162" t="s">
        <v>119</v>
      </c>
      <c r="C115" s="163">
        <v>29965</v>
      </c>
      <c r="D115" s="163">
        <v>19818</v>
      </c>
      <c r="E115" s="163">
        <v>36897</v>
      </c>
      <c r="F115" s="163">
        <v>41249</v>
      </c>
      <c r="G115" s="163">
        <v>42266</v>
      </c>
      <c r="H115" s="163">
        <v>33197</v>
      </c>
      <c r="I115" s="164">
        <f t="shared" si="47"/>
        <v>-0.21456963043581134</v>
      </c>
      <c r="J115" s="178">
        <f t="shared" si="44"/>
        <v>-0.10027915548689592</v>
      </c>
      <c r="K115" s="163">
        <f t="shared" si="45"/>
        <v>-9069</v>
      </c>
      <c r="L115" s="163">
        <f t="shared" si="46"/>
        <v>-3700</v>
      </c>
      <c r="M115" s="164">
        <f t="shared" si="48"/>
        <v>9.2017717339711437E-4</v>
      </c>
      <c r="N115" s="79"/>
    </row>
    <row r="116" spans="1:14" x14ac:dyDescent="0.25">
      <c r="A116" s="1"/>
      <c r="B116" s="162" t="s">
        <v>128</v>
      </c>
      <c r="C116" s="163">
        <v>5890</v>
      </c>
      <c r="D116" s="163">
        <v>2343</v>
      </c>
      <c r="E116" s="163">
        <v>2314</v>
      </c>
      <c r="F116" s="163">
        <v>11983</v>
      </c>
      <c r="G116" s="163">
        <v>11780</v>
      </c>
      <c r="H116" s="163">
        <v>11633</v>
      </c>
      <c r="I116" s="164">
        <f t="shared" si="47"/>
        <v>-1.2478777589134071E-2</v>
      </c>
      <c r="J116" s="178">
        <f t="shared" si="44"/>
        <v>4.0272255834053583</v>
      </c>
      <c r="K116" s="163">
        <f t="shared" si="45"/>
        <v>-147</v>
      </c>
      <c r="L116" s="163">
        <f t="shared" si="46"/>
        <v>9319</v>
      </c>
      <c r="M116" s="164">
        <f t="shared" si="48"/>
        <v>3.2245145820792941E-4</v>
      </c>
      <c r="N116" s="79"/>
    </row>
    <row r="117" spans="1:14" x14ac:dyDescent="0.25">
      <c r="A117" s="161" t="s">
        <v>144</v>
      </c>
      <c r="B117" s="162" t="s">
        <v>131</v>
      </c>
      <c r="C117" s="163">
        <v>13480</v>
      </c>
      <c r="D117" s="163">
        <v>7286</v>
      </c>
      <c r="E117" s="163">
        <v>3610</v>
      </c>
      <c r="F117" s="163">
        <v>7507</v>
      </c>
      <c r="G117" s="163">
        <v>7656</v>
      </c>
      <c r="H117" s="163">
        <v>10984</v>
      </c>
      <c r="I117" s="164">
        <f t="shared" si="47"/>
        <v>0.4346917450365726</v>
      </c>
      <c r="J117" s="178">
        <f t="shared" si="44"/>
        <v>2.0426592797783933</v>
      </c>
      <c r="K117" s="163">
        <f t="shared" si="45"/>
        <v>3328</v>
      </c>
      <c r="L117" s="163">
        <f t="shared" si="46"/>
        <v>7374</v>
      </c>
      <c r="M117" s="164">
        <f t="shared" si="48"/>
        <v>3.0446203188824001E-4</v>
      </c>
      <c r="N117" s="79"/>
    </row>
    <row r="118" spans="1:14" x14ac:dyDescent="0.25">
      <c r="A118" s="166" t="s">
        <v>145</v>
      </c>
      <c r="B118" s="167" t="s">
        <v>145</v>
      </c>
      <c r="C118" s="168">
        <f t="shared" ref="C118:H118" si="49">C110-SUM(C111:C117)</f>
        <v>164336</v>
      </c>
      <c r="D118" s="168">
        <f t="shared" si="49"/>
        <v>60607</v>
      </c>
      <c r="E118" s="168">
        <f t="shared" si="49"/>
        <v>102081</v>
      </c>
      <c r="F118" s="168">
        <f t="shared" si="49"/>
        <v>208027</v>
      </c>
      <c r="G118" s="168">
        <f t="shared" si="49"/>
        <v>212048</v>
      </c>
      <c r="H118" s="168">
        <f t="shared" si="49"/>
        <v>240578</v>
      </c>
      <c r="I118" s="169">
        <f t="shared" si="47"/>
        <v>0.13454500867728059</v>
      </c>
      <c r="J118" s="179">
        <f t="shared" si="44"/>
        <v>1.3567363172382714</v>
      </c>
      <c r="K118" s="168">
        <f>H118-G118</f>
        <v>28530</v>
      </c>
      <c r="L118" s="168">
        <f t="shared" si="46"/>
        <v>138497</v>
      </c>
      <c r="M118" s="169">
        <f t="shared" si="48"/>
        <v>6.6685057089957223E-3</v>
      </c>
      <c r="N118" s="79"/>
    </row>
    <row r="119" spans="1:14" s="145" customFormat="1" x14ac:dyDescent="0.25">
      <c r="B119" s="154" t="s">
        <v>51</v>
      </c>
      <c r="C119" s="152"/>
      <c r="D119" s="152"/>
      <c r="E119" s="152"/>
      <c r="F119" s="152"/>
      <c r="G119" s="152"/>
      <c r="H119" s="152"/>
      <c r="I119" s="152"/>
      <c r="J119" s="152"/>
      <c r="K119" s="152"/>
      <c r="L119" s="152"/>
      <c r="M119" s="152"/>
    </row>
    <row r="120" spans="1:14" x14ac:dyDescent="0.25">
      <c r="A120" s="1">
        <v>3</v>
      </c>
      <c r="B120" s="155" t="s">
        <v>68</v>
      </c>
      <c r="C120" s="175">
        <v>503437</v>
      </c>
      <c r="D120" s="175">
        <v>216673</v>
      </c>
      <c r="E120" s="175">
        <v>359169</v>
      </c>
      <c r="F120" s="175">
        <v>543499</v>
      </c>
      <c r="G120" s="175">
        <v>576462</v>
      </c>
      <c r="H120" s="175">
        <v>584273</v>
      </c>
      <c r="I120" s="176">
        <f>IFERROR(H120/G120-1,"-")</f>
        <v>1.3549895743344642E-2</v>
      </c>
      <c r="J120" s="176">
        <f>IFERROR(H120/E120-1,"-")</f>
        <v>0.6267356035738052</v>
      </c>
      <c r="K120" s="175">
        <f>H120-G120</f>
        <v>7811</v>
      </c>
      <c r="L120" s="175">
        <f>H120-E120</f>
        <v>225104</v>
      </c>
      <c r="M120" s="176">
        <f>H120/H$8</f>
        <v>1.6195279020160019E-2</v>
      </c>
      <c r="N120" s="79"/>
    </row>
    <row r="121" spans="1:14" x14ac:dyDescent="0.25">
      <c r="A121" s="1" t="s">
        <v>96</v>
      </c>
      <c r="B121" s="158" t="s">
        <v>97</v>
      </c>
      <c r="C121" s="159">
        <v>235408</v>
      </c>
      <c r="D121" s="159">
        <v>116562</v>
      </c>
      <c r="E121" s="159">
        <v>206631</v>
      </c>
      <c r="F121" s="159">
        <v>271944</v>
      </c>
      <c r="G121" s="159">
        <v>302350</v>
      </c>
      <c r="H121" s="159">
        <v>308399</v>
      </c>
      <c r="I121" s="160">
        <f>IFERROR(H121/G121-1,"-")</f>
        <v>2.0006614850339055E-2</v>
      </c>
      <c r="J121" s="177">
        <f t="shared" ref="J121:J132" si="50">IFERROR(H121/E121-1,"-")</f>
        <v>0.49251080428396521</v>
      </c>
      <c r="K121" s="159">
        <f t="shared" ref="K121:K131" si="51">H121-G121</f>
        <v>6049</v>
      </c>
      <c r="L121" s="159">
        <f t="shared" ref="L121:L132" si="52">H121-E121</f>
        <v>101768</v>
      </c>
      <c r="M121" s="160">
        <f>H121/H$8</f>
        <v>8.5484146187455694E-3</v>
      </c>
      <c r="N121" s="79"/>
    </row>
    <row r="122" spans="1:14" x14ac:dyDescent="0.25">
      <c r="A122" s="161" t="s">
        <v>103</v>
      </c>
      <c r="B122" s="162" t="s">
        <v>103</v>
      </c>
      <c r="C122" s="163">
        <v>110711</v>
      </c>
      <c r="D122" s="163">
        <v>45374</v>
      </c>
      <c r="E122" s="163">
        <v>96469</v>
      </c>
      <c r="F122" s="163">
        <v>128559</v>
      </c>
      <c r="G122" s="163">
        <v>120954</v>
      </c>
      <c r="H122" s="163">
        <v>133909</v>
      </c>
      <c r="I122" s="164">
        <f>IFERROR(H122/G122-1,"-")</f>
        <v>0.10710683400300947</v>
      </c>
      <c r="J122" s="178">
        <f t="shared" si="50"/>
        <v>0.38810395049186774</v>
      </c>
      <c r="K122" s="163">
        <f t="shared" si="51"/>
        <v>12955</v>
      </c>
      <c r="L122" s="163">
        <f t="shared" si="52"/>
        <v>37440</v>
      </c>
      <c r="M122" s="164">
        <f>H122/H$8</f>
        <v>3.7117813390497392E-3</v>
      </c>
      <c r="N122" s="79"/>
    </row>
    <row r="123" spans="1:14" x14ac:dyDescent="0.25">
      <c r="A123" s="161" t="s">
        <v>100</v>
      </c>
      <c r="B123" s="162" t="s">
        <v>100</v>
      </c>
      <c r="C123" s="163">
        <v>124697</v>
      </c>
      <c r="D123" s="163">
        <v>71188</v>
      </c>
      <c r="E123" s="163">
        <v>110162</v>
      </c>
      <c r="F123" s="163">
        <v>143385</v>
      </c>
      <c r="G123" s="163">
        <v>181396</v>
      </c>
      <c r="H123" s="163">
        <v>174490</v>
      </c>
      <c r="I123" s="164">
        <f>IFERROR(H123/G123-1,"-")</f>
        <v>-3.807140179496793E-2</v>
      </c>
      <c r="J123" s="178">
        <f t="shared" si="50"/>
        <v>0.58394001561336939</v>
      </c>
      <c r="K123" s="163">
        <f t="shared" si="51"/>
        <v>-6906</v>
      </c>
      <c r="L123" s="163">
        <f t="shared" si="52"/>
        <v>64328</v>
      </c>
      <c r="M123" s="164">
        <f>H123/H$8</f>
        <v>4.8366332796958306E-3</v>
      </c>
      <c r="N123" s="79"/>
    </row>
    <row r="124" spans="1:14" x14ac:dyDescent="0.25">
      <c r="A124" s="1"/>
      <c r="B124" s="158" t="s">
        <v>107</v>
      </c>
      <c r="C124" s="159">
        <v>268029</v>
      </c>
      <c r="D124" s="159">
        <v>100111</v>
      </c>
      <c r="E124" s="159">
        <v>152538</v>
      </c>
      <c r="F124" s="159">
        <v>271555</v>
      </c>
      <c r="G124" s="159">
        <v>274112</v>
      </c>
      <c r="H124" s="159">
        <v>275874</v>
      </c>
      <c r="I124" s="160">
        <f>IFERROR(H124/G124-1,"-")</f>
        <v>6.4280294186318532E-3</v>
      </c>
      <c r="J124" s="177">
        <f t="shared" si="50"/>
        <v>0.80855917869645588</v>
      </c>
      <c r="K124" s="159">
        <f t="shared" si="51"/>
        <v>1762</v>
      </c>
      <c r="L124" s="159">
        <f t="shared" si="52"/>
        <v>123336</v>
      </c>
      <c r="M124" s="160">
        <f>H124/H$8</f>
        <v>7.6468644014144509E-3</v>
      </c>
      <c r="N124" s="79"/>
    </row>
    <row r="125" spans="1:14" s="56" customFormat="1" x14ac:dyDescent="0.25">
      <c r="B125" s="162" t="s">
        <v>110</v>
      </c>
      <c r="C125" s="163">
        <v>33000</v>
      </c>
      <c r="D125" s="163">
        <v>11431</v>
      </c>
      <c r="E125" s="163">
        <v>11117</v>
      </c>
      <c r="F125" s="163">
        <v>33351</v>
      </c>
      <c r="G125" s="163">
        <v>40267</v>
      </c>
      <c r="H125" s="163">
        <v>36521</v>
      </c>
      <c r="I125" s="164">
        <f t="shared" ref="I125:I132" si="53">IFERROR(H125/G125-1,"-")</f>
        <v>-9.3029031216628977E-2</v>
      </c>
      <c r="J125" s="178">
        <f t="shared" si="50"/>
        <v>2.2851488710983179</v>
      </c>
      <c r="K125" s="163">
        <f t="shared" si="51"/>
        <v>-3746</v>
      </c>
      <c r="L125" s="163">
        <f t="shared" si="52"/>
        <v>25404</v>
      </c>
      <c r="M125" s="164">
        <f t="shared" ref="M125:M132" si="54">H125/H$8</f>
        <v>1.0123140810807006E-3</v>
      </c>
      <c r="N125" s="165"/>
    </row>
    <row r="126" spans="1:14" s="56" customFormat="1" x14ac:dyDescent="0.25">
      <c r="B126" s="162" t="s">
        <v>113</v>
      </c>
      <c r="C126" s="163">
        <v>30865</v>
      </c>
      <c r="D126" s="163">
        <v>11548</v>
      </c>
      <c r="E126" s="163">
        <v>23428</v>
      </c>
      <c r="F126" s="163">
        <v>34791</v>
      </c>
      <c r="G126" s="163">
        <v>43445</v>
      </c>
      <c r="H126" s="163">
        <v>42161</v>
      </c>
      <c r="I126" s="164">
        <f t="shared" si="53"/>
        <v>-2.9554609276096211E-2</v>
      </c>
      <c r="J126" s="178">
        <f t="shared" si="50"/>
        <v>0.79959877070172447</v>
      </c>
      <c r="K126" s="163">
        <f t="shared" si="51"/>
        <v>-1284</v>
      </c>
      <c r="L126" s="163">
        <f t="shared" si="52"/>
        <v>18733</v>
      </c>
      <c r="M126" s="164">
        <f t="shared" si="54"/>
        <v>1.1686474623488791E-3</v>
      </c>
      <c r="N126" s="165"/>
    </row>
    <row r="127" spans="1:14" x14ac:dyDescent="0.25">
      <c r="A127" s="1"/>
      <c r="B127" s="162" t="s">
        <v>116</v>
      </c>
      <c r="C127" s="163">
        <v>20310</v>
      </c>
      <c r="D127" s="163">
        <v>7014</v>
      </c>
      <c r="E127" s="163">
        <v>18250</v>
      </c>
      <c r="F127" s="163">
        <v>23874</v>
      </c>
      <c r="G127" s="163">
        <v>26737</v>
      </c>
      <c r="H127" s="163">
        <v>26375</v>
      </c>
      <c r="I127" s="164">
        <f t="shared" si="53"/>
        <v>-1.3539290122302372E-2</v>
      </c>
      <c r="J127" s="178">
        <f t="shared" si="50"/>
        <v>0.4452054794520548</v>
      </c>
      <c r="K127" s="163">
        <f t="shared" si="51"/>
        <v>-362</v>
      </c>
      <c r="L127" s="163">
        <f t="shared" si="52"/>
        <v>8125</v>
      </c>
      <c r="M127" s="164">
        <f t="shared" si="54"/>
        <v>7.3108030690571108E-4</v>
      </c>
      <c r="N127" s="79"/>
    </row>
    <row r="128" spans="1:14" x14ac:dyDescent="0.25">
      <c r="A128" s="1"/>
      <c r="B128" s="162" t="s">
        <v>123</v>
      </c>
      <c r="C128" s="163">
        <v>4930</v>
      </c>
      <c r="D128" s="163">
        <v>1882</v>
      </c>
      <c r="E128" s="163">
        <v>3678</v>
      </c>
      <c r="F128" s="163">
        <v>6463</v>
      </c>
      <c r="G128" s="163">
        <v>7383</v>
      </c>
      <c r="H128" s="163">
        <v>7428</v>
      </c>
      <c r="I128" s="164">
        <f t="shared" si="53"/>
        <v>6.0950832994717263E-3</v>
      </c>
      <c r="J128" s="178">
        <f t="shared" si="50"/>
        <v>1.0195758564437196</v>
      </c>
      <c r="K128" s="163">
        <f t="shared" si="51"/>
        <v>45</v>
      </c>
      <c r="L128" s="163">
        <f t="shared" si="52"/>
        <v>3750</v>
      </c>
      <c r="M128" s="164">
        <f t="shared" si="54"/>
        <v>2.0589438937234587E-4</v>
      </c>
      <c r="N128" s="79"/>
    </row>
    <row r="129" spans="1:14" x14ac:dyDescent="0.25">
      <c r="A129" s="1"/>
      <c r="B129" s="162" t="s">
        <v>119</v>
      </c>
      <c r="C129" s="163">
        <v>3923</v>
      </c>
      <c r="D129" s="163">
        <v>1919</v>
      </c>
      <c r="E129" s="163">
        <v>3450</v>
      </c>
      <c r="F129" s="163">
        <v>4851</v>
      </c>
      <c r="G129" s="163">
        <v>5958</v>
      </c>
      <c r="H129" s="163">
        <v>5916</v>
      </c>
      <c r="I129" s="164">
        <f t="shared" si="53"/>
        <v>-7.0493454179254567E-3</v>
      </c>
      <c r="J129" s="178">
        <f t="shared" si="50"/>
        <v>0.71478260869565213</v>
      </c>
      <c r="K129" s="163">
        <f t="shared" si="51"/>
        <v>-42</v>
      </c>
      <c r="L129" s="163">
        <f t="shared" si="52"/>
        <v>2466</v>
      </c>
      <c r="M129" s="164">
        <f t="shared" si="54"/>
        <v>1.6398373822385542E-4</v>
      </c>
      <c r="N129" s="79"/>
    </row>
    <row r="130" spans="1:14" x14ac:dyDescent="0.25">
      <c r="A130" s="1"/>
      <c r="B130" s="162" t="s">
        <v>128</v>
      </c>
      <c r="C130" s="163">
        <v>4303</v>
      </c>
      <c r="D130" s="163">
        <v>1701</v>
      </c>
      <c r="E130" s="163">
        <v>1442</v>
      </c>
      <c r="F130" s="163">
        <v>2747</v>
      </c>
      <c r="G130" s="163">
        <v>3505</v>
      </c>
      <c r="H130" s="163">
        <v>3870</v>
      </c>
      <c r="I130" s="164">
        <f t="shared" si="53"/>
        <v>0.10413694721825961</v>
      </c>
      <c r="J130" s="178">
        <f t="shared" si="50"/>
        <v>1.6837725381414703</v>
      </c>
      <c r="K130" s="163">
        <f t="shared" si="51"/>
        <v>365</v>
      </c>
      <c r="L130" s="163">
        <f t="shared" si="52"/>
        <v>2428</v>
      </c>
      <c r="M130" s="164">
        <f t="shared" si="54"/>
        <v>1.0727130948720765E-4</v>
      </c>
      <c r="N130" s="79"/>
    </row>
    <row r="131" spans="1:14" x14ac:dyDescent="0.25">
      <c r="A131" s="161" t="s">
        <v>144</v>
      </c>
      <c r="B131" s="162" t="s">
        <v>131</v>
      </c>
      <c r="C131" s="163">
        <v>5879</v>
      </c>
      <c r="D131" s="163">
        <v>2155</v>
      </c>
      <c r="E131" s="163">
        <v>2010</v>
      </c>
      <c r="F131" s="163">
        <v>4022</v>
      </c>
      <c r="G131" s="163">
        <v>4912</v>
      </c>
      <c r="H131" s="163">
        <v>5417</v>
      </c>
      <c r="I131" s="164">
        <f t="shared" si="53"/>
        <v>0.10280944625407162</v>
      </c>
      <c r="J131" s="178">
        <f t="shared" si="50"/>
        <v>1.6950248756218906</v>
      </c>
      <c r="K131" s="163">
        <f t="shared" si="51"/>
        <v>505</v>
      </c>
      <c r="L131" s="163">
        <f t="shared" si="52"/>
        <v>3407</v>
      </c>
      <c r="M131" s="164">
        <f t="shared" si="54"/>
        <v>1.5015211459746872E-4</v>
      </c>
      <c r="N131" s="79"/>
    </row>
    <row r="132" spans="1:14" x14ac:dyDescent="0.25">
      <c r="A132" s="166" t="s">
        <v>145</v>
      </c>
      <c r="B132" s="167" t="s">
        <v>145</v>
      </c>
      <c r="C132" s="168">
        <f t="shared" ref="C132:H132" si="55">C124-SUM(C125:C131)</f>
        <v>164819</v>
      </c>
      <c r="D132" s="168">
        <f t="shared" si="55"/>
        <v>62461</v>
      </c>
      <c r="E132" s="168">
        <f t="shared" si="55"/>
        <v>89163</v>
      </c>
      <c r="F132" s="168">
        <f t="shared" si="55"/>
        <v>161456</v>
      </c>
      <c r="G132" s="168">
        <f t="shared" si="55"/>
        <v>141905</v>
      </c>
      <c r="H132" s="168">
        <f t="shared" si="55"/>
        <v>148186</v>
      </c>
      <c r="I132" s="169">
        <f t="shared" si="53"/>
        <v>4.4262006271801546E-2</v>
      </c>
      <c r="J132" s="179">
        <f t="shared" si="50"/>
        <v>0.66196740800556286</v>
      </c>
      <c r="K132" s="168">
        <f>H132-G132</f>
        <v>6281</v>
      </c>
      <c r="L132" s="168">
        <f t="shared" si="52"/>
        <v>59023</v>
      </c>
      <c r="M132" s="169">
        <f t="shared" si="54"/>
        <v>4.1075209993982828E-3</v>
      </c>
      <c r="N132" s="79"/>
    </row>
    <row r="133" spans="1:14" s="145" customFormat="1" x14ac:dyDescent="0.25">
      <c r="B133" s="154" t="s">
        <v>52</v>
      </c>
      <c r="C133" s="152"/>
      <c r="D133" s="152"/>
      <c r="E133" s="152"/>
      <c r="F133" s="152"/>
      <c r="G133" s="152"/>
      <c r="H133" s="152"/>
      <c r="I133" s="152"/>
      <c r="J133" s="152"/>
      <c r="K133" s="152"/>
      <c r="L133" s="152"/>
      <c r="M133" s="152"/>
    </row>
    <row r="134" spans="1:14" x14ac:dyDescent="0.25">
      <c r="A134" s="1">
        <v>3</v>
      </c>
      <c r="B134" s="155" t="s">
        <v>68</v>
      </c>
      <c r="C134" s="175">
        <v>1856756</v>
      </c>
      <c r="D134" s="175">
        <v>610766</v>
      </c>
      <c r="E134" s="175">
        <v>774989</v>
      </c>
      <c r="F134" s="175">
        <v>1753117</v>
      </c>
      <c r="G134" s="175">
        <v>1886738</v>
      </c>
      <c r="H134" s="175">
        <v>1988780</v>
      </c>
      <c r="I134" s="176">
        <f>IFERROR(H134/G134-1,"-")</f>
        <v>5.4083820859069931E-2</v>
      </c>
      <c r="J134" s="176">
        <f>IFERROR(H134/E134-1,"-")</f>
        <v>1.566204165478478</v>
      </c>
      <c r="K134" s="175">
        <f>H134-G134</f>
        <v>102042</v>
      </c>
      <c r="L134" s="175">
        <f>H134-E134</f>
        <v>1213791</v>
      </c>
      <c r="M134" s="176">
        <f>H134/H$8</f>
        <v>5.512636560257593E-2</v>
      </c>
      <c r="N134" s="79"/>
    </row>
    <row r="135" spans="1:14" x14ac:dyDescent="0.25">
      <c r="A135" s="1" t="s">
        <v>96</v>
      </c>
      <c r="B135" s="158" t="s">
        <v>97</v>
      </c>
      <c r="C135" s="159">
        <v>192906</v>
      </c>
      <c r="D135" s="159">
        <v>77176</v>
      </c>
      <c r="E135" s="159">
        <v>141993</v>
      </c>
      <c r="F135" s="159">
        <v>105219</v>
      </c>
      <c r="G135" s="159">
        <v>114083</v>
      </c>
      <c r="H135" s="159">
        <v>103740</v>
      </c>
      <c r="I135" s="160">
        <f>IFERROR(H135/G135-1,"-")</f>
        <v>-9.0662061832174845E-2</v>
      </c>
      <c r="J135" s="177">
        <f t="shared" ref="J135:J146" si="56">IFERROR(H135/E135-1,"-")</f>
        <v>-0.26940060425513934</v>
      </c>
      <c r="K135" s="159">
        <f t="shared" ref="K135:K145" si="57">H135-G135</f>
        <v>-10343</v>
      </c>
      <c r="L135" s="159">
        <f t="shared" ref="L135:L146" si="58">H135-E135</f>
        <v>-38253</v>
      </c>
      <c r="M135" s="160">
        <f>H135/H$8</f>
        <v>2.8755363426880938E-3</v>
      </c>
      <c r="N135" s="79"/>
    </row>
    <row r="136" spans="1:14" x14ac:dyDescent="0.25">
      <c r="A136" s="161" t="s">
        <v>103</v>
      </c>
      <c r="B136" s="162" t="s">
        <v>103</v>
      </c>
      <c r="C136" s="163">
        <v>94828</v>
      </c>
      <c r="D136" s="163">
        <v>51058</v>
      </c>
      <c r="E136" s="163">
        <v>86437</v>
      </c>
      <c r="F136" s="163">
        <v>57546</v>
      </c>
      <c r="G136" s="163">
        <v>60090</v>
      </c>
      <c r="H136" s="163">
        <v>47885</v>
      </c>
      <c r="I136" s="164">
        <f>IFERROR(H136/G136-1,"-")</f>
        <v>-0.2031119986686637</v>
      </c>
      <c r="J136" s="178">
        <f t="shared" si="56"/>
        <v>-0.44601270289343686</v>
      </c>
      <c r="K136" s="163">
        <f t="shared" si="57"/>
        <v>-12205</v>
      </c>
      <c r="L136" s="163">
        <f t="shared" si="58"/>
        <v>-38552</v>
      </c>
      <c r="M136" s="164">
        <f>H136/H$8</f>
        <v>1.3273092131253072E-3</v>
      </c>
      <c r="N136" s="79"/>
    </row>
    <row r="137" spans="1:14" x14ac:dyDescent="0.25">
      <c r="A137" s="161" t="s">
        <v>100</v>
      </c>
      <c r="B137" s="162" t="s">
        <v>100</v>
      </c>
      <c r="C137" s="163">
        <v>98078</v>
      </c>
      <c r="D137" s="163">
        <v>26118</v>
      </c>
      <c r="E137" s="163">
        <v>55556</v>
      </c>
      <c r="F137" s="163">
        <v>47673</v>
      </c>
      <c r="G137" s="163">
        <v>53993</v>
      </c>
      <c r="H137" s="163">
        <v>55855</v>
      </c>
      <c r="I137" s="164">
        <f>IFERROR(H137/G137-1,"-")</f>
        <v>3.4485951882651467E-2</v>
      </c>
      <c r="J137" s="178">
        <f t="shared" si="56"/>
        <v>5.3819569443445126E-3</v>
      </c>
      <c r="K137" s="163">
        <f t="shared" si="57"/>
        <v>1862</v>
      </c>
      <c r="L137" s="163">
        <f t="shared" si="58"/>
        <v>299</v>
      </c>
      <c r="M137" s="164">
        <f>H137/H$8</f>
        <v>1.5482271295627866E-3</v>
      </c>
      <c r="N137" s="79"/>
    </row>
    <row r="138" spans="1:14" x14ac:dyDescent="0.25">
      <c r="A138" s="1"/>
      <c r="B138" s="158" t="s">
        <v>107</v>
      </c>
      <c r="C138" s="159">
        <v>1663850</v>
      </c>
      <c r="D138" s="159">
        <v>533590</v>
      </c>
      <c r="E138" s="159">
        <v>632996</v>
      </c>
      <c r="F138" s="159">
        <v>1647898</v>
      </c>
      <c r="G138" s="159">
        <v>1772655</v>
      </c>
      <c r="H138" s="159">
        <v>1885040</v>
      </c>
      <c r="I138" s="160">
        <f>IFERROR(H138/G138-1,"-")</f>
        <v>6.3399251405377832E-2</v>
      </c>
      <c r="J138" s="177">
        <f t="shared" si="56"/>
        <v>1.9779651056246803</v>
      </c>
      <c r="K138" s="159">
        <f t="shared" si="57"/>
        <v>112385</v>
      </c>
      <c r="L138" s="159">
        <f t="shared" si="58"/>
        <v>1252044</v>
      </c>
      <c r="M138" s="160">
        <f>H138/H$8</f>
        <v>5.2250829259887839E-2</v>
      </c>
      <c r="N138" s="79"/>
    </row>
    <row r="139" spans="1:14" s="56" customFormat="1" x14ac:dyDescent="0.25">
      <c r="B139" s="162" t="s">
        <v>110</v>
      </c>
      <c r="C139" s="163">
        <v>847716</v>
      </c>
      <c r="D139" s="163">
        <v>226701</v>
      </c>
      <c r="E139" s="163">
        <v>182984</v>
      </c>
      <c r="F139" s="163">
        <v>740061</v>
      </c>
      <c r="G139" s="163">
        <v>745732</v>
      </c>
      <c r="H139" s="163">
        <v>857461</v>
      </c>
      <c r="I139" s="164">
        <f t="shared" ref="I139:I146" si="59">IFERROR(H139/G139-1,"-")</f>
        <v>0.1498246018676952</v>
      </c>
      <c r="J139" s="178">
        <f t="shared" si="56"/>
        <v>3.6859889389236216</v>
      </c>
      <c r="K139" s="163">
        <f t="shared" si="57"/>
        <v>111729</v>
      </c>
      <c r="L139" s="163">
        <f t="shared" si="58"/>
        <v>674477</v>
      </c>
      <c r="M139" s="164">
        <f t="shared" ref="M139:M146" si="60">H139/H$8</f>
        <v>2.3767691034679732E-2</v>
      </c>
      <c r="N139" s="165"/>
    </row>
    <row r="140" spans="1:14" s="56" customFormat="1" x14ac:dyDescent="0.25">
      <c r="B140" s="162" t="s">
        <v>113</v>
      </c>
      <c r="C140" s="163">
        <v>113771</v>
      </c>
      <c r="D140" s="163">
        <v>45672</v>
      </c>
      <c r="E140" s="163">
        <v>69325</v>
      </c>
      <c r="F140" s="163">
        <v>132461</v>
      </c>
      <c r="G140" s="163">
        <v>181229</v>
      </c>
      <c r="H140" s="163">
        <v>190327</v>
      </c>
      <c r="I140" s="164">
        <f t="shared" si="59"/>
        <v>5.0201678539306682E-2</v>
      </c>
      <c r="J140" s="178">
        <f t="shared" si="56"/>
        <v>1.7454309412188964</v>
      </c>
      <c r="K140" s="163">
        <f t="shared" si="57"/>
        <v>9098</v>
      </c>
      <c r="L140" s="163">
        <f t="shared" si="58"/>
        <v>121002</v>
      </c>
      <c r="M140" s="164">
        <f t="shared" si="60"/>
        <v>5.2756140880547212E-3</v>
      </c>
      <c r="N140" s="165"/>
    </row>
    <row r="141" spans="1:14" x14ac:dyDescent="0.25">
      <c r="A141" s="1"/>
      <c r="B141" s="162" t="s">
        <v>116</v>
      </c>
      <c r="C141" s="163">
        <v>132722</v>
      </c>
      <c r="D141" s="163">
        <v>42455</v>
      </c>
      <c r="E141" s="163">
        <v>94016</v>
      </c>
      <c r="F141" s="163">
        <v>171222</v>
      </c>
      <c r="G141" s="163">
        <v>162316</v>
      </c>
      <c r="H141" s="163">
        <v>166671</v>
      </c>
      <c r="I141" s="164">
        <f t="shared" si="59"/>
        <v>2.6830380245939978E-2</v>
      </c>
      <c r="J141" s="178">
        <f t="shared" si="56"/>
        <v>0.77279399251191294</v>
      </c>
      <c r="K141" s="163">
        <f t="shared" si="57"/>
        <v>4355</v>
      </c>
      <c r="L141" s="163">
        <f t="shared" si="58"/>
        <v>72655</v>
      </c>
      <c r="M141" s="164">
        <f t="shared" si="60"/>
        <v>4.6199008846362763E-3</v>
      </c>
      <c r="N141" s="79"/>
    </row>
    <row r="142" spans="1:14" x14ac:dyDescent="0.25">
      <c r="A142" s="1"/>
      <c r="B142" s="162" t="s">
        <v>123</v>
      </c>
      <c r="C142" s="163">
        <v>38846</v>
      </c>
      <c r="D142" s="163">
        <v>8958</v>
      </c>
      <c r="E142" s="163">
        <v>22357</v>
      </c>
      <c r="F142" s="163">
        <v>60881</v>
      </c>
      <c r="G142" s="163">
        <v>78552</v>
      </c>
      <c r="H142" s="163">
        <v>58930</v>
      </c>
      <c r="I142" s="164">
        <f t="shared" si="59"/>
        <v>-0.24979631327019047</v>
      </c>
      <c r="J142" s="178">
        <f t="shared" si="56"/>
        <v>1.6358634879456098</v>
      </c>
      <c r="K142" s="163">
        <f t="shared" si="57"/>
        <v>-19622</v>
      </c>
      <c r="L142" s="163">
        <f t="shared" si="58"/>
        <v>36573</v>
      </c>
      <c r="M142" s="164">
        <f t="shared" si="60"/>
        <v>1.6334620847754903E-3</v>
      </c>
      <c r="N142" s="79"/>
    </row>
    <row r="143" spans="1:14" x14ac:dyDescent="0.25">
      <c r="A143" s="1"/>
      <c r="B143" s="162" t="s">
        <v>119</v>
      </c>
      <c r="C143" s="163">
        <v>39195</v>
      </c>
      <c r="D143" s="163">
        <v>12571</v>
      </c>
      <c r="E143" s="163">
        <v>20808</v>
      </c>
      <c r="F143" s="163">
        <v>32138</v>
      </c>
      <c r="G143" s="163">
        <v>40929</v>
      </c>
      <c r="H143" s="163">
        <v>41917</v>
      </c>
      <c r="I143" s="164">
        <f t="shared" si="59"/>
        <v>2.4139363287644544E-2</v>
      </c>
      <c r="J143" s="178">
        <f t="shared" si="56"/>
        <v>1.0144655901576316</v>
      </c>
      <c r="K143" s="163">
        <f t="shared" si="57"/>
        <v>988</v>
      </c>
      <c r="L143" s="163">
        <f t="shared" si="58"/>
        <v>21109</v>
      </c>
      <c r="M143" s="164">
        <f t="shared" si="60"/>
        <v>1.1618841033011068E-3</v>
      </c>
      <c r="N143" s="79"/>
    </row>
    <row r="144" spans="1:14" x14ac:dyDescent="0.25">
      <c r="A144" s="1"/>
      <c r="B144" s="162" t="s">
        <v>128</v>
      </c>
      <c r="C144" s="163">
        <v>18681</v>
      </c>
      <c r="D144" s="163">
        <v>15372</v>
      </c>
      <c r="E144" s="163">
        <v>9958</v>
      </c>
      <c r="F144" s="163">
        <v>24691</v>
      </c>
      <c r="G144" s="163">
        <v>28155</v>
      </c>
      <c r="H144" s="163">
        <v>26591</v>
      </c>
      <c r="I144" s="164">
        <f t="shared" si="59"/>
        <v>-5.554963594388207E-2</v>
      </c>
      <c r="J144" s="178">
        <f t="shared" si="56"/>
        <v>1.6703153243623219</v>
      </c>
      <c r="K144" s="163">
        <f t="shared" si="57"/>
        <v>-1564</v>
      </c>
      <c r="L144" s="163">
        <f t="shared" si="58"/>
        <v>16633</v>
      </c>
      <c r="M144" s="164">
        <f t="shared" si="60"/>
        <v>7.3706754278406693E-4</v>
      </c>
      <c r="N144" s="79"/>
    </row>
    <row r="145" spans="1:14" x14ac:dyDescent="0.25">
      <c r="A145" s="161" t="s">
        <v>144</v>
      </c>
      <c r="B145" s="162" t="s">
        <v>131</v>
      </c>
      <c r="C145" s="163">
        <v>47882</v>
      </c>
      <c r="D145" s="163">
        <v>29519</v>
      </c>
      <c r="E145" s="163">
        <v>6358</v>
      </c>
      <c r="F145" s="163">
        <v>14264</v>
      </c>
      <c r="G145" s="163">
        <v>21375</v>
      </c>
      <c r="H145" s="163">
        <v>19097</v>
      </c>
      <c r="I145" s="164">
        <f t="shared" si="59"/>
        <v>-0.10657309941520465</v>
      </c>
      <c r="J145" s="178">
        <f t="shared" si="56"/>
        <v>2.0036174897766594</v>
      </c>
      <c r="K145" s="163">
        <f t="shared" si="57"/>
        <v>-2278</v>
      </c>
      <c r="L145" s="163">
        <f t="shared" si="58"/>
        <v>12739</v>
      </c>
      <c r="M145" s="164">
        <f t="shared" si="60"/>
        <v>5.2934372022666785E-4</v>
      </c>
      <c r="N145" s="79"/>
    </row>
    <row r="146" spans="1:14" x14ac:dyDescent="0.25">
      <c r="A146" s="166" t="s">
        <v>145</v>
      </c>
      <c r="B146" s="167" t="s">
        <v>145</v>
      </c>
      <c r="C146" s="168">
        <f t="shared" ref="C146:H146" si="61">C138-SUM(C139:C145)</f>
        <v>425037</v>
      </c>
      <c r="D146" s="168">
        <f t="shared" si="61"/>
        <v>152342</v>
      </c>
      <c r="E146" s="168">
        <f t="shared" si="61"/>
        <v>227190</v>
      </c>
      <c r="F146" s="168">
        <f t="shared" si="61"/>
        <v>472180</v>
      </c>
      <c r="G146" s="168">
        <f t="shared" si="61"/>
        <v>514367</v>
      </c>
      <c r="H146" s="168">
        <f t="shared" si="61"/>
        <v>524046</v>
      </c>
      <c r="I146" s="169">
        <f t="shared" si="59"/>
        <v>1.881730359840339E-2</v>
      </c>
      <c r="J146" s="179">
        <f t="shared" si="56"/>
        <v>1.3066420176944407</v>
      </c>
      <c r="K146" s="168">
        <f>H146-G146</f>
        <v>9679</v>
      </c>
      <c r="L146" s="168">
        <f t="shared" si="58"/>
        <v>296856</v>
      </c>
      <c r="M146" s="169">
        <f t="shared" si="60"/>
        <v>1.4525865801429774E-2</v>
      </c>
      <c r="N146" s="79"/>
    </row>
    <row r="147" spans="1:14" s="145" customFormat="1" x14ac:dyDescent="0.25">
      <c r="B147" s="154" t="s">
        <v>53</v>
      </c>
      <c r="C147" s="152"/>
      <c r="D147" s="152"/>
      <c r="E147" s="152"/>
      <c r="F147" s="152"/>
      <c r="G147" s="152"/>
      <c r="H147" s="152"/>
      <c r="I147" s="152"/>
      <c r="J147" s="152"/>
      <c r="K147" s="152"/>
      <c r="L147" s="152"/>
      <c r="M147" s="152"/>
    </row>
    <row r="148" spans="1:14" x14ac:dyDescent="0.25">
      <c r="A148" s="1">
        <v>3</v>
      </c>
      <c r="B148" s="155" t="s">
        <v>68</v>
      </c>
      <c r="C148" s="175">
        <v>721244</v>
      </c>
      <c r="D148" s="175">
        <v>235241</v>
      </c>
      <c r="E148" s="175">
        <v>320278</v>
      </c>
      <c r="F148" s="175">
        <v>622441</v>
      </c>
      <c r="G148" s="175">
        <v>781085</v>
      </c>
      <c r="H148" s="175">
        <v>735651</v>
      </c>
      <c r="I148" s="176">
        <f>IFERROR(H148/G148-1,"-")</f>
        <v>-5.8167805040424514E-2</v>
      </c>
      <c r="J148" s="176">
        <f>IFERROR(H148/E148-1,"-")</f>
        <v>1.2969139310224245</v>
      </c>
      <c r="K148" s="175">
        <f>H148-G148</f>
        <v>-45434</v>
      </c>
      <c r="L148" s="175">
        <f>H148-E148</f>
        <v>415373</v>
      </c>
      <c r="M148" s="176">
        <f>H148/H$8</f>
        <v>2.0391278060871782E-2</v>
      </c>
      <c r="N148" s="79"/>
    </row>
    <row r="149" spans="1:14" x14ac:dyDescent="0.25">
      <c r="A149" s="1" t="s">
        <v>96</v>
      </c>
      <c r="B149" s="158" t="s">
        <v>97</v>
      </c>
      <c r="C149" s="159">
        <v>261107</v>
      </c>
      <c r="D149" s="159">
        <v>90513</v>
      </c>
      <c r="E149" s="159">
        <v>118326</v>
      </c>
      <c r="F149" s="159">
        <v>251371</v>
      </c>
      <c r="G149" s="159">
        <v>299320</v>
      </c>
      <c r="H149" s="159">
        <v>274535</v>
      </c>
      <c r="I149" s="160">
        <f>IFERROR(H149/G149-1,"-")</f>
        <v>-8.2804356541494095E-2</v>
      </c>
      <c r="J149" s="177">
        <f t="shared" ref="J149:J160" si="62">IFERROR(H149/E149-1,"-")</f>
        <v>1.3201578689383568</v>
      </c>
      <c r="K149" s="159">
        <f t="shared" ref="K149:K159" si="63">H149-G149</f>
        <v>-24785</v>
      </c>
      <c r="L149" s="159">
        <f t="shared" ref="L149:L160" si="64">H149-E149</f>
        <v>156209</v>
      </c>
      <c r="M149" s="160">
        <f>H149/H$8</f>
        <v>7.6097490827055697E-3</v>
      </c>
      <c r="N149" s="79"/>
    </row>
    <row r="150" spans="1:14" x14ac:dyDescent="0.25">
      <c r="A150" s="161" t="s">
        <v>103</v>
      </c>
      <c r="B150" s="162" t="s">
        <v>103</v>
      </c>
      <c r="C150" s="163">
        <v>111386</v>
      </c>
      <c r="D150" s="163">
        <v>46140</v>
      </c>
      <c r="E150" s="163">
        <v>86621</v>
      </c>
      <c r="F150" s="163">
        <v>153781</v>
      </c>
      <c r="G150" s="163">
        <v>212501</v>
      </c>
      <c r="H150" s="163">
        <v>179525</v>
      </c>
      <c r="I150" s="164">
        <f>IFERROR(H150/G150-1,"-")</f>
        <v>-0.15518044620966487</v>
      </c>
      <c r="J150" s="178">
        <f t="shared" si="62"/>
        <v>1.0725343738816222</v>
      </c>
      <c r="K150" s="163">
        <f t="shared" si="63"/>
        <v>-32976</v>
      </c>
      <c r="L150" s="163">
        <f t="shared" si="64"/>
        <v>92904</v>
      </c>
      <c r="M150" s="164">
        <f>H150/H$8</f>
        <v>4.9761968567676885E-3</v>
      </c>
      <c r="N150" s="79"/>
    </row>
    <row r="151" spans="1:14" x14ac:dyDescent="0.25">
      <c r="A151" s="161" t="s">
        <v>100</v>
      </c>
      <c r="B151" s="162" t="s">
        <v>100</v>
      </c>
      <c r="C151" s="163">
        <v>149721</v>
      </c>
      <c r="D151" s="163">
        <v>44373</v>
      </c>
      <c r="E151" s="163">
        <v>31705</v>
      </c>
      <c r="F151" s="163">
        <v>97590</v>
      </c>
      <c r="G151" s="163">
        <v>86819</v>
      </c>
      <c r="H151" s="163">
        <v>95010</v>
      </c>
      <c r="I151" s="164">
        <f>IFERROR(H151/G151-1,"-")</f>
        <v>9.4345707736785744E-2</v>
      </c>
      <c r="J151" s="178">
        <f t="shared" si="62"/>
        <v>1.9966882195237345</v>
      </c>
      <c r="K151" s="163">
        <f t="shared" si="63"/>
        <v>8191</v>
      </c>
      <c r="L151" s="163">
        <f t="shared" si="64"/>
        <v>63305</v>
      </c>
      <c r="M151" s="164">
        <f>H151/H$8</f>
        <v>2.6335522259378812E-3</v>
      </c>
      <c r="N151" s="79"/>
    </row>
    <row r="152" spans="1:14" x14ac:dyDescent="0.25">
      <c r="A152" s="1"/>
      <c r="B152" s="158" t="s">
        <v>107</v>
      </c>
      <c r="C152" s="159">
        <v>460137</v>
      </c>
      <c r="D152" s="159">
        <v>144728</v>
      </c>
      <c r="E152" s="159">
        <v>201952</v>
      </c>
      <c r="F152" s="159">
        <v>371070</v>
      </c>
      <c r="G152" s="159">
        <v>481765</v>
      </c>
      <c r="H152" s="159">
        <v>461116</v>
      </c>
      <c r="I152" s="160">
        <f>IFERROR(H152/G152-1,"-")</f>
        <v>-4.2861145994416372E-2</v>
      </c>
      <c r="J152" s="177">
        <f t="shared" si="62"/>
        <v>1.2832950404056409</v>
      </c>
      <c r="K152" s="159">
        <f t="shared" si="63"/>
        <v>-20649</v>
      </c>
      <c r="L152" s="159">
        <f t="shared" si="64"/>
        <v>259164</v>
      </c>
      <c r="M152" s="160">
        <f>H152/H$8</f>
        <v>1.2781528978166213E-2</v>
      </c>
      <c r="N152" s="79"/>
    </row>
    <row r="153" spans="1:14" s="56" customFormat="1" x14ac:dyDescent="0.25">
      <c r="B153" s="162" t="s">
        <v>110</v>
      </c>
      <c r="C153" s="163">
        <v>120718</v>
      </c>
      <c r="D153" s="163">
        <v>31890</v>
      </c>
      <c r="E153" s="163">
        <v>39412</v>
      </c>
      <c r="F153" s="163">
        <v>136400</v>
      </c>
      <c r="G153" s="163">
        <v>179243</v>
      </c>
      <c r="H153" s="163">
        <v>146131</v>
      </c>
      <c r="I153" s="164">
        <f t="shared" ref="I153:I160" si="65">IFERROR(H153/G153-1,"-")</f>
        <v>-0.18473245817130934</v>
      </c>
      <c r="J153" s="178">
        <f t="shared" si="62"/>
        <v>2.7077793565411548</v>
      </c>
      <c r="K153" s="163">
        <f t="shared" si="63"/>
        <v>-33112</v>
      </c>
      <c r="L153" s="163">
        <f t="shared" si="64"/>
        <v>106719</v>
      </c>
      <c r="M153" s="164">
        <f t="shared" ref="M153:M160" si="66">H153/H$8</f>
        <v>4.0505591025000367E-3</v>
      </c>
      <c r="N153" s="165"/>
    </row>
    <row r="154" spans="1:14" s="56" customFormat="1" x14ac:dyDescent="0.25">
      <c r="B154" s="162" t="s">
        <v>113</v>
      </c>
      <c r="C154" s="163">
        <v>154372</v>
      </c>
      <c r="D154" s="163">
        <v>49978</v>
      </c>
      <c r="E154" s="163">
        <v>69931</v>
      </c>
      <c r="F154" s="163">
        <v>98479</v>
      </c>
      <c r="G154" s="163">
        <v>105256</v>
      </c>
      <c r="H154" s="163">
        <v>104855</v>
      </c>
      <c r="I154" s="164">
        <f t="shared" si="65"/>
        <v>-3.8097590636163581E-3</v>
      </c>
      <c r="J154" s="178">
        <f t="shared" si="62"/>
        <v>0.49940655789277999</v>
      </c>
      <c r="K154" s="163">
        <f t="shared" si="63"/>
        <v>-401</v>
      </c>
      <c r="L154" s="163">
        <f t="shared" si="64"/>
        <v>34924</v>
      </c>
      <c r="M154" s="164">
        <f t="shared" si="66"/>
        <v>2.9064426760416432E-3</v>
      </c>
      <c r="N154" s="165"/>
    </row>
    <row r="155" spans="1:14" x14ac:dyDescent="0.25">
      <c r="A155" s="1"/>
      <c r="B155" s="162" t="s">
        <v>116</v>
      </c>
      <c r="C155" s="163">
        <v>63972</v>
      </c>
      <c r="D155" s="163">
        <v>14033</v>
      </c>
      <c r="E155" s="163">
        <v>26362</v>
      </c>
      <c r="F155" s="163">
        <v>41410</v>
      </c>
      <c r="G155" s="163">
        <v>72199</v>
      </c>
      <c r="H155" s="163">
        <v>71765</v>
      </c>
      <c r="I155" s="164">
        <f t="shared" si="65"/>
        <v>-6.0111635895233606E-3</v>
      </c>
      <c r="J155" s="178">
        <f t="shared" si="62"/>
        <v>1.7222896593581671</v>
      </c>
      <c r="K155" s="163">
        <f t="shared" si="63"/>
        <v>-434</v>
      </c>
      <c r="L155" s="163">
        <f t="shared" si="64"/>
        <v>45403</v>
      </c>
      <c r="M155" s="164">
        <f t="shared" si="66"/>
        <v>1.9892314018990845E-3</v>
      </c>
      <c r="N155" s="79"/>
    </row>
    <row r="156" spans="1:14" x14ac:dyDescent="0.25">
      <c r="A156" s="1"/>
      <c r="B156" s="162" t="s">
        <v>123</v>
      </c>
      <c r="C156" s="163">
        <v>7808</v>
      </c>
      <c r="D156" s="163">
        <v>2588</v>
      </c>
      <c r="E156" s="163">
        <v>4562</v>
      </c>
      <c r="F156" s="163">
        <v>9484</v>
      </c>
      <c r="G156" s="163">
        <v>12559</v>
      </c>
      <c r="H156" s="163">
        <v>15268</v>
      </c>
      <c r="I156" s="164">
        <f t="shared" si="65"/>
        <v>0.21570188709292148</v>
      </c>
      <c r="J156" s="178">
        <f t="shared" si="62"/>
        <v>2.3467777290661989</v>
      </c>
      <c r="K156" s="163">
        <f t="shared" si="63"/>
        <v>2709</v>
      </c>
      <c r="L156" s="163">
        <f t="shared" si="64"/>
        <v>10706</v>
      </c>
      <c r="M156" s="164">
        <f t="shared" si="66"/>
        <v>4.2320887680896295E-4</v>
      </c>
      <c r="N156" s="79"/>
    </row>
    <row r="157" spans="1:14" x14ac:dyDescent="0.25">
      <c r="A157" s="1"/>
      <c r="B157" s="162" t="s">
        <v>119</v>
      </c>
      <c r="C157" s="163">
        <v>21924</v>
      </c>
      <c r="D157" s="163">
        <v>10906</v>
      </c>
      <c r="E157" s="163">
        <v>13772</v>
      </c>
      <c r="F157" s="163">
        <v>27289</v>
      </c>
      <c r="G157" s="163">
        <v>21390</v>
      </c>
      <c r="H157" s="163">
        <v>24668</v>
      </c>
      <c r="I157" s="164">
        <f t="shared" si="65"/>
        <v>0.15324918186068248</v>
      </c>
      <c r="J157" s="178">
        <f t="shared" si="62"/>
        <v>0.791170490851002</v>
      </c>
      <c r="K157" s="163">
        <f t="shared" si="63"/>
        <v>3278</v>
      </c>
      <c r="L157" s="163">
        <f t="shared" si="64"/>
        <v>10896</v>
      </c>
      <c r="M157" s="164">
        <f t="shared" si="66"/>
        <v>6.8376451225592725E-4</v>
      </c>
      <c r="N157" s="79"/>
    </row>
    <row r="158" spans="1:14" x14ac:dyDescent="0.25">
      <c r="A158" s="1"/>
      <c r="B158" s="162" t="s">
        <v>128</v>
      </c>
      <c r="C158" s="163">
        <v>2951</v>
      </c>
      <c r="D158" s="163">
        <v>2836</v>
      </c>
      <c r="E158" s="163">
        <v>1823</v>
      </c>
      <c r="F158" s="163">
        <v>2563</v>
      </c>
      <c r="G158" s="163">
        <v>4469</v>
      </c>
      <c r="H158" s="163">
        <v>3399</v>
      </c>
      <c r="I158" s="164">
        <f t="shared" si="65"/>
        <v>-0.23942716491385097</v>
      </c>
      <c r="J158" s="178">
        <f t="shared" si="62"/>
        <v>0.86450905101481079</v>
      </c>
      <c r="K158" s="163">
        <f t="shared" si="63"/>
        <v>-1070</v>
      </c>
      <c r="L158" s="163">
        <f t="shared" si="64"/>
        <v>1576</v>
      </c>
      <c r="M158" s="164">
        <f t="shared" si="66"/>
        <v>9.4215809030237421E-5</v>
      </c>
      <c r="N158" s="79"/>
    </row>
    <row r="159" spans="1:14" x14ac:dyDescent="0.25">
      <c r="A159" s="161" t="s">
        <v>144</v>
      </c>
      <c r="B159" s="162" t="s">
        <v>131</v>
      </c>
      <c r="C159" s="163">
        <v>7381</v>
      </c>
      <c r="D159" s="163">
        <v>3788</v>
      </c>
      <c r="E159" s="163">
        <v>2712</v>
      </c>
      <c r="F159" s="163">
        <v>4129</v>
      </c>
      <c r="G159" s="163">
        <v>6277</v>
      </c>
      <c r="H159" s="163">
        <v>5327</v>
      </c>
      <c r="I159" s="164">
        <f t="shared" si="65"/>
        <v>-0.15134618448303327</v>
      </c>
      <c r="J159" s="178">
        <f t="shared" si="62"/>
        <v>0.96423303834808261</v>
      </c>
      <c r="K159" s="163">
        <f t="shared" si="63"/>
        <v>-950</v>
      </c>
      <c r="L159" s="163">
        <f t="shared" si="64"/>
        <v>2615</v>
      </c>
      <c r="M159" s="164">
        <f t="shared" si="66"/>
        <v>1.4765743298148713E-4</v>
      </c>
      <c r="N159" s="79"/>
    </row>
    <row r="160" spans="1:14" x14ac:dyDescent="0.25">
      <c r="A160" s="166" t="s">
        <v>145</v>
      </c>
      <c r="B160" s="167" t="s">
        <v>145</v>
      </c>
      <c r="C160" s="168">
        <f t="shared" ref="C160:H160" si="67">C152-SUM(C153:C159)</f>
        <v>81011</v>
      </c>
      <c r="D160" s="168">
        <f t="shared" si="67"/>
        <v>28709</v>
      </c>
      <c r="E160" s="168">
        <f t="shared" si="67"/>
        <v>43378</v>
      </c>
      <c r="F160" s="168">
        <f t="shared" si="67"/>
        <v>51316</v>
      </c>
      <c r="G160" s="168">
        <f t="shared" si="67"/>
        <v>80372</v>
      </c>
      <c r="H160" s="168">
        <f t="shared" si="67"/>
        <v>89703</v>
      </c>
      <c r="I160" s="169">
        <f t="shared" si="65"/>
        <v>0.11609764594634941</v>
      </c>
      <c r="J160" s="179">
        <f t="shared" si="62"/>
        <v>1.067937664253769</v>
      </c>
      <c r="K160" s="168">
        <f>H160-G160</f>
        <v>9331</v>
      </c>
      <c r="L160" s="168">
        <f t="shared" si="64"/>
        <v>46325</v>
      </c>
      <c r="M160" s="169">
        <f t="shared" si="66"/>
        <v>2.4864491666488344E-3</v>
      </c>
      <c r="N160" s="79"/>
    </row>
    <row r="161" spans="2:16" ht="6" customHeight="1" x14ac:dyDescent="0.25">
      <c r="B161" s="170"/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</row>
    <row r="162" spans="2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B51B14-9AB2-4AD6-83C0-79F532682CF4}">
  <sheetPr>
    <tabColor theme="3" tint="0.39997558519241921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23D000-4500-4FD9-BBF2-39F99ABDA08E}">
  <sheetPr>
    <tabColor theme="8" tint="0.59999389629810485"/>
  </sheetPr>
  <dimension ref="B1:P220"/>
  <sheetViews>
    <sheetView showGridLines="0" zoomScaleNormal="100" workbookViewId="0"/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6" x14ac:dyDescent="0.25">
      <c r="D1" s="287" t="s">
        <v>40</v>
      </c>
      <c r="E1" s="287"/>
      <c r="F1" s="287"/>
      <c r="G1" s="287"/>
      <c r="H1" s="287"/>
      <c r="I1" s="287"/>
      <c r="J1" s="287"/>
      <c r="K1" s="287"/>
      <c r="L1" s="287"/>
    </row>
    <row r="2" spans="2:16" x14ac:dyDescent="0.25">
      <c r="D2" s="287"/>
      <c r="E2" s="287"/>
      <c r="F2" s="287"/>
      <c r="G2" s="287"/>
      <c r="H2" s="287"/>
      <c r="I2" s="287"/>
      <c r="J2" s="287"/>
      <c r="K2" s="287"/>
      <c r="L2" s="287"/>
    </row>
    <row r="4" spans="2:16" ht="21.75" customHeight="1" thickBot="1" x14ac:dyDescent="0.3">
      <c r="C4" s="62" t="s">
        <v>41</v>
      </c>
      <c r="D4" s="62"/>
      <c r="E4" s="62"/>
      <c r="F4" s="62"/>
      <c r="G4" s="62"/>
      <c r="H4" s="62"/>
      <c r="I4" s="62"/>
      <c r="J4" s="62"/>
      <c r="K4" s="62"/>
      <c r="L4" s="62"/>
    </row>
    <row r="5" spans="2:16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6" ht="45" x14ac:dyDescent="0.25">
      <c r="B6" s="4"/>
      <c r="C6" s="4"/>
      <c r="D6" s="4"/>
      <c r="E6" s="13" t="s">
        <v>224</v>
      </c>
      <c r="F6" s="13" t="s">
        <v>225</v>
      </c>
      <c r="G6" s="13" t="s">
        <v>226</v>
      </c>
      <c r="H6" s="13" t="s">
        <v>227</v>
      </c>
      <c r="I6" s="13" t="s">
        <v>228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febrero 2025</v>
      </c>
    </row>
    <row r="7" spans="2:16" ht="15" customHeight="1" x14ac:dyDescent="0.25">
      <c r="B7" s="269" t="s">
        <v>42</v>
      </c>
      <c r="C7" s="272" t="s">
        <v>8</v>
      </c>
      <c r="D7" s="63" t="s">
        <v>43</v>
      </c>
      <c r="E7" s="64">
        <v>56791</v>
      </c>
      <c r="F7" s="64">
        <v>349079</v>
      </c>
      <c r="G7" s="64">
        <v>411122</v>
      </c>
      <c r="H7" s="64">
        <v>443450</v>
      </c>
      <c r="I7" s="64">
        <v>433757</v>
      </c>
      <c r="J7" s="65">
        <f>I7/H7-1</f>
        <v>-2.1858157627691943E-2</v>
      </c>
      <c r="K7" s="64">
        <f>I7-H7</f>
        <v>-9693</v>
      </c>
      <c r="L7" s="65">
        <f>I7/$I$7</f>
        <v>1</v>
      </c>
      <c r="P7" s="66"/>
    </row>
    <row r="8" spans="2:16" ht="15" customHeight="1" x14ac:dyDescent="0.25">
      <c r="B8" s="270"/>
      <c r="C8" s="273"/>
      <c r="D8" s="15" t="s">
        <v>44</v>
      </c>
      <c r="E8" s="16">
        <v>19347</v>
      </c>
      <c r="F8" s="16">
        <v>130897</v>
      </c>
      <c r="G8" s="16">
        <v>147030</v>
      </c>
      <c r="H8" s="16">
        <v>154587</v>
      </c>
      <c r="I8" s="16">
        <v>147890</v>
      </c>
      <c r="J8" s="17">
        <f t="shared" ref="J8:J63" si="0">I8/H8-1</f>
        <v>-4.3321883470149536E-2</v>
      </c>
      <c r="K8" s="16">
        <f t="shared" ref="K8:K50" si="1">I8-H8</f>
        <v>-6697</v>
      </c>
      <c r="L8" s="18">
        <f t="shared" ref="L8:L17" si="2">I8/$I$7</f>
        <v>0.3409512699506867</v>
      </c>
      <c r="P8" s="66"/>
    </row>
    <row r="9" spans="2:16" x14ac:dyDescent="0.25">
      <c r="B9" s="270"/>
      <c r="C9" s="273"/>
      <c r="D9" s="19" t="s">
        <v>45</v>
      </c>
      <c r="E9" s="20">
        <v>10131</v>
      </c>
      <c r="F9" s="20">
        <v>88104</v>
      </c>
      <c r="G9" s="20">
        <v>102173</v>
      </c>
      <c r="H9" s="20">
        <v>112246</v>
      </c>
      <c r="I9" s="20">
        <v>115019</v>
      </c>
      <c r="J9" s="67">
        <f t="shared" si="0"/>
        <v>2.4704666536001341E-2</v>
      </c>
      <c r="K9" s="20">
        <f t="shared" si="1"/>
        <v>2773</v>
      </c>
      <c r="L9" s="68">
        <f t="shared" si="2"/>
        <v>0.26516920764391122</v>
      </c>
      <c r="P9" s="66"/>
    </row>
    <row r="10" spans="2:16" x14ac:dyDescent="0.25">
      <c r="B10" s="270"/>
      <c r="C10" s="273"/>
      <c r="D10" s="19" t="s">
        <v>46</v>
      </c>
      <c r="E10" s="20">
        <v>335</v>
      </c>
      <c r="F10" s="20">
        <v>2789</v>
      </c>
      <c r="G10" s="20">
        <v>4514</v>
      </c>
      <c r="H10" s="20">
        <v>4771</v>
      </c>
      <c r="I10" s="20">
        <v>3980</v>
      </c>
      <c r="J10" s="67">
        <f t="shared" si="0"/>
        <v>-0.16579333473066438</v>
      </c>
      <c r="K10" s="20">
        <f t="shared" si="1"/>
        <v>-791</v>
      </c>
      <c r="L10" s="68">
        <f t="shared" si="2"/>
        <v>9.1756444276403608E-3</v>
      </c>
      <c r="P10" s="66"/>
    </row>
    <row r="11" spans="2:16" x14ac:dyDescent="0.25">
      <c r="B11" s="270"/>
      <c r="C11" s="273"/>
      <c r="D11" s="19" t="s">
        <v>47</v>
      </c>
      <c r="E11" s="20">
        <v>1554</v>
      </c>
      <c r="F11" s="20">
        <v>10397</v>
      </c>
      <c r="G11" s="20">
        <v>18389</v>
      </c>
      <c r="H11" s="20">
        <v>24407</v>
      </c>
      <c r="I11" s="20">
        <v>15773</v>
      </c>
      <c r="J11" s="67">
        <f t="shared" si="0"/>
        <v>-0.35375097308149306</v>
      </c>
      <c r="K11" s="20">
        <f t="shared" si="1"/>
        <v>-8634</v>
      </c>
      <c r="L11" s="68">
        <f t="shared" si="2"/>
        <v>3.6363678280696338E-2</v>
      </c>
      <c r="P11" s="66"/>
    </row>
    <row r="12" spans="2:16" x14ac:dyDescent="0.25">
      <c r="B12" s="270"/>
      <c r="C12" s="273"/>
      <c r="D12" s="19" t="s">
        <v>48</v>
      </c>
      <c r="E12" s="20">
        <v>6183</v>
      </c>
      <c r="F12" s="20">
        <v>50459</v>
      </c>
      <c r="G12" s="20">
        <v>57829</v>
      </c>
      <c r="H12" s="20">
        <v>66869</v>
      </c>
      <c r="I12" s="20">
        <v>68685</v>
      </c>
      <c r="J12" s="67">
        <f t="shared" si="0"/>
        <v>2.7157576754549995E-2</v>
      </c>
      <c r="K12" s="20">
        <f t="shared" si="1"/>
        <v>1816</v>
      </c>
      <c r="L12" s="68">
        <f t="shared" si="2"/>
        <v>0.15834902952574828</v>
      </c>
      <c r="P12" s="66"/>
    </row>
    <row r="13" spans="2:16" x14ac:dyDescent="0.25">
      <c r="B13" s="270"/>
      <c r="C13" s="273"/>
      <c r="D13" s="19" t="s">
        <v>49</v>
      </c>
      <c r="E13" s="20">
        <v>1385</v>
      </c>
      <c r="F13" s="20">
        <v>4177</v>
      </c>
      <c r="G13" s="20">
        <v>5270</v>
      </c>
      <c r="H13" s="20">
        <v>4803</v>
      </c>
      <c r="I13" s="20">
        <v>4194</v>
      </c>
      <c r="J13" s="67">
        <f t="shared" si="0"/>
        <v>-0.12679575265459087</v>
      </c>
      <c r="K13" s="20">
        <f t="shared" si="1"/>
        <v>-609</v>
      </c>
      <c r="L13" s="68">
        <f t="shared" si="2"/>
        <v>9.6690082234984105E-3</v>
      </c>
      <c r="P13" s="66"/>
    </row>
    <row r="14" spans="2:16" x14ac:dyDescent="0.25">
      <c r="B14" s="270"/>
      <c r="C14" s="273"/>
      <c r="D14" s="19" t="s">
        <v>50</v>
      </c>
      <c r="E14" s="20">
        <v>1925</v>
      </c>
      <c r="F14" s="20">
        <v>14671</v>
      </c>
      <c r="G14" s="20">
        <v>20512</v>
      </c>
      <c r="H14" s="20">
        <v>17964</v>
      </c>
      <c r="I14" s="20">
        <v>19437</v>
      </c>
      <c r="J14" s="67">
        <f t="shared" si="0"/>
        <v>8.199732798931203E-2</v>
      </c>
      <c r="K14" s="20">
        <f t="shared" si="1"/>
        <v>1473</v>
      </c>
      <c r="L14" s="68">
        <f t="shared" si="2"/>
        <v>4.4810804206041631E-2</v>
      </c>
      <c r="P14" s="66"/>
    </row>
    <row r="15" spans="2:16" x14ac:dyDescent="0.25">
      <c r="B15" s="270"/>
      <c r="C15" s="273"/>
      <c r="D15" s="19" t="s">
        <v>51</v>
      </c>
      <c r="E15" s="20">
        <v>8041</v>
      </c>
      <c r="F15" s="20">
        <v>17059</v>
      </c>
      <c r="G15" s="20">
        <v>22775</v>
      </c>
      <c r="H15" s="20">
        <v>22625</v>
      </c>
      <c r="I15" s="20">
        <v>24926</v>
      </c>
      <c r="J15" s="67">
        <f t="shared" si="0"/>
        <v>0.10170165745856363</v>
      </c>
      <c r="K15" s="20">
        <f t="shared" si="1"/>
        <v>2301</v>
      </c>
      <c r="L15" s="68">
        <f t="shared" si="2"/>
        <v>5.7465355025970763E-2</v>
      </c>
      <c r="P15" s="66"/>
    </row>
    <row r="16" spans="2:16" x14ac:dyDescent="0.25">
      <c r="B16" s="270"/>
      <c r="C16" s="273"/>
      <c r="D16" s="19" t="s">
        <v>52</v>
      </c>
      <c r="E16" s="20">
        <v>5135</v>
      </c>
      <c r="F16" s="20">
        <v>21666</v>
      </c>
      <c r="G16" s="20">
        <v>23086</v>
      </c>
      <c r="H16" s="20">
        <v>23921</v>
      </c>
      <c r="I16" s="20">
        <v>23285</v>
      </c>
      <c r="J16" s="67">
        <f t="shared" si="0"/>
        <v>-2.6587517244262338E-2</v>
      </c>
      <c r="K16" s="20">
        <f t="shared" si="1"/>
        <v>-636</v>
      </c>
      <c r="L16" s="68">
        <f t="shared" si="2"/>
        <v>5.3682130778292918E-2</v>
      </c>
      <c r="P16" s="66"/>
    </row>
    <row r="17" spans="2:16" x14ac:dyDescent="0.25">
      <c r="B17" s="270"/>
      <c r="C17" s="274"/>
      <c r="D17" s="23" t="s">
        <v>53</v>
      </c>
      <c r="E17" s="69">
        <v>2755</v>
      </c>
      <c r="F17" s="69">
        <v>8860</v>
      </c>
      <c r="G17" s="69">
        <v>9544</v>
      </c>
      <c r="H17" s="69">
        <v>11257</v>
      </c>
      <c r="I17" s="69">
        <v>10568</v>
      </c>
      <c r="J17" s="25">
        <f t="shared" si="0"/>
        <v>-6.1206360486808165E-2</v>
      </c>
      <c r="K17" s="69">
        <f t="shared" si="1"/>
        <v>-689</v>
      </c>
      <c r="L17" s="46">
        <f t="shared" si="2"/>
        <v>2.4363871937513399E-2</v>
      </c>
      <c r="P17" s="66"/>
    </row>
    <row r="18" spans="2:16" x14ac:dyDescent="0.25">
      <c r="B18" s="270"/>
      <c r="C18" s="275" t="s">
        <v>18</v>
      </c>
      <c r="D18" s="63" t="s">
        <v>43</v>
      </c>
      <c r="E18" s="64">
        <v>62524</v>
      </c>
      <c r="F18" s="64">
        <v>401172</v>
      </c>
      <c r="G18" s="64">
        <v>491339</v>
      </c>
      <c r="H18" s="64">
        <v>527075</v>
      </c>
      <c r="I18" s="64">
        <v>515316</v>
      </c>
      <c r="J18" s="65">
        <f t="shared" si="0"/>
        <v>-2.2309917943366675E-2</v>
      </c>
      <c r="K18" s="64">
        <f t="shared" si="1"/>
        <v>-11759</v>
      </c>
      <c r="L18" s="65">
        <f t="shared" ref="L18:L19" si="3">I18/$I$18</f>
        <v>1</v>
      </c>
    </row>
    <row r="19" spans="2:16" x14ac:dyDescent="0.25">
      <c r="B19" s="270"/>
      <c r="C19" s="276"/>
      <c r="D19" s="26" t="s">
        <v>44</v>
      </c>
      <c r="E19" s="27">
        <v>21931</v>
      </c>
      <c r="F19" s="27">
        <v>153015</v>
      </c>
      <c r="G19" s="27">
        <v>177657</v>
      </c>
      <c r="H19" s="27">
        <v>186781</v>
      </c>
      <c r="I19" s="27">
        <v>178289</v>
      </c>
      <c r="J19" s="28">
        <f t="shared" si="0"/>
        <v>-4.5465009824339764E-2</v>
      </c>
      <c r="K19" s="27">
        <f t="shared" si="1"/>
        <v>-8492</v>
      </c>
      <c r="L19" s="18">
        <f t="shared" si="3"/>
        <v>0.34597994240427232</v>
      </c>
    </row>
    <row r="20" spans="2:16" x14ac:dyDescent="0.25">
      <c r="B20" s="270"/>
      <c r="C20" s="276"/>
      <c r="D20" s="4" t="s">
        <v>45</v>
      </c>
      <c r="E20" s="29">
        <v>11333</v>
      </c>
      <c r="F20" s="29">
        <v>102912</v>
      </c>
      <c r="G20" s="29">
        <v>125630</v>
      </c>
      <c r="H20" s="29">
        <v>135469</v>
      </c>
      <c r="I20" s="29">
        <v>138529</v>
      </c>
      <c r="J20" s="70">
        <f t="shared" si="0"/>
        <v>2.2588193608869878E-2</v>
      </c>
      <c r="K20" s="29">
        <f t="shared" si="1"/>
        <v>3060</v>
      </c>
      <c r="L20" s="68">
        <f>I20/$I$18</f>
        <v>0.26882340156331258</v>
      </c>
    </row>
    <row r="21" spans="2:16" x14ac:dyDescent="0.25">
      <c r="B21" s="270"/>
      <c r="C21" s="276"/>
      <c r="D21" s="4" t="s">
        <v>46</v>
      </c>
      <c r="E21" s="29">
        <v>390</v>
      </c>
      <c r="F21" s="29">
        <v>3092</v>
      </c>
      <c r="G21" s="29">
        <v>4933</v>
      </c>
      <c r="H21" s="29">
        <v>5269</v>
      </c>
      <c r="I21" s="29">
        <v>4496</v>
      </c>
      <c r="J21" s="70">
        <f t="shared" si="0"/>
        <v>-0.14670715505788579</v>
      </c>
      <c r="K21" s="29">
        <f t="shared" si="1"/>
        <v>-773</v>
      </c>
      <c r="L21" s="68">
        <f t="shared" ref="L21:L28" si="4">I21/$I$18</f>
        <v>8.7247436524385043E-3</v>
      </c>
    </row>
    <row r="22" spans="2:16" x14ac:dyDescent="0.25">
      <c r="B22" s="270"/>
      <c r="C22" s="276"/>
      <c r="D22" s="4" t="s">
        <v>47</v>
      </c>
      <c r="E22" s="29">
        <v>1889</v>
      </c>
      <c r="F22" s="29">
        <v>11385</v>
      </c>
      <c r="G22" s="29">
        <v>21667</v>
      </c>
      <c r="H22" s="29">
        <v>27867</v>
      </c>
      <c r="I22" s="29">
        <v>18081</v>
      </c>
      <c r="J22" s="70">
        <f t="shared" si="0"/>
        <v>-0.3511680482290882</v>
      </c>
      <c r="K22" s="29">
        <f t="shared" si="1"/>
        <v>-9786</v>
      </c>
      <c r="L22" s="68">
        <f t="shared" si="4"/>
        <v>3.508720862538714E-2</v>
      </c>
    </row>
    <row r="23" spans="2:16" x14ac:dyDescent="0.25">
      <c r="B23" s="270"/>
      <c r="C23" s="276"/>
      <c r="D23" s="4" t="s">
        <v>48</v>
      </c>
      <c r="E23" s="29">
        <v>6799</v>
      </c>
      <c r="F23" s="29">
        <v>56972</v>
      </c>
      <c r="G23" s="29">
        <v>69900</v>
      </c>
      <c r="H23" s="29">
        <v>80389</v>
      </c>
      <c r="I23" s="29">
        <v>82767</v>
      </c>
      <c r="J23" s="70">
        <f t="shared" si="0"/>
        <v>2.9581161601711647E-2</v>
      </c>
      <c r="K23" s="29">
        <f t="shared" si="1"/>
        <v>2378</v>
      </c>
      <c r="L23" s="68">
        <f t="shared" si="4"/>
        <v>0.16061406981347368</v>
      </c>
    </row>
    <row r="24" spans="2:16" x14ac:dyDescent="0.25">
      <c r="B24" s="270"/>
      <c r="C24" s="276"/>
      <c r="D24" s="4" t="s">
        <v>49</v>
      </c>
      <c r="E24" s="29">
        <v>1422</v>
      </c>
      <c r="F24" s="29">
        <v>4415</v>
      </c>
      <c r="G24" s="29">
        <v>5460</v>
      </c>
      <c r="H24" s="29">
        <v>5170</v>
      </c>
      <c r="I24" s="29">
        <v>4445</v>
      </c>
      <c r="J24" s="70">
        <f t="shared" si="0"/>
        <v>-0.14023210831721467</v>
      </c>
      <c r="K24" s="29">
        <f t="shared" si="1"/>
        <v>-725</v>
      </c>
      <c r="L24" s="68">
        <f t="shared" si="4"/>
        <v>8.6257752524664475E-3</v>
      </c>
    </row>
    <row r="25" spans="2:16" x14ac:dyDescent="0.25">
      <c r="B25" s="270"/>
      <c r="C25" s="276"/>
      <c r="D25" s="4" t="s">
        <v>50</v>
      </c>
      <c r="E25" s="29">
        <v>2044</v>
      </c>
      <c r="F25" s="29">
        <v>16951</v>
      </c>
      <c r="G25" s="29">
        <v>22920</v>
      </c>
      <c r="H25" s="29">
        <v>20863</v>
      </c>
      <c r="I25" s="29">
        <v>22448</v>
      </c>
      <c r="J25" s="70">
        <f t="shared" si="0"/>
        <v>7.5971816133825421E-2</v>
      </c>
      <c r="K25" s="29">
        <f t="shared" si="1"/>
        <v>1585</v>
      </c>
      <c r="L25" s="68">
        <f t="shared" si="4"/>
        <v>4.3561620442602207E-2</v>
      </c>
    </row>
    <row r="26" spans="2:16" x14ac:dyDescent="0.25">
      <c r="B26" s="270"/>
      <c r="C26" s="276"/>
      <c r="D26" s="4" t="s">
        <v>51</v>
      </c>
      <c r="E26" s="29">
        <v>8193</v>
      </c>
      <c r="F26" s="29">
        <v>17773</v>
      </c>
      <c r="G26" s="29">
        <v>23696</v>
      </c>
      <c r="H26" s="29">
        <v>23656</v>
      </c>
      <c r="I26" s="29">
        <v>25999</v>
      </c>
      <c r="J26" s="70">
        <f t="shared" si="0"/>
        <v>9.9044639837673421E-2</v>
      </c>
      <c r="K26" s="29">
        <f t="shared" si="1"/>
        <v>2343</v>
      </c>
      <c r="L26" s="68">
        <f t="shared" si="4"/>
        <v>5.0452537860264379E-2</v>
      </c>
    </row>
    <row r="27" spans="2:16" x14ac:dyDescent="0.25">
      <c r="B27" s="270"/>
      <c r="C27" s="276"/>
      <c r="D27" s="4" t="s">
        <v>52</v>
      </c>
      <c r="E27" s="29">
        <v>5615</v>
      </c>
      <c r="F27" s="29">
        <v>24664</v>
      </c>
      <c r="G27" s="29">
        <v>27666</v>
      </c>
      <c r="H27" s="29">
        <v>28464</v>
      </c>
      <c r="I27" s="29">
        <v>27960</v>
      </c>
      <c r="J27" s="30">
        <f t="shared" si="0"/>
        <v>-1.7706576728499179E-2</v>
      </c>
      <c r="K27" s="29">
        <f t="shared" si="1"/>
        <v>-504</v>
      </c>
      <c r="L27" s="31">
        <f t="shared" si="4"/>
        <v>5.4257969867033046E-2</v>
      </c>
    </row>
    <row r="28" spans="2:16" x14ac:dyDescent="0.25">
      <c r="B28" s="270"/>
      <c r="C28" s="277"/>
      <c r="D28" s="32" t="s">
        <v>53</v>
      </c>
      <c r="E28" s="71">
        <v>2908</v>
      </c>
      <c r="F28" s="71">
        <v>9993</v>
      </c>
      <c r="G28" s="71">
        <v>11810</v>
      </c>
      <c r="H28" s="71">
        <v>13147</v>
      </c>
      <c r="I28" s="71">
        <v>12302</v>
      </c>
      <c r="J28" s="34">
        <f t="shared" si="0"/>
        <v>-6.427321822469001E-2</v>
      </c>
      <c r="K28" s="71">
        <f t="shared" si="1"/>
        <v>-845</v>
      </c>
      <c r="L28" s="72">
        <f t="shared" si="4"/>
        <v>2.387273051874966E-2</v>
      </c>
    </row>
    <row r="29" spans="2:16" x14ac:dyDescent="0.25">
      <c r="B29" s="270"/>
      <c r="C29" s="272" t="s">
        <v>21</v>
      </c>
      <c r="D29" s="63" t="s">
        <v>43</v>
      </c>
      <c r="E29" s="64">
        <v>253867</v>
      </c>
      <c r="F29" s="64">
        <v>2235961</v>
      </c>
      <c r="G29" s="64">
        <v>2799277</v>
      </c>
      <c r="H29" s="64">
        <v>2998647</v>
      </c>
      <c r="I29" s="64">
        <v>2875189</v>
      </c>
      <c r="J29" s="65">
        <f t="shared" si="0"/>
        <v>-4.1171234893603637E-2</v>
      </c>
      <c r="K29" s="64">
        <f t="shared" si="1"/>
        <v>-123458</v>
      </c>
      <c r="L29" s="65">
        <f t="shared" ref="L29:L30" si="5">I29/$I$29</f>
        <v>1</v>
      </c>
    </row>
    <row r="30" spans="2:16" x14ac:dyDescent="0.25">
      <c r="B30" s="270"/>
      <c r="C30" s="273"/>
      <c r="D30" s="15" t="s">
        <v>44</v>
      </c>
      <c r="E30" s="16">
        <v>103727</v>
      </c>
      <c r="F30" s="16">
        <v>912484</v>
      </c>
      <c r="G30" s="16">
        <v>1077344</v>
      </c>
      <c r="H30" s="16">
        <v>1114324</v>
      </c>
      <c r="I30" s="16">
        <v>1060335</v>
      </c>
      <c r="J30" s="17">
        <f t="shared" si="0"/>
        <v>-4.8450001974291168E-2</v>
      </c>
      <c r="K30" s="16">
        <f t="shared" si="1"/>
        <v>-53989</v>
      </c>
      <c r="L30" s="18">
        <f t="shared" si="5"/>
        <v>0.36878793011520289</v>
      </c>
    </row>
    <row r="31" spans="2:16" x14ac:dyDescent="0.25">
      <c r="B31" s="270"/>
      <c r="C31" s="273"/>
      <c r="D31" s="19" t="s">
        <v>45</v>
      </c>
      <c r="E31" s="20">
        <v>53867</v>
      </c>
      <c r="F31" s="20">
        <v>608977</v>
      </c>
      <c r="G31" s="20">
        <v>773844</v>
      </c>
      <c r="H31" s="20">
        <v>824761</v>
      </c>
      <c r="I31" s="20">
        <v>812017</v>
      </c>
      <c r="J31" s="67">
        <f>I31/H31-1</f>
        <v>-1.5451749052149633E-2</v>
      </c>
      <c r="K31" s="20">
        <f t="shared" si="1"/>
        <v>-12744</v>
      </c>
      <c r="L31" s="68">
        <f>I31/$I$29</f>
        <v>0.28242212946696721</v>
      </c>
    </row>
    <row r="32" spans="2:16" x14ac:dyDescent="0.25">
      <c r="B32" s="270"/>
      <c r="C32" s="273"/>
      <c r="D32" s="19" t="s">
        <v>46</v>
      </c>
      <c r="E32" s="20">
        <v>2006</v>
      </c>
      <c r="F32" s="20">
        <v>13217</v>
      </c>
      <c r="G32" s="20">
        <v>16181</v>
      </c>
      <c r="H32" s="20">
        <v>18659</v>
      </c>
      <c r="I32" s="20">
        <v>17956</v>
      </c>
      <c r="J32" s="67">
        <f t="shared" ref="J32:J41" si="6">I32/H32-1</f>
        <v>-3.7676188434535574E-2</v>
      </c>
      <c r="K32" s="20">
        <f t="shared" si="1"/>
        <v>-703</v>
      </c>
      <c r="L32" s="68">
        <f t="shared" ref="L32:L39" si="7">I32/$I$29</f>
        <v>6.2451546663541075E-3</v>
      </c>
    </row>
    <row r="33" spans="2:12" x14ac:dyDescent="0.25">
      <c r="B33" s="270"/>
      <c r="C33" s="273"/>
      <c r="D33" s="19" t="s">
        <v>47</v>
      </c>
      <c r="E33" s="20">
        <v>12940</v>
      </c>
      <c r="F33" s="20">
        <v>56495</v>
      </c>
      <c r="G33" s="20">
        <v>116676</v>
      </c>
      <c r="H33" s="20">
        <v>145638</v>
      </c>
      <c r="I33" s="20">
        <v>91918</v>
      </c>
      <c r="J33" s="67">
        <f t="shared" si="6"/>
        <v>-0.36885977560801442</v>
      </c>
      <c r="K33" s="20">
        <f t="shared" si="1"/>
        <v>-53720</v>
      </c>
      <c r="L33" s="68">
        <f t="shared" si="7"/>
        <v>3.1969376621849906E-2</v>
      </c>
    </row>
    <row r="34" spans="2:12" x14ac:dyDescent="0.25">
      <c r="B34" s="270"/>
      <c r="C34" s="273"/>
      <c r="D34" s="19" t="s">
        <v>48</v>
      </c>
      <c r="E34" s="20">
        <v>25901</v>
      </c>
      <c r="F34" s="20">
        <v>300105</v>
      </c>
      <c r="G34" s="20">
        <v>411785</v>
      </c>
      <c r="H34" s="20">
        <v>476786</v>
      </c>
      <c r="I34" s="20">
        <v>478546</v>
      </c>
      <c r="J34" s="67">
        <f t="shared" si="6"/>
        <v>3.6913835557252916E-3</v>
      </c>
      <c r="K34" s="20">
        <f t="shared" si="1"/>
        <v>1760</v>
      </c>
      <c r="L34" s="68">
        <f t="shared" si="7"/>
        <v>0.16643984099827872</v>
      </c>
    </row>
    <row r="35" spans="2:12" x14ac:dyDescent="0.25">
      <c r="B35" s="270"/>
      <c r="C35" s="273"/>
      <c r="D35" s="19" t="s">
        <v>49</v>
      </c>
      <c r="E35" s="20">
        <v>3097</v>
      </c>
      <c r="F35" s="20">
        <v>11383</v>
      </c>
      <c r="G35" s="20">
        <v>14251</v>
      </c>
      <c r="H35" s="20">
        <v>15138</v>
      </c>
      <c r="I35" s="20">
        <v>13111</v>
      </c>
      <c r="J35" s="67">
        <f t="shared" si="6"/>
        <v>-0.1339014400845554</v>
      </c>
      <c r="K35" s="20">
        <f t="shared" si="1"/>
        <v>-2027</v>
      </c>
      <c r="L35" s="68">
        <f t="shared" si="7"/>
        <v>4.5600480524932447E-3</v>
      </c>
    </row>
    <row r="36" spans="2:12" x14ac:dyDescent="0.25">
      <c r="B36" s="270"/>
      <c r="C36" s="273"/>
      <c r="D36" s="19" t="s">
        <v>50</v>
      </c>
      <c r="E36" s="20">
        <v>9638</v>
      </c>
      <c r="F36" s="20">
        <v>101150</v>
      </c>
      <c r="G36" s="20">
        <v>108040</v>
      </c>
      <c r="H36" s="20">
        <v>113195</v>
      </c>
      <c r="I36" s="20">
        <v>115422</v>
      </c>
      <c r="J36" s="67">
        <f t="shared" si="6"/>
        <v>1.9674013869870555E-2</v>
      </c>
      <c r="K36" s="20">
        <f t="shared" si="1"/>
        <v>2227</v>
      </c>
      <c r="L36" s="68">
        <f t="shared" si="7"/>
        <v>4.014414356760547E-2</v>
      </c>
    </row>
    <row r="37" spans="2:12" x14ac:dyDescent="0.25">
      <c r="B37" s="270"/>
      <c r="C37" s="273"/>
      <c r="D37" s="19" t="s">
        <v>51</v>
      </c>
      <c r="E37" s="20">
        <v>15142</v>
      </c>
      <c r="F37" s="20">
        <v>41909</v>
      </c>
      <c r="G37" s="20">
        <v>52194</v>
      </c>
      <c r="H37" s="20">
        <v>55957</v>
      </c>
      <c r="I37" s="20">
        <v>52638</v>
      </c>
      <c r="J37" s="67">
        <f t="shared" si="6"/>
        <v>-5.9313401361759888E-2</v>
      </c>
      <c r="K37" s="20">
        <f t="shared" si="1"/>
        <v>-3319</v>
      </c>
      <c r="L37" s="68">
        <f t="shared" si="7"/>
        <v>1.8307666035171949E-2</v>
      </c>
    </row>
    <row r="38" spans="2:12" x14ac:dyDescent="0.25">
      <c r="B38" s="270"/>
      <c r="C38" s="273"/>
      <c r="D38" s="19" t="s">
        <v>52</v>
      </c>
      <c r="E38" s="20">
        <v>18511</v>
      </c>
      <c r="F38" s="20">
        <v>141290</v>
      </c>
      <c r="G38" s="20">
        <v>156374</v>
      </c>
      <c r="H38" s="20">
        <v>166759</v>
      </c>
      <c r="I38" s="20">
        <v>168166</v>
      </c>
      <c r="J38" s="21">
        <f t="shared" si="6"/>
        <v>8.437325721550204E-3</v>
      </c>
      <c r="K38" s="20">
        <f t="shared" si="1"/>
        <v>1407</v>
      </c>
      <c r="L38" s="22">
        <f t="shared" si="7"/>
        <v>5.8488676744380977E-2</v>
      </c>
    </row>
    <row r="39" spans="2:12" x14ac:dyDescent="0.25">
      <c r="B39" s="270"/>
      <c r="C39" s="274"/>
      <c r="D39" s="23" t="s">
        <v>53</v>
      </c>
      <c r="E39" s="69">
        <v>9038</v>
      </c>
      <c r="F39" s="69">
        <v>48951</v>
      </c>
      <c r="G39" s="69">
        <v>72588</v>
      </c>
      <c r="H39" s="69">
        <v>67430</v>
      </c>
      <c r="I39" s="69">
        <v>65080</v>
      </c>
      <c r="J39" s="25">
        <f t="shared" si="6"/>
        <v>-3.4850956547530787E-2</v>
      </c>
      <c r="K39" s="69">
        <f t="shared" si="1"/>
        <v>-2350</v>
      </c>
      <c r="L39" s="46">
        <f t="shared" si="7"/>
        <v>2.263503373169555E-2</v>
      </c>
    </row>
    <row r="40" spans="2:12" x14ac:dyDescent="0.25">
      <c r="B40" s="270"/>
      <c r="C40" s="288" t="s">
        <v>22</v>
      </c>
      <c r="D40" s="63" t="s">
        <v>43</v>
      </c>
      <c r="E40" s="73">
        <v>4.4701977426000603</v>
      </c>
      <c r="F40" s="73">
        <v>6.4053151292400861</v>
      </c>
      <c r="G40" s="73">
        <v>6.8088718190707382</v>
      </c>
      <c r="H40" s="73">
        <v>6.7620859172398244</v>
      </c>
      <c r="I40" s="73">
        <v>6.628570835744438</v>
      </c>
      <c r="J40" s="65">
        <f t="shared" si="6"/>
        <v>-1.9744659137647447E-2</v>
      </c>
      <c r="K40" s="73">
        <f t="shared" si="1"/>
        <v>-0.13351508149538649</v>
      </c>
      <c r="L40" s="65"/>
    </row>
    <row r="41" spans="2:12" x14ac:dyDescent="0.25">
      <c r="B41" s="270"/>
      <c r="C41" s="289"/>
      <c r="D41" s="26" t="s">
        <v>44</v>
      </c>
      <c r="E41" s="35">
        <v>5.3613997002119191</v>
      </c>
      <c r="F41" s="35">
        <v>6.9710077389092184</v>
      </c>
      <c r="G41" s="35">
        <v>7.327375365571652</v>
      </c>
      <c r="H41" s="35">
        <v>7.2083939787951126</v>
      </c>
      <c r="I41" s="35">
        <v>7.1697545472986679</v>
      </c>
      <c r="J41" s="36">
        <f t="shared" si="6"/>
        <v>-5.360338462369052E-3</v>
      </c>
      <c r="K41" s="37">
        <f t="shared" si="1"/>
        <v>-3.8639431496444665E-2</v>
      </c>
      <c r="L41" s="38"/>
    </row>
    <row r="42" spans="2:12" x14ac:dyDescent="0.25">
      <c r="B42" s="270"/>
      <c r="C42" s="289"/>
      <c r="D42" s="4" t="s">
        <v>45</v>
      </c>
      <c r="E42" s="39">
        <v>5.3170466883821934</v>
      </c>
      <c r="F42" s="39">
        <v>6.9120244256787435</v>
      </c>
      <c r="G42" s="39">
        <v>7.573860021727854</v>
      </c>
      <c r="H42" s="39">
        <v>7.3477985852502536</v>
      </c>
      <c r="I42" s="39">
        <v>7.0598509811422456</v>
      </c>
      <c r="J42" s="74">
        <f t="shared" si="0"/>
        <v>-3.9188282145624531E-2</v>
      </c>
      <c r="K42" s="41">
        <f t="shared" si="1"/>
        <v>-0.28794760410800802</v>
      </c>
      <c r="L42" s="75"/>
    </row>
    <row r="43" spans="2:12" x14ac:dyDescent="0.25">
      <c r="B43" s="270"/>
      <c r="C43" s="289"/>
      <c r="D43" s="4" t="s">
        <v>46</v>
      </c>
      <c r="E43" s="39">
        <v>5.9880597014925376</v>
      </c>
      <c r="F43" s="39">
        <v>4.7389745428468988</v>
      </c>
      <c r="G43" s="39">
        <v>3.5846256092157733</v>
      </c>
      <c r="H43" s="39">
        <v>3.9109201425277718</v>
      </c>
      <c r="I43" s="39">
        <v>4.5115577889447236</v>
      </c>
      <c r="J43" s="74">
        <f t="shared" si="0"/>
        <v>0.15357962436654038</v>
      </c>
      <c r="K43" s="41">
        <f t="shared" si="1"/>
        <v>0.60063764641695183</v>
      </c>
      <c r="L43" s="75"/>
    </row>
    <row r="44" spans="2:12" x14ac:dyDescent="0.25">
      <c r="B44" s="270"/>
      <c r="C44" s="289"/>
      <c r="D44" s="4" t="s">
        <v>47</v>
      </c>
      <c r="E44" s="39">
        <v>8.326898326898327</v>
      </c>
      <c r="F44" s="39">
        <v>5.433778974704242</v>
      </c>
      <c r="G44" s="39">
        <v>6.3448800913589647</v>
      </c>
      <c r="H44" s="39">
        <v>5.967058630720695</v>
      </c>
      <c r="I44" s="39">
        <v>5.8275534140620051</v>
      </c>
      <c r="J44" s="74">
        <f t="shared" si="0"/>
        <v>-2.3379226733329483E-2</v>
      </c>
      <c r="K44" s="41">
        <f t="shared" si="1"/>
        <v>-0.13950521665868987</v>
      </c>
      <c r="L44" s="75"/>
    </row>
    <row r="45" spans="2:12" x14ac:dyDescent="0.25">
      <c r="B45" s="270"/>
      <c r="C45" s="289"/>
      <c r="D45" s="4" t="s">
        <v>48</v>
      </c>
      <c r="E45" s="39">
        <v>4.1890667960536954</v>
      </c>
      <c r="F45" s="39">
        <v>5.9475019322618365</v>
      </c>
      <c r="G45" s="39">
        <v>7.1207352712306973</v>
      </c>
      <c r="H45" s="39">
        <v>7.130149994765886</v>
      </c>
      <c r="I45" s="39">
        <v>6.9672563150615128</v>
      </c>
      <c r="J45" s="74">
        <f t="shared" si="0"/>
        <v>-2.2845757778440889E-2</v>
      </c>
      <c r="K45" s="41">
        <f t="shared" si="1"/>
        <v>-0.16289367970437318</v>
      </c>
      <c r="L45" s="75"/>
    </row>
    <row r="46" spans="2:12" x14ac:dyDescent="0.25">
      <c r="B46" s="270"/>
      <c r="C46" s="289"/>
      <c r="D46" s="4" t="s">
        <v>49</v>
      </c>
      <c r="E46" s="39">
        <v>2.2361010830324908</v>
      </c>
      <c r="F46" s="39">
        <v>2.7251615992338998</v>
      </c>
      <c r="G46" s="39">
        <v>2.7041745730550284</v>
      </c>
      <c r="H46" s="39">
        <v>3.1517801374141161</v>
      </c>
      <c r="I46" s="39">
        <v>3.1261325703385787</v>
      </c>
      <c r="J46" s="74">
        <f t="shared" si="0"/>
        <v>-8.1374861054172021E-3</v>
      </c>
      <c r="K46" s="41">
        <f t="shared" si="1"/>
        <v>-2.5647567075537392E-2</v>
      </c>
      <c r="L46" s="75"/>
    </row>
    <row r="47" spans="2:12" x14ac:dyDescent="0.25">
      <c r="B47" s="270"/>
      <c r="C47" s="289"/>
      <c r="D47" s="4" t="s">
        <v>50</v>
      </c>
      <c r="E47" s="39">
        <v>5.006753246753247</v>
      </c>
      <c r="F47" s="39">
        <v>6.8945538818076475</v>
      </c>
      <c r="G47" s="39">
        <v>5.2671606864274567</v>
      </c>
      <c r="H47" s="39">
        <v>6.3012135381874863</v>
      </c>
      <c r="I47" s="39">
        <v>5.9382620774810926</v>
      </c>
      <c r="J47" s="74">
        <f t="shared" si="0"/>
        <v>-5.7600247715267061E-2</v>
      </c>
      <c r="K47" s="41">
        <f t="shared" si="1"/>
        <v>-0.36295146070639372</v>
      </c>
      <c r="L47" s="75"/>
    </row>
    <row r="48" spans="2:12" x14ac:dyDescent="0.25">
      <c r="B48" s="270"/>
      <c r="C48" s="289"/>
      <c r="D48" s="4" t="s">
        <v>51</v>
      </c>
      <c r="E48" s="39">
        <v>1.8830991170252456</v>
      </c>
      <c r="F48" s="39">
        <v>2.4567090685268771</v>
      </c>
      <c r="G48" s="39">
        <v>2.2917233809001099</v>
      </c>
      <c r="H48" s="39">
        <v>2.4732375690607733</v>
      </c>
      <c r="I48" s="39">
        <v>2.1117708416914067</v>
      </c>
      <c r="J48" s="74">
        <f t="shared" si="0"/>
        <v>-0.14615123589062884</v>
      </c>
      <c r="K48" s="41">
        <f t="shared" si="1"/>
        <v>-0.36146672736936658</v>
      </c>
      <c r="L48" s="75"/>
    </row>
    <row r="49" spans="2:12" x14ac:dyDescent="0.25">
      <c r="B49" s="270"/>
      <c r="C49" s="289"/>
      <c r="D49" s="4" t="s">
        <v>52</v>
      </c>
      <c r="E49" s="39">
        <v>3.6048685491723464</v>
      </c>
      <c r="F49" s="39">
        <v>6.5212775777716239</v>
      </c>
      <c r="G49" s="39">
        <v>6.7735424066533829</v>
      </c>
      <c r="H49" s="39">
        <v>6.9712386605911121</v>
      </c>
      <c r="I49" s="39">
        <v>7.2220742967575688</v>
      </c>
      <c r="J49" s="40">
        <f t="shared" si="0"/>
        <v>3.5981501764449364E-2</v>
      </c>
      <c r="K49" s="41">
        <f t="shared" si="1"/>
        <v>0.25083563616645677</v>
      </c>
      <c r="L49" s="42"/>
    </row>
    <row r="50" spans="2:12" x14ac:dyDescent="0.25">
      <c r="B50" s="270"/>
      <c r="C50" s="290"/>
      <c r="D50" s="32" t="s">
        <v>53</v>
      </c>
      <c r="E50" s="76">
        <v>3.2805807622504539</v>
      </c>
      <c r="F50" s="76">
        <v>5.5249435665914222</v>
      </c>
      <c r="G50" s="76">
        <v>7.6056160938809727</v>
      </c>
      <c r="H50" s="76">
        <v>5.9900506351603449</v>
      </c>
      <c r="I50" s="76">
        <v>6.1582134746404238</v>
      </c>
      <c r="J50" s="61">
        <f t="shared" si="0"/>
        <v>2.8073692481495494E-2</v>
      </c>
      <c r="K50" s="77">
        <f t="shared" si="1"/>
        <v>0.16816283948007893</v>
      </c>
      <c r="L50" s="55"/>
    </row>
    <row r="51" spans="2:12" x14ac:dyDescent="0.25">
      <c r="B51" s="270"/>
      <c r="C51" s="278" t="s">
        <v>34</v>
      </c>
      <c r="D51" s="63" t="s">
        <v>43</v>
      </c>
      <c r="E51" s="65">
        <v>0.18840000000000001</v>
      </c>
      <c r="F51" s="65">
        <v>0.66890000000000005</v>
      </c>
      <c r="G51" s="65">
        <v>19.941400000000002</v>
      </c>
      <c r="H51" s="65">
        <v>20.147199999999998</v>
      </c>
      <c r="I51" s="65">
        <v>20.251099999999994</v>
      </c>
      <c r="J51" s="65">
        <f t="shared" si="0"/>
        <v>5.1570441550188306E-3</v>
      </c>
      <c r="K51" s="73">
        <f t="shared" ref="K51" si="8">(I51-H51)*100</f>
        <v>10.389999999999588</v>
      </c>
      <c r="L51" s="65"/>
    </row>
    <row r="52" spans="2:12" x14ac:dyDescent="0.25">
      <c r="B52" s="270"/>
      <c r="C52" s="279"/>
      <c r="D52" s="15" t="s">
        <v>44</v>
      </c>
      <c r="E52" s="18">
        <v>0.2394</v>
      </c>
      <c r="F52" s="18">
        <v>0.75780000000000003</v>
      </c>
      <c r="G52" s="18">
        <v>0.83819999999999995</v>
      </c>
      <c r="H52" s="18">
        <v>0.82450000000000001</v>
      </c>
      <c r="I52" s="18">
        <v>0.84650000000000003</v>
      </c>
      <c r="J52" s="17">
        <f t="shared" si="0"/>
        <v>2.668283808368721E-2</v>
      </c>
      <c r="K52" s="44">
        <f>(I52-H52)*100</f>
        <v>2.200000000000002</v>
      </c>
      <c r="L52" s="18"/>
    </row>
    <row r="53" spans="2:12" x14ac:dyDescent="0.25">
      <c r="B53" s="270"/>
      <c r="C53" s="279"/>
      <c r="D53" s="19" t="s">
        <v>45</v>
      </c>
      <c r="E53" s="68">
        <v>0.1361</v>
      </c>
      <c r="F53" s="68">
        <v>0.61280000000000001</v>
      </c>
      <c r="G53" s="68">
        <v>0.74250000000000005</v>
      </c>
      <c r="H53" s="68">
        <v>0.74719999999999998</v>
      </c>
      <c r="I53" s="68">
        <v>0.76090000000000002</v>
      </c>
      <c r="J53" s="67">
        <f t="shared" si="0"/>
        <v>1.8335117773019327E-2</v>
      </c>
      <c r="K53" s="45">
        <f t="shared" ref="K53:K61" si="9">(I53-H53)*100</f>
        <v>1.3700000000000045</v>
      </c>
      <c r="L53" s="68"/>
    </row>
    <row r="54" spans="2:12" x14ac:dyDescent="0.25">
      <c r="B54" s="270"/>
      <c r="C54" s="279"/>
      <c r="D54" s="19" t="s">
        <v>46</v>
      </c>
      <c r="E54" s="68">
        <v>0.14859999999999998</v>
      </c>
      <c r="F54" s="68">
        <v>0.58860000000000001</v>
      </c>
      <c r="G54" s="68">
        <v>0.63369999999999993</v>
      </c>
      <c r="H54" s="68">
        <v>0.70550000000000002</v>
      </c>
      <c r="I54" s="68">
        <v>0.70010000000000006</v>
      </c>
      <c r="J54" s="67">
        <f t="shared" si="0"/>
        <v>-7.6541459957476521E-3</v>
      </c>
      <c r="K54" s="45">
        <f t="shared" si="9"/>
        <v>-0.53999999999999604</v>
      </c>
      <c r="L54" s="68"/>
    </row>
    <row r="55" spans="2:12" x14ac:dyDescent="0.25">
      <c r="B55" s="270"/>
      <c r="C55" s="279"/>
      <c r="D55" s="19" t="s">
        <v>47</v>
      </c>
      <c r="E55" s="68">
        <v>0.1265</v>
      </c>
      <c r="F55" s="68">
        <v>0.44229999999999997</v>
      </c>
      <c r="G55" s="68">
        <v>0.91339999999999999</v>
      </c>
      <c r="H55" s="68">
        <v>1.1008</v>
      </c>
      <c r="I55" s="68">
        <v>0.71120000000000005</v>
      </c>
      <c r="J55" s="67">
        <f t="shared" si="0"/>
        <v>-0.35392441860465107</v>
      </c>
      <c r="K55" s="45">
        <f t="shared" si="9"/>
        <v>-38.959999999999994</v>
      </c>
      <c r="L55" s="68"/>
    </row>
    <row r="56" spans="2:12" x14ac:dyDescent="0.25">
      <c r="B56" s="270"/>
      <c r="C56" s="279"/>
      <c r="D56" s="19" t="s">
        <v>48</v>
      </c>
      <c r="E56" s="68">
        <v>0.16760000000000003</v>
      </c>
      <c r="F56" s="68">
        <v>0.58499999999999996</v>
      </c>
      <c r="G56" s="68">
        <v>0.76489999999999991</v>
      </c>
      <c r="H56" s="68">
        <v>0.83169999999999999</v>
      </c>
      <c r="I56" s="68">
        <v>0.83530000000000004</v>
      </c>
      <c r="J56" s="67">
        <f t="shared" si="0"/>
        <v>4.328483828303531E-3</v>
      </c>
      <c r="K56" s="45">
        <f t="shared" si="9"/>
        <v>0.36000000000000476</v>
      </c>
      <c r="L56" s="68"/>
    </row>
    <row r="57" spans="2:12" x14ac:dyDescent="0.25">
      <c r="B57" s="270"/>
      <c r="C57" s="279"/>
      <c r="D57" s="19" t="s">
        <v>49</v>
      </c>
      <c r="E57" s="68">
        <v>0.2379</v>
      </c>
      <c r="F57" s="68">
        <v>0.65049999999999997</v>
      </c>
      <c r="G57" s="68">
        <v>0.76769999999999994</v>
      </c>
      <c r="H57" s="68">
        <v>0.77560000000000007</v>
      </c>
      <c r="I57" s="68">
        <v>0.69579999999999997</v>
      </c>
      <c r="J57" s="67">
        <f t="shared" si="0"/>
        <v>-0.10288808664259941</v>
      </c>
      <c r="K57" s="45">
        <f t="shared" si="9"/>
        <v>-7.9800000000000093</v>
      </c>
      <c r="L57" s="68"/>
    </row>
    <row r="58" spans="2:12" x14ac:dyDescent="0.25">
      <c r="B58" s="270"/>
      <c r="C58" s="279"/>
      <c r="D58" s="19" t="s">
        <v>50</v>
      </c>
      <c r="E58" s="68">
        <v>0.26280000000000003</v>
      </c>
      <c r="F58" s="68">
        <v>0.86650000000000005</v>
      </c>
      <c r="G58" s="68">
        <v>0.80540000000000012</v>
      </c>
      <c r="H58" s="68">
        <v>0.81370000000000009</v>
      </c>
      <c r="I58" s="68">
        <v>0.84770000000000001</v>
      </c>
      <c r="J58" s="67">
        <f t="shared" si="0"/>
        <v>4.1784441440334108E-2</v>
      </c>
      <c r="K58" s="45">
        <f t="shared" si="9"/>
        <v>3.3999999999999919</v>
      </c>
      <c r="L58" s="68"/>
    </row>
    <row r="59" spans="2:12" x14ac:dyDescent="0.25">
      <c r="B59" s="270"/>
      <c r="C59" s="279"/>
      <c r="D59" s="19" t="s">
        <v>51</v>
      </c>
      <c r="E59" s="68">
        <v>0.32640000000000002</v>
      </c>
      <c r="F59" s="68">
        <v>0.60040000000000004</v>
      </c>
      <c r="G59" s="68">
        <v>0.6581999999999999</v>
      </c>
      <c r="H59" s="68">
        <v>0.69579999999999997</v>
      </c>
      <c r="I59" s="68">
        <v>0.70169999999999999</v>
      </c>
      <c r="J59" s="67">
        <f t="shared" si="0"/>
        <v>8.4794481172751901E-3</v>
      </c>
      <c r="K59" s="45">
        <f t="shared" si="9"/>
        <v>0.59000000000000163</v>
      </c>
      <c r="L59" s="68"/>
    </row>
    <row r="60" spans="2:12" x14ac:dyDescent="0.25">
      <c r="B60" s="270"/>
      <c r="C60" s="279"/>
      <c r="D60" s="19" t="s">
        <v>52</v>
      </c>
      <c r="E60" s="22">
        <v>0.2339</v>
      </c>
      <c r="F60" s="22">
        <v>0.78700000000000003</v>
      </c>
      <c r="G60" s="22">
        <v>0.87060000000000004</v>
      </c>
      <c r="H60" s="22">
        <v>0.89639999999999997</v>
      </c>
      <c r="I60" s="22">
        <v>0.9244</v>
      </c>
      <c r="J60" s="21">
        <f t="shared" si="0"/>
        <v>3.1236055332440893E-2</v>
      </c>
      <c r="K60" s="45">
        <f t="shared" si="9"/>
        <v>2.8000000000000025</v>
      </c>
      <c r="L60" s="22"/>
    </row>
    <row r="61" spans="2:12" x14ac:dyDescent="0.25">
      <c r="B61" s="270"/>
      <c r="C61" s="280"/>
      <c r="D61" s="23" t="s">
        <v>53</v>
      </c>
      <c r="E61" s="46">
        <v>0.12380000000000001</v>
      </c>
      <c r="F61" s="46">
        <v>0.50049999999999994</v>
      </c>
      <c r="G61" s="46">
        <v>0.84140000000000004</v>
      </c>
      <c r="H61" s="46">
        <v>0.74760000000000004</v>
      </c>
      <c r="I61" s="46">
        <v>0.74659999999999993</v>
      </c>
      <c r="J61" s="25">
        <f t="shared" si="0"/>
        <v>-1.3376136971644526E-3</v>
      </c>
      <c r="K61" s="78">
        <f t="shared" si="9"/>
        <v>-0.10000000000001119</v>
      </c>
      <c r="L61" s="46"/>
    </row>
    <row r="62" spans="2:12" x14ac:dyDescent="0.25">
      <c r="B62" s="270"/>
      <c r="C62" s="281" t="s">
        <v>54</v>
      </c>
      <c r="D62" s="63" t="s">
        <v>43</v>
      </c>
      <c r="E62" s="64">
        <v>48131</v>
      </c>
      <c r="F62" s="64">
        <v>119375</v>
      </c>
      <c r="G62" s="64">
        <v>376836</v>
      </c>
      <c r="H62" s="64">
        <v>383022</v>
      </c>
      <c r="I62" s="64">
        <v>380007</v>
      </c>
      <c r="J62" s="65">
        <f t="shared" si="0"/>
        <v>-7.8716105080125498E-3</v>
      </c>
      <c r="K62" s="64">
        <f t="shared" ref="K62:K63" si="10">I62-H62</f>
        <v>-3015</v>
      </c>
      <c r="L62" s="65">
        <f t="shared" ref="L62:L63" si="11">I62/$I$62</f>
        <v>1</v>
      </c>
    </row>
    <row r="63" spans="2:12" x14ac:dyDescent="0.25">
      <c r="B63" s="270"/>
      <c r="C63" s="282"/>
      <c r="D63" s="26" t="s">
        <v>44</v>
      </c>
      <c r="E63" s="27">
        <v>15475</v>
      </c>
      <c r="F63" s="27">
        <v>43004</v>
      </c>
      <c r="G63" s="27">
        <v>45905</v>
      </c>
      <c r="H63" s="27">
        <v>46603</v>
      </c>
      <c r="I63" s="27">
        <v>44735</v>
      </c>
      <c r="J63" s="36">
        <f t="shared" si="0"/>
        <v>-4.0083256442718262E-2</v>
      </c>
      <c r="K63" s="27">
        <f t="shared" si="10"/>
        <v>-1868</v>
      </c>
      <c r="L63" s="38">
        <f t="shared" si="11"/>
        <v>0.11772151565629055</v>
      </c>
    </row>
    <row r="64" spans="2:12" x14ac:dyDescent="0.25">
      <c r="B64" s="270"/>
      <c r="C64" s="282"/>
      <c r="D64" s="4" t="s">
        <v>45</v>
      </c>
      <c r="E64" s="29">
        <v>14138</v>
      </c>
      <c r="F64" s="29">
        <v>35494</v>
      </c>
      <c r="G64" s="29">
        <v>37223</v>
      </c>
      <c r="H64" s="29">
        <v>38061</v>
      </c>
      <c r="I64" s="29">
        <v>38115</v>
      </c>
      <c r="J64" s="74">
        <f>I64/H64-1</f>
        <v>1.4187751241427904E-3</v>
      </c>
      <c r="K64" s="29">
        <f>I64-H64</f>
        <v>54</v>
      </c>
      <c r="L64" s="75">
        <f>I64/$I$62</f>
        <v>0.10030078393292755</v>
      </c>
    </row>
    <row r="65" spans="2:12" x14ac:dyDescent="0.25">
      <c r="B65" s="270"/>
      <c r="C65" s="282"/>
      <c r="D65" s="4" t="s">
        <v>46</v>
      </c>
      <c r="E65" s="29">
        <v>482</v>
      </c>
      <c r="F65" s="29">
        <v>802</v>
      </c>
      <c r="G65" s="29">
        <v>912</v>
      </c>
      <c r="H65" s="29">
        <v>912</v>
      </c>
      <c r="I65" s="29">
        <v>916</v>
      </c>
      <c r="J65" s="74">
        <f t="shared" ref="J65:J72" si="12">I65/H65-1</f>
        <v>4.3859649122806044E-3</v>
      </c>
      <c r="K65" s="29">
        <f t="shared" ref="K65:K72" si="13">I65-H65</f>
        <v>4</v>
      </c>
      <c r="L65" s="75">
        <f t="shared" ref="L65:L72" si="14">I65/$I$62</f>
        <v>2.4104819121753022E-3</v>
      </c>
    </row>
    <row r="66" spans="2:12" x14ac:dyDescent="0.25">
      <c r="B66" s="270"/>
      <c r="C66" s="282"/>
      <c r="D66" s="4" t="s">
        <v>47</v>
      </c>
      <c r="E66" s="29">
        <v>3652</v>
      </c>
      <c r="F66" s="29">
        <v>4562</v>
      </c>
      <c r="G66" s="29">
        <v>4562</v>
      </c>
      <c r="H66" s="29">
        <v>4562</v>
      </c>
      <c r="I66" s="29">
        <v>4616</v>
      </c>
      <c r="J66" s="74">
        <f t="shared" si="12"/>
        <v>1.1836913634370783E-2</v>
      </c>
      <c r="K66" s="29">
        <f t="shared" si="13"/>
        <v>54</v>
      </c>
      <c r="L66" s="75">
        <f t="shared" si="14"/>
        <v>1.2147144657861566E-2</v>
      </c>
    </row>
    <row r="67" spans="2:12" x14ac:dyDescent="0.25">
      <c r="B67" s="270"/>
      <c r="C67" s="282"/>
      <c r="D67" s="4" t="s">
        <v>48</v>
      </c>
      <c r="E67" s="29">
        <v>5518</v>
      </c>
      <c r="F67" s="29">
        <v>18321</v>
      </c>
      <c r="G67" s="29">
        <v>19228</v>
      </c>
      <c r="H67" s="29">
        <v>19768</v>
      </c>
      <c r="I67" s="29">
        <v>20462</v>
      </c>
      <c r="J67" s="74">
        <f t="shared" si="12"/>
        <v>3.5107244030756712E-2</v>
      </c>
      <c r="K67" s="29">
        <f t="shared" si="13"/>
        <v>694</v>
      </c>
      <c r="L67" s="75">
        <f t="shared" si="14"/>
        <v>5.3846376514116848E-2</v>
      </c>
    </row>
    <row r="68" spans="2:12" x14ac:dyDescent="0.25">
      <c r="B68" s="270"/>
      <c r="C68" s="282"/>
      <c r="D68" s="4" t="s">
        <v>49</v>
      </c>
      <c r="E68" s="29">
        <v>465</v>
      </c>
      <c r="F68" s="29">
        <v>625</v>
      </c>
      <c r="G68" s="29">
        <v>663</v>
      </c>
      <c r="H68" s="29">
        <v>673</v>
      </c>
      <c r="I68" s="29">
        <v>673</v>
      </c>
      <c r="J68" s="74">
        <f t="shared" si="12"/>
        <v>0</v>
      </c>
      <c r="K68" s="29">
        <f t="shared" si="13"/>
        <v>0</v>
      </c>
      <c r="L68" s="75">
        <f t="shared" si="14"/>
        <v>1.7710200075261771E-3</v>
      </c>
    </row>
    <row r="69" spans="2:12" x14ac:dyDescent="0.25">
      <c r="B69" s="270"/>
      <c r="C69" s="282"/>
      <c r="D69" s="4" t="s">
        <v>50</v>
      </c>
      <c r="E69" s="29">
        <v>1310</v>
      </c>
      <c r="F69" s="29">
        <v>4169</v>
      </c>
      <c r="G69" s="29">
        <v>4791</v>
      </c>
      <c r="H69" s="29">
        <v>4797</v>
      </c>
      <c r="I69" s="29">
        <v>4863</v>
      </c>
      <c r="J69" s="74">
        <f t="shared" si="12"/>
        <v>1.3758599124452875E-2</v>
      </c>
      <c r="K69" s="29">
        <f t="shared" si="13"/>
        <v>66</v>
      </c>
      <c r="L69" s="75">
        <f t="shared" si="14"/>
        <v>1.279713268439792E-2</v>
      </c>
    </row>
    <row r="70" spans="2:12" x14ac:dyDescent="0.25">
      <c r="B70" s="270"/>
      <c r="C70" s="282"/>
      <c r="D70" s="4" t="s">
        <v>51</v>
      </c>
      <c r="E70" s="29">
        <v>1657</v>
      </c>
      <c r="F70" s="29">
        <v>2493</v>
      </c>
      <c r="G70" s="29">
        <v>2832</v>
      </c>
      <c r="H70" s="29">
        <v>2773</v>
      </c>
      <c r="I70" s="29">
        <v>2679</v>
      </c>
      <c r="J70" s="74">
        <f t="shared" si="12"/>
        <v>-3.3898305084745783E-2</v>
      </c>
      <c r="K70" s="29">
        <f t="shared" si="13"/>
        <v>-94</v>
      </c>
      <c r="L70" s="75">
        <f t="shared" si="14"/>
        <v>7.0498701339712167E-3</v>
      </c>
    </row>
    <row r="71" spans="2:12" x14ac:dyDescent="0.25">
      <c r="B71" s="270"/>
      <c r="C71" s="282"/>
      <c r="D71" s="4" t="s">
        <v>52</v>
      </c>
      <c r="E71" s="29">
        <v>2827</v>
      </c>
      <c r="F71" s="29">
        <v>6412</v>
      </c>
      <c r="G71" s="29">
        <v>6415</v>
      </c>
      <c r="H71" s="29">
        <v>6415</v>
      </c>
      <c r="I71" s="29">
        <v>6497</v>
      </c>
      <c r="J71" s="40">
        <f t="shared" si="12"/>
        <v>1.278254091971931E-2</v>
      </c>
      <c r="K71" s="29">
        <f t="shared" si="13"/>
        <v>82</v>
      </c>
      <c r="L71" s="42">
        <f t="shared" si="14"/>
        <v>1.7097053475330717E-2</v>
      </c>
    </row>
    <row r="72" spans="2:12" x14ac:dyDescent="0.25">
      <c r="B72" s="271"/>
      <c r="C72" s="283"/>
      <c r="D72" s="32" t="s">
        <v>53</v>
      </c>
      <c r="E72" s="71">
        <v>2607</v>
      </c>
      <c r="F72" s="71">
        <v>3493</v>
      </c>
      <c r="G72" s="71">
        <v>3081</v>
      </c>
      <c r="H72" s="71">
        <v>3110</v>
      </c>
      <c r="I72" s="71">
        <v>3113</v>
      </c>
      <c r="J72" s="61">
        <f t="shared" si="12"/>
        <v>9.646302250803096E-4</v>
      </c>
      <c r="K72" s="71">
        <f t="shared" si="13"/>
        <v>3</v>
      </c>
      <c r="L72" s="55">
        <f t="shared" si="14"/>
        <v>8.1919543587354975E-3</v>
      </c>
    </row>
    <row r="73" spans="2:12" ht="7.5" customHeight="1" x14ac:dyDescent="0.25">
      <c r="B73" s="284"/>
      <c r="C73" s="284"/>
      <c r="D73" s="284"/>
      <c r="E73" s="284"/>
      <c r="F73" s="284"/>
      <c r="G73" s="284"/>
      <c r="H73" s="284"/>
      <c r="I73" s="284"/>
      <c r="J73" s="284"/>
      <c r="K73" s="284"/>
      <c r="L73" s="47"/>
    </row>
    <row r="74" spans="2:12" x14ac:dyDescent="0.25">
      <c r="B74" s="286" t="s">
        <v>55</v>
      </c>
      <c r="C74" s="286"/>
      <c r="D74" s="286"/>
      <c r="E74" s="286"/>
      <c r="F74" s="286"/>
      <c r="G74" s="286"/>
      <c r="H74" s="286"/>
      <c r="I74" s="286"/>
      <c r="J74" s="286"/>
      <c r="K74" s="286"/>
    </row>
    <row r="76" spans="2:12" x14ac:dyDescent="0.25">
      <c r="B76" s="56"/>
    </row>
    <row r="77" spans="2:12" ht="21.75" customHeight="1" thickBot="1" x14ac:dyDescent="0.3">
      <c r="B77" s="268" t="s">
        <v>56</v>
      </c>
      <c r="C77" s="268"/>
      <c r="D77" s="268"/>
      <c r="E77" s="268"/>
      <c r="F77" s="268"/>
      <c r="G77" s="268"/>
      <c r="H77" s="268"/>
      <c r="I77" s="268"/>
      <c r="J77" s="268"/>
      <c r="K77" s="268"/>
      <c r="L77" s="12"/>
    </row>
    <row r="78" spans="2:12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2:12" ht="60" x14ac:dyDescent="0.25">
      <c r="B79" s="4"/>
      <c r="C79" s="4"/>
      <c r="D79" s="4"/>
      <c r="E79" s="13" t="s">
        <v>229</v>
      </c>
      <c r="F79" s="13" t="s">
        <v>230</v>
      </c>
      <c r="G79" s="13" t="s">
        <v>231</v>
      </c>
      <c r="H79" s="13" t="s">
        <v>232</v>
      </c>
      <c r="I79" s="13" t="s">
        <v>233</v>
      </c>
      <c r="J79" s="14" t="str">
        <f>CONCATENATE("var. ",RIGHT(I79,2),"/",RIGHT(H79,2))</f>
        <v>var. 25/24</v>
      </c>
      <c r="K79" s="14" t="str">
        <f>CONCATENATE("dif. ",RIGHT(I79,2),"/",RIGHT(H79,2))</f>
        <v>dif. 25/24</v>
      </c>
      <c r="L79" s="14" t="str">
        <f>CONCATENATE("cuota ",I79)</f>
        <v>cuota acumulado a febrero 2025</v>
      </c>
    </row>
    <row r="80" spans="2:12" ht="15" customHeight="1" x14ac:dyDescent="0.25">
      <c r="B80" s="269" t="s">
        <v>42</v>
      </c>
      <c r="C80" s="272" t="s">
        <v>8</v>
      </c>
      <c r="D80" s="63" t="s">
        <v>43</v>
      </c>
      <c r="E80" s="64">
        <v>103153</v>
      </c>
      <c r="F80" s="64">
        <v>622796</v>
      </c>
      <c r="G80" s="64">
        <v>814759</v>
      </c>
      <c r="H80" s="64">
        <v>861072</v>
      </c>
      <c r="I80" s="64">
        <v>856219</v>
      </c>
      <c r="J80" s="65">
        <f t="shared" ref="J80:J81" si="15">I80/H80-1</f>
        <v>-5.635997918873259E-3</v>
      </c>
      <c r="K80" s="64">
        <f t="shared" ref="K80:K81" si="16">I80-H80</f>
        <v>-4853</v>
      </c>
      <c r="L80" s="65">
        <f t="shared" ref="L80:L81" si="17">I80/$I$80</f>
        <v>1</v>
      </c>
    </row>
    <row r="81" spans="2:13" ht="15" customHeight="1" x14ac:dyDescent="0.25">
      <c r="B81" s="270"/>
      <c r="C81" s="273"/>
      <c r="D81" s="15" t="s">
        <v>44</v>
      </c>
      <c r="E81" s="16">
        <v>34529</v>
      </c>
      <c r="F81" s="16">
        <v>230846</v>
      </c>
      <c r="G81" s="16">
        <v>286632</v>
      </c>
      <c r="H81" s="16">
        <v>305512</v>
      </c>
      <c r="I81" s="16">
        <v>293941</v>
      </c>
      <c r="J81" s="18">
        <f t="shared" si="15"/>
        <v>-3.7874126057241608E-2</v>
      </c>
      <c r="K81" s="16">
        <f t="shared" si="16"/>
        <v>-11571</v>
      </c>
      <c r="L81" s="18">
        <f t="shared" si="17"/>
        <v>0.34330118813060678</v>
      </c>
      <c r="M81" s="79"/>
    </row>
    <row r="82" spans="2:13" x14ac:dyDescent="0.25">
      <c r="B82" s="270"/>
      <c r="C82" s="273"/>
      <c r="D82" s="19" t="s">
        <v>45</v>
      </c>
      <c r="E82" s="20">
        <v>18141</v>
      </c>
      <c r="F82" s="20">
        <v>161096</v>
      </c>
      <c r="G82" s="20">
        <v>204300</v>
      </c>
      <c r="H82" s="20">
        <v>214407</v>
      </c>
      <c r="I82" s="20">
        <v>223777</v>
      </c>
      <c r="J82" s="68">
        <f>I82/H82-1</f>
        <v>4.3701931373509195E-2</v>
      </c>
      <c r="K82" s="20">
        <f>I82-H82</f>
        <v>9370</v>
      </c>
      <c r="L82" s="68">
        <f>I82/$I$80</f>
        <v>0.26135486365053801</v>
      </c>
      <c r="M82" s="79"/>
    </row>
    <row r="83" spans="2:13" x14ac:dyDescent="0.25">
      <c r="B83" s="270"/>
      <c r="C83" s="273"/>
      <c r="D83" s="19" t="s">
        <v>46</v>
      </c>
      <c r="E83" s="20">
        <v>931</v>
      </c>
      <c r="F83" s="20">
        <v>5352</v>
      </c>
      <c r="G83" s="20">
        <v>11430</v>
      </c>
      <c r="H83" s="20">
        <v>9247</v>
      </c>
      <c r="I83" s="20">
        <v>8589</v>
      </c>
      <c r="J83" s="68">
        <f t="shared" ref="J83:J136" si="18">I83/H83-1</f>
        <v>-7.1158213474640464E-2</v>
      </c>
      <c r="K83" s="20">
        <f t="shared" ref="K83:K112" si="19">I83-H83</f>
        <v>-658</v>
      </c>
      <c r="L83" s="68">
        <f t="shared" ref="L83:L90" si="20">I83/$I$80</f>
        <v>1.003131208253963E-2</v>
      </c>
      <c r="M83" s="79"/>
    </row>
    <row r="84" spans="2:13" x14ac:dyDescent="0.25">
      <c r="B84" s="270"/>
      <c r="C84" s="273"/>
      <c r="D84" s="19" t="s">
        <v>47</v>
      </c>
      <c r="E84" s="20">
        <v>2751</v>
      </c>
      <c r="F84" s="20">
        <v>20293</v>
      </c>
      <c r="G84" s="20">
        <v>36336</v>
      </c>
      <c r="H84" s="20">
        <v>40248</v>
      </c>
      <c r="I84" s="20">
        <v>30561</v>
      </c>
      <c r="J84" s="68">
        <f t="shared" si="18"/>
        <v>-0.24068276684555756</v>
      </c>
      <c r="K84" s="20">
        <f t="shared" si="19"/>
        <v>-9687</v>
      </c>
      <c r="L84" s="68">
        <f t="shared" si="20"/>
        <v>3.5692971073989249E-2</v>
      </c>
      <c r="M84" s="79"/>
    </row>
    <row r="85" spans="2:13" x14ac:dyDescent="0.25">
      <c r="B85" s="270"/>
      <c r="C85" s="273"/>
      <c r="D85" s="19" t="s">
        <v>48</v>
      </c>
      <c r="E85" s="20">
        <v>10786</v>
      </c>
      <c r="F85" s="20">
        <v>86564</v>
      </c>
      <c r="G85" s="20">
        <v>117917</v>
      </c>
      <c r="H85" s="20">
        <v>131350</v>
      </c>
      <c r="I85" s="20">
        <v>134095</v>
      </c>
      <c r="J85" s="68">
        <f t="shared" si="18"/>
        <v>2.0898363151884203E-2</v>
      </c>
      <c r="K85" s="20">
        <f t="shared" si="19"/>
        <v>2745</v>
      </c>
      <c r="L85" s="68">
        <f t="shared" si="20"/>
        <v>0.15661296934545951</v>
      </c>
      <c r="M85" s="79"/>
    </row>
    <row r="86" spans="2:13" x14ac:dyDescent="0.25">
      <c r="B86" s="270"/>
      <c r="C86" s="273"/>
      <c r="D86" s="19" t="s">
        <v>49</v>
      </c>
      <c r="E86" s="20">
        <v>2531</v>
      </c>
      <c r="F86" s="20">
        <v>7704</v>
      </c>
      <c r="G86" s="20">
        <v>10660</v>
      </c>
      <c r="H86" s="20">
        <v>10020</v>
      </c>
      <c r="I86" s="20">
        <v>9505</v>
      </c>
      <c r="J86" s="68">
        <f t="shared" si="18"/>
        <v>-5.1397205588822326E-2</v>
      </c>
      <c r="K86" s="20">
        <f t="shared" si="19"/>
        <v>-515</v>
      </c>
      <c r="L86" s="68">
        <f t="shared" si="20"/>
        <v>1.110113183659788E-2</v>
      </c>
      <c r="M86" s="79"/>
    </row>
    <row r="87" spans="2:13" x14ac:dyDescent="0.25">
      <c r="B87" s="270"/>
      <c r="C87" s="273"/>
      <c r="D87" s="19" t="s">
        <v>50</v>
      </c>
      <c r="E87" s="20">
        <v>4401</v>
      </c>
      <c r="F87" s="20">
        <v>26255</v>
      </c>
      <c r="G87" s="20">
        <v>36146</v>
      </c>
      <c r="H87" s="20">
        <v>35192</v>
      </c>
      <c r="I87" s="20">
        <v>39857</v>
      </c>
      <c r="J87" s="68">
        <f t="shared" si="18"/>
        <v>0.13255853603091605</v>
      </c>
      <c r="K87" s="20">
        <f t="shared" si="19"/>
        <v>4665</v>
      </c>
      <c r="L87" s="68">
        <f t="shared" si="20"/>
        <v>4.6550006481986504E-2</v>
      </c>
      <c r="M87" s="79"/>
    </row>
    <row r="88" spans="2:13" x14ac:dyDescent="0.25">
      <c r="B88" s="270"/>
      <c r="C88" s="273"/>
      <c r="D88" s="19" t="s">
        <v>51</v>
      </c>
      <c r="E88" s="20">
        <v>12808</v>
      </c>
      <c r="F88" s="20">
        <v>31205</v>
      </c>
      <c r="G88" s="20">
        <v>46384</v>
      </c>
      <c r="H88" s="20">
        <v>46492</v>
      </c>
      <c r="I88" s="20">
        <v>49528</v>
      </c>
      <c r="J88" s="68">
        <f t="shared" si="18"/>
        <v>6.5301557257162468E-2</v>
      </c>
      <c r="K88" s="20">
        <f t="shared" si="19"/>
        <v>3036</v>
      </c>
      <c r="L88" s="68">
        <f t="shared" si="20"/>
        <v>5.7845013950870043E-2</v>
      </c>
      <c r="M88" s="79"/>
    </row>
    <row r="89" spans="2:13" ht="18" customHeight="1" x14ac:dyDescent="0.25">
      <c r="B89" s="270"/>
      <c r="C89" s="273"/>
      <c r="D89" s="19" t="s">
        <v>52</v>
      </c>
      <c r="E89" s="20">
        <v>11358</v>
      </c>
      <c r="F89" s="20">
        <v>37264</v>
      </c>
      <c r="G89" s="20">
        <v>45576</v>
      </c>
      <c r="H89" s="20">
        <v>46571</v>
      </c>
      <c r="I89" s="20">
        <v>45813</v>
      </c>
      <c r="J89" s="22">
        <f t="shared" si="18"/>
        <v>-1.6276223400828793E-2</v>
      </c>
      <c r="K89" s="20">
        <f t="shared" si="19"/>
        <v>-758</v>
      </c>
      <c r="L89" s="22">
        <f t="shared" si="20"/>
        <v>5.3506170734356512E-2</v>
      </c>
      <c r="M89" s="79"/>
    </row>
    <row r="90" spans="2:13" x14ac:dyDescent="0.25">
      <c r="B90" s="270"/>
      <c r="C90" s="274"/>
      <c r="D90" s="23" t="s">
        <v>53</v>
      </c>
      <c r="E90" s="69">
        <v>4917</v>
      </c>
      <c r="F90" s="69">
        <v>16217</v>
      </c>
      <c r="G90" s="69">
        <v>19378</v>
      </c>
      <c r="H90" s="69">
        <v>22033</v>
      </c>
      <c r="I90" s="69">
        <v>20553</v>
      </c>
      <c r="J90" s="46">
        <f t="shared" si="18"/>
        <v>-6.7171969318749136E-2</v>
      </c>
      <c r="K90" s="69">
        <f t="shared" si="19"/>
        <v>-1480</v>
      </c>
      <c r="L90" s="46">
        <f t="shared" si="20"/>
        <v>2.4004372713055888E-2</v>
      </c>
      <c r="M90" s="79"/>
    </row>
    <row r="91" spans="2:13" x14ac:dyDescent="0.25">
      <c r="B91" s="270"/>
      <c r="C91" s="275" t="s">
        <v>18</v>
      </c>
      <c r="D91" s="63" t="s">
        <v>43</v>
      </c>
      <c r="E91" s="64">
        <v>121129</v>
      </c>
      <c r="F91" s="64">
        <v>750050</v>
      </c>
      <c r="G91" s="64">
        <v>987530</v>
      </c>
      <c r="H91" s="64">
        <v>1041210</v>
      </c>
      <c r="I91" s="64">
        <v>1034846</v>
      </c>
      <c r="J91" s="65">
        <f t="shared" si="18"/>
        <v>-6.1121195532121142E-3</v>
      </c>
      <c r="K91" s="64">
        <f t="shared" si="19"/>
        <v>-6364</v>
      </c>
      <c r="L91" s="65">
        <f t="shared" ref="L91:L92" si="21">I91/$I$91</f>
        <v>1</v>
      </c>
    </row>
    <row r="92" spans="2:13" x14ac:dyDescent="0.25">
      <c r="B92" s="270"/>
      <c r="C92" s="276"/>
      <c r="D92" s="26" t="s">
        <v>44</v>
      </c>
      <c r="E92" s="27">
        <v>42100</v>
      </c>
      <c r="F92" s="27">
        <v>281286</v>
      </c>
      <c r="G92" s="27">
        <v>353943</v>
      </c>
      <c r="H92" s="27">
        <v>376573</v>
      </c>
      <c r="I92" s="27">
        <v>361031</v>
      </c>
      <c r="J92" s="80">
        <f t="shared" si="18"/>
        <v>-4.127221016907745E-2</v>
      </c>
      <c r="K92" s="27">
        <f t="shared" si="19"/>
        <v>-15542</v>
      </c>
      <c r="L92" s="38">
        <f t="shared" si="21"/>
        <v>0.34887413199645162</v>
      </c>
    </row>
    <row r="93" spans="2:13" x14ac:dyDescent="0.25">
      <c r="B93" s="270"/>
      <c r="C93" s="276"/>
      <c r="D93" s="4" t="s">
        <v>45</v>
      </c>
      <c r="E93" s="29">
        <v>21892</v>
      </c>
      <c r="F93" s="29">
        <v>197512</v>
      </c>
      <c r="G93" s="29">
        <v>253859</v>
      </c>
      <c r="H93" s="29">
        <v>264242</v>
      </c>
      <c r="I93" s="29">
        <v>276285</v>
      </c>
      <c r="J93" s="81">
        <f t="shared" si="18"/>
        <v>4.5575646566405004E-2</v>
      </c>
      <c r="K93" s="29">
        <f t="shared" si="19"/>
        <v>12043</v>
      </c>
      <c r="L93" s="75">
        <f>I93/$I$91</f>
        <v>0.26698175380684663</v>
      </c>
    </row>
    <row r="94" spans="2:13" x14ac:dyDescent="0.25">
      <c r="B94" s="270"/>
      <c r="C94" s="276"/>
      <c r="D94" s="4" t="s">
        <v>46</v>
      </c>
      <c r="E94" s="29">
        <v>1109</v>
      </c>
      <c r="F94" s="29">
        <v>6137</v>
      </c>
      <c r="G94" s="29">
        <v>12249</v>
      </c>
      <c r="H94" s="29">
        <v>10335</v>
      </c>
      <c r="I94" s="29">
        <v>9698</v>
      </c>
      <c r="J94" s="81">
        <f t="shared" si="18"/>
        <v>-6.163522012578615E-2</v>
      </c>
      <c r="K94" s="29">
        <f t="shared" si="19"/>
        <v>-637</v>
      </c>
      <c r="L94" s="75">
        <f t="shared" ref="L94:L101" si="22">I94/$I$91</f>
        <v>9.3714427074173354E-3</v>
      </c>
    </row>
    <row r="95" spans="2:13" x14ac:dyDescent="0.25">
      <c r="B95" s="270"/>
      <c r="C95" s="276"/>
      <c r="D95" s="4" t="s">
        <v>47</v>
      </c>
      <c r="E95" s="29">
        <v>4027</v>
      </c>
      <c r="F95" s="29">
        <v>24471</v>
      </c>
      <c r="G95" s="29">
        <v>43145</v>
      </c>
      <c r="H95" s="29">
        <v>46632</v>
      </c>
      <c r="I95" s="29">
        <v>35887</v>
      </c>
      <c r="J95" s="81">
        <f t="shared" si="18"/>
        <v>-0.2304211700120089</v>
      </c>
      <c r="K95" s="29">
        <f t="shared" si="19"/>
        <v>-10745</v>
      </c>
      <c r="L95" s="75">
        <f t="shared" si="22"/>
        <v>3.4678589857814593E-2</v>
      </c>
    </row>
    <row r="96" spans="2:13" x14ac:dyDescent="0.25">
      <c r="B96" s="270"/>
      <c r="C96" s="276"/>
      <c r="D96" s="4" t="s">
        <v>48</v>
      </c>
      <c r="E96" s="29">
        <v>12485</v>
      </c>
      <c r="F96" s="29">
        <v>103427</v>
      </c>
      <c r="G96" s="29">
        <v>143439</v>
      </c>
      <c r="H96" s="29">
        <v>159222</v>
      </c>
      <c r="I96" s="29">
        <v>163457</v>
      </c>
      <c r="J96" s="81">
        <f t="shared" si="18"/>
        <v>2.6598083179460108E-2</v>
      </c>
      <c r="K96" s="29">
        <f t="shared" si="19"/>
        <v>4235</v>
      </c>
      <c r="L96" s="75">
        <f t="shared" si="22"/>
        <v>0.15795297078019338</v>
      </c>
    </row>
    <row r="97" spans="2:12" x14ac:dyDescent="0.25">
      <c r="B97" s="270"/>
      <c r="C97" s="276"/>
      <c r="D97" s="4" t="s">
        <v>49</v>
      </c>
      <c r="E97" s="29">
        <v>2621</v>
      </c>
      <c r="F97" s="29">
        <v>8312</v>
      </c>
      <c r="G97" s="29">
        <v>11185</v>
      </c>
      <c r="H97" s="29">
        <v>10715</v>
      </c>
      <c r="I97" s="29">
        <v>10121</v>
      </c>
      <c r="J97" s="81">
        <f t="shared" si="18"/>
        <v>-5.5436304246383572E-2</v>
      </c>
      <c r="K97" s="29">
        <f t="shared" si="19"/>
        <v>-594</v>
      </c>
      <c r="L97" s="75">
        <f t="shared" si="22"/>
        <v>9.7801991793948079E-3</v>
      </c>
    </row>
    <row r="98" spans="2:12" x14ac:dyDescent="0.25">
      <c r="B98" s="270"/>
      <c r="C98" s="276"/>
      <c r="D98" s="4" t="s">
        <v>50</v>
      </c>
      <c r="E98" s="29">
        <v>5615</v>
      </c>
      <c r="F98" s="29">
        <v>31964</v>
      </c>
      <c r="G98" s="29">
        <v>41801</v>
      </c>
      <c r="H98" s="29">
        <v>41950</v>
      </c>
      <c r="I98" s="29">
        <v>46326</v>
      </c>
      <c r="J98" s="81">
        <f t="shared" si="18"/>
        <v>0.10431466030989278</v>
      </c>
      <c r="K98" s="29">
        <f t="shared" si="19"/>
        <v>4376</v>
      </c>
      <c r="L98" s="75">
        <f t="shared" si="22"/>
        <v>4.4766081136710198E-2</v>
      </c>
    </row>
    <row r="99" spans="2:12" x14ac:dyDescent="0.25">
      <c r="B99" s="270"/>
      <c r="C99" s="276"/>
      <c r="D99" s="4" t="s">
        <v>51</v>
      </c>
      <c r="E99" s="29">
        <v>13115</v>
      </c>
      <c r="F99" s="29">
        <v>33194</v>
      </c>
      <c r="G99" s="29">
        <v>48798</v>
      </c>
      <c r="H99" s="29">
        <v>49218</v>
      </c>
      <c r="I99" s="29">
        <v>52121</v>
      </c>
      <c r="J99" s="81">
        <f t="shared" si="18"/>
        <v>5.898248608232759E-2</v>
      </c>
      <c r="K99" s="29">
        <f t="shared" si="19"/>
        <v>2903</v>
      </c>
      <c r="L99" s="75">
        <f t="shared" si="22"/>
        <v>5.0365948170065886E-2</v>
      </c>
    </row>
    <row r="100" spans="2:12" x14ac:dyDescent="0.25">
      <c r="B100" s="270"/>
      <c r="C100" s="276"/>
      <c r="D100" s="4" t="s">
        <v>52</v>
      </c>
      <c r="E100" s="29">
        <v>12821</v>
      </c>
      <c r="F100" s="29">
        <v>44789</v>
      </c>
      <c r="G100" s="29">
        <v>55197</v>
      </c>
      <c r="H100" s="29">
        <v>56420</v>
      </c>
      <c r="I100" s="29">
        <v>55860</v>
      </c>
      <c r="J100" s="31">
        <f t="shared" si="18"/>
        <v>-9.9255583126550695E-3</v>
      </c>
      <c r="K100" s="29">
        <f t="shared" si="19"/>
        <v>-560</v>
      </c>
      <c r="L100" s="42">
        <f t="shared" si="22"/>
        <v>5.3979046157592532E-2</v>
      </c>
    </row>
    <row r="101" spans="2:12" x14ac:dyDescent="0.25">
      <c r="B101" s="270"/>
      <c r="C101" s="277"/>
      <c r="D101" s="32" t="s">
        <v>53</v>
      </c>
      <c r="E101" s="71">
        <v>5344</v>
      </c>
      <c r="F101" s="71">
        <v>18958</v>
      </c>
      <c r="G101" s="71">
        <v>23914</v>
      </c>
      <c r="H101" s="71">
        <v>25903</v>
      </c>
      <c r="I101" s="71">
        <v>24060</v>
      </c>
      <c r="J101" s="72">
        <f t="shared" si="18"/>
        <v>-7.1150059838628765E-2</v>
      </c>
      <c r="K101" s="71">
        <f t="shared" si="19"/>
        <v>-1843</v>
      </c>
      <c r="L101" s="55">
        <f t="shared" si="22"/>
        <v>2.3249836207513003E-2</v>
      </c>
    </row>
    <row r="102" spans="2:12" x14ac:dyDescent="0.25">
      <c r="B102" s="270"/>
      <c r="C102" s="272" t="s">
        <v>21</v>
      </c>
      <c r="D102" s="63" t="s">
        <v>43</v>
      </c>
      <c r="E102" s="64">
        <v>514028</v>
      </c>
      <c r="F102" s="64">
        <v>4253563</v>
      </c>
      <c r="G102" s="64">
        <v>5729940</v>
      </c>
      <c r="H102" s="64">
        <v>6027617</v>
      </c>
      <c r="I102" s="64">
        <v>5894721</v>
      </c>
      <c r="J102" s="65">
        <f t="shared" si="18"/>
        <v>-2.2047850750968379E-2</v>
      </c>
      <c r="K102" s="64">
        <f t="shared" si="19"/>
        <v>-132896</v>
      </c>
      <c r="L102" s="65">
        <f t="shared" ref="L102:L103" si="23">I102/$I$102</f>
        <v>1</v>
      </c>
    </row>
    <row r="103" spans="2:12" x14ac:dyDescent="0.25">
      <c r="B103" s="270"/>
      <c r="C103" s="273"/>
      <c r="D103" s="15" t="s">
        <v>44</v>
      </c>
      <c r="E103" s="16">
        <v>202139</v>
      </c>
      <c r="F103" s="16">
        <v>1698842</v>
      </c>
      <c r="G103" s="16">
        <v>2182901</v>
      </c>
      <c r="H103" s="16">
        <v>2279505</v>
      </c>
      <c r="I103" s="16">
        <v>2180082</v>
      </c>
      <c r="J103" s="18">
        <f t="shared" si="18"/>
        <v>-4.3616048220995296E-2</v>
      </c>
      <c r="K103" s="16">
        <f t="shared" si="19"/>
        <v>-99423</v>
      </c>
      <c r="L103" s="18">
        <f t="shared" si="23"/>
        <v>0.36983633322085979</v>
      </c>
    </row>
    <row r="104" spans="2:12" x14ac:dyDescent="0.25">
      <c r="B104" s="270"/>
      <c r="C104" s="273"/>
      <c r="D104" s="19" t="s">
        <v>45</v>
      </c>
      <c r="E104" s="20">
        <v>105534</v>
      </c>
      <c r="F104" s="20">
        <v>1185438</v>
      </c>
      <c r="G104" s="20">
        <v>1584577</v>
      </c>
      <c r="H104" s="20">
        <v>1661721</v>
      </c>
      <c r="I104" s="20">
        <v>1688329</v>
      </c>
      <c r="J104" s="68">
        <f t="shared" si="18"/>
        <v>1.601231494336286E-2</v>
      </c>
      <c r="K104" s="20">
        <f t="shared" si="19"/>
        <v>26608</v>
      </c>
      <c r="L104" s="68">
        <f>I104/$I$102</f>
        <v>0.28641372509402907</v>
      </c>
    </row>
    <row r="105" spans="2:12" x14ac:dyDescent="0.25">
      <c r="B105" s="270"/>
      <c r="C105" s="273"/>
      <c r="D105" s="19" t="s">
        <v>46</v>
      </c>
      <c r="E105" s="20">
        <v>4966</v>
      </c>
      <c r="F105" s="20">
        <v>27139</v>
      </c>
      <c r="G105" s="20">
        <v>34163</v>
      </c>
      <c r="H105" s="20">
        <v>39956</v>
      </c>
      <c r="I105" s="20">
        <v>38976</v>
      </c>
      <c r="J105" s="68">
        <f t="shared" si="18"/>
        <v>-2.4526979677645389E-2</v>
      </c>
      <c r="K105" s="20">
        <f t="shared" si="19"/>
        <v>-980</v>
      </c>
      <c r="L105" s="68">
        <f t="shared" ref="L105:L112" si="24">I105/$I$102</f>
        <v>6.6120177697977563E-3</v>
      </c>
    </row>
    <row r="106" spans="2:12" x14ac:dyDescent="0.25">
      <c r="B106" s="270"/>
      <c r="C106" s="273"/>
      <c r="D106" s="19" t="s">
        <v>47</v>
      </c>
      <c r="E106" s="20">
        <v>25853</v>
      </c>
      <c r="F106" s="20">
        <v>127192</v>
      </c>
      <c r="G106" s="20">
        <v>236821</v>
      </c>
      <c r="H106" s="20">
        <v>235129</v>
      </c>
      <c r="I106" s="20">
        <v>182543</v>
      </c>
      <c r="J106" s="68">
        <f t="shared" si="18"/>
        <v>-0.22364744459424402</v>
      </c>
      <c r="K106" s="20">
        <f t="shared" si="19"/>
        <v>-52586</v>
      </c>
      <c r="L106" s="68">
        <f t="shared" si="24"/>
        <v>3.0967199295776678E-2</v>
      </c>
    </row>
    <row r="107" spans="2:12" x14ac:dyDescent="0.25">
      <c r="B107" s="270"/>
      <c r="C107" s="273"/>
      <c r="D107" s="19" t="s">
        <v>48</v>
      </c>
      <c r="E107" s="20">
        <v>55548</v>
      </c>
      <c r="F107" s="20">
        <v>562616</v>
      </c>
      <c r="G107" s="20">
        <v>871429</v>
      </c>
      <c r="H107" s="20">
        <v>959103</v>
      </c>
      <c r="I107" s="20">
        <v>973492</v>
      </c>
      <c r="J107" s="68">
        <f t="shared" si="18"/>
        <v>1.500255968337072E-2</v>
      </c>
      <c r="K107" s="20">
        <f t="shared" si="19"/>
        <v>14389</v>
      </c>
      <c r="L107" s="68">
        <f t="shared" si="24"/>
        <v>0.1651464081166861</v>
      </c>
    </row>
    <row r="108" spans="2:12" x14ac:dyDescent="0.25">
      <c r="B108" s="270"/>
      <c r="C108" s="273"/>
      <c r="D108" s="19" t="s">
        <v>49</v>
      </c>
      <c r="E108" s="20">
        <v>5860</v>
      </c>
      <c r="F108" s="20">
        <v>22783</v>
      </c>
      <c r="G108" s="20">
        <v>28604</v>
      </c>
      <c r="H108" s="20">
        <v>29719</v>
      </c>
      <c r="I108" s="20">
        <v>27366</v>
      </c>
      <c r="J108" s="68">
        <f t="shared" si="18"/>
        <v>-7.9174938591473509E-2</v>
      </c>
      <c r="K108" s="20">
        <f t="shared" si="19"/>
        <v>-2353</v>
      </c>
      <c r="L108" s="68">
        <f t="shared" si="24"/>
        <v>4.6424589051797362E-3</v>
      </c>
    </row>
    <row r="109" spans="2:12" x14ac:dyDescent="0.25">
      <c r="B109" s="270"/>
      <c r="C109" s="273"/>
      <c r="D109" s="19" t="s">
        <v>50</v>
      </c>
      <c r="E109" s="20">
        <v>28110</v>
      </c>
      <c r="F109" s="20">
        <v>197034</v>
      </c>
      <c r="G109" s="20">
        <v>206916</v>
      </c>
      <c r="H109" s="20">
        <v>228188</v>
      </c>
      <c r="I109" s="20">
        <v>230581</v>
      </c>
      <c r="J109" s="68">
        <f t="shared" si="18"/>
        <v>1.0486966886952942E-2</v>
      </c>
      <c r="K109" s="20">
        <f t="shared" si="19"/>
        <v>2393</v>
      </c>
      <c r="L109" s="68">
        <f t="shared" si="24"/>
        <v>3.9116524768517458E-2</v>
      </c>
    </row>
    <row r="110" spans="2:12" x14ac:dyDescent="0.25">
      <c r="B110" s="270"/>
      <c r="C110" s="273"/>
      <c r="D110" s="19" t="s">
        <v>51</v>
      </c>
      <c r="E110" s="20">
        <v>24210</v>
      </c>
      <c r="F110" s="20">
        <v>81974</v>
      </c>
      <c r="G110" s="20">
        <v>111772</v>
      </c>
      <c r="H110" s="20">
        <v>118608</v>
      </c>
      <c r="I110" s="20">
        <v>109715</v>
      </c>
      <c r="J110" s="68">
        <f t="shared" si="18"/>
        <v>-7.4978079050317059E-2</v>
      </c>
      <c r="K110" s="20">
        <f t="shared" si="19"/>
        <v>-8893</v>
      </c>
      <c r="L110" s="68">
        <f t="shared" si="24"/>
        <v>1.8612416092296819E-2</v>
      </c>
    </row>
    <row r="111" spans="2:12" x14ac:dyDescent="0.25">
      <c r="B111" s="270"/>
      <c r="C111" s="273"/>
      <c r="D111" s="19" t="s">
        <v>52</v>
      </c>
      <c r="E111" s="20">
        <v>44980</v>
      </c>
      <c r="F111" s="20">
        <v>256160</v>
      </c>
      <c r="G111" s="20">
        <v>320294</v>
      </c>
      <c r="H111" s="20">
        <v>340167</v>
      </c>
      <c r="I111" s="20">
        <v>338110</v>
      </c>
      <c r="J111" s="22">
        <f t="shared" si="18"/>
        <v>-6.0470298412250711E-3</v>
      </c>
      <c r="K111" s="20">
        <f t="shared" si="19"/>
        <v>-2057</v>
      </c>
      <c r="L111" s="22">
        <f t="shared" si="24"/>
        <v>5.7358100578466735E-2</v>
      </c>
    </row>
    <row r="112" spans="2:12" x14ac:dyDescent="0.25">
      <c r="B112" s="270"/>
      <c r="C112" s="274"/>
      <c r="D112" s="23" t="s">
        <v>53</v>
      </c>
      <c r="E112" s="69">
        <v>16828</v>
      </c>
      <c r="F112" s="69">
        <v>94385</v>
      </c>
      <c r="G112" s="69">
        <v>152463</v>
      </c>
      <c r="H112" s="69">
        <v>135521</v>
      </c>
      <c r="I112" s="69">
        <v>125527</v>
      </c>
      <c r="J112" s="46">
        <f t="shared" si="18"/>
        <v>-7.3745028445775906E-2</v>
      </c>
      <c r="K112" s="69">
        <f t="shared" si="19"/>
        <v>-9994</v>
      </c>
      <c r="L112" s="46">
        <f t="shared" si="24"/>
        <v>2.1294816158389854E-2</v>
      </c>
    </row>
    <row r="113" spans="2:12" x14ac:dyDescent="0.25">
      <c r="B113" s="270"/>
      <c r="C113" s="275" t="s">
        <v>22</v>
      </c>
      <c r="D113" s="63" t="s">
        <v>43</v>
      </c>
      <c r="E113" s="73">
        <f t="shared" ref="E113:I114" si="25">E102/E80</f>
        <v>4.9831609356974589</v>
      </c>
      <c r="F113" s="73">
        <f t="shared" si="25"/>
        <v>6.8297853550761403</v>
      </c>
      <c r="G113" s="73">
        <f t="shared" si="25"/>
        <v>7.0326808295459147</v>
      </c>
      <c r="H113" s="73">
        <f t="shared" si="25"/>
        <v>7.0001312317669138</v>
      </c>
      <c r="I113" s="73">
        <f t="shared" si="25"/>
        <v>6.8845949459192095</v>
      </c>
      <c r="J113" s="65">
        <f t="shared" si="18"/>
        <v>-1.6504874269127279E-2</v>
      </c>
      <c r="K113" s="73">
        <f t="shared" ref="K113:K114" si="26">(I113-H113)</f>
        <v>-0.11553628584770426</v>
      </c>
      <c r="L113" s="65"/>
    </row>
    <row r="114" spans="2:12" x14ac:dyDescent="0.25">
      <c r="B114" s="270"/>
      <c r="C114" s="276"/>
      <c r="D114" s="26" t="s">
        <v>44</v>
      </c>
      <c r="E114" s="37">
        <f t="shared" si="25"/>
        <v>5.8541805438906422</v>
      </c>
      <c r="F114" s="37">
        <f t="shared" si="25"/>
        <v>7.3592005059650161</v>
      </c>
      <c r="G114" s="37">
        <f t="shared" si="25"/>
        <v>7.6156918976248287</v>
      </c>
      <c r="H114" s="37">
        <f t="shared" si="25"/>
        <v>7.4612617507659271</v>
      </c>
      <c r="I114" s="37">
        <f t="shared" si="25"/>
        <v>7.4167332900139824</v>
      </c>
      <c r="J114" s="80">
        <f t="shared" si="18"/>
        <v>-5.9679531745918668E-3</v>
      </c>
      <c r="K114" s="37">
        <f t="shared" si="26"/>
        <v>-4.4528460751944721E-2</v>
      </c>
      <c r="L114" s="38"/>
    </row>
    <row r="115" spans="2:12" x14ac:dyDescent="0.25">
      <c r="B115" s="270"/>
      <c r="C115" s="276"/>
      <c r="D115" s="4" t="s">
        <v>45</v>
      </c>
      <c r="E115" s="41">
        <f>E104/E82</f>
        <v>5.8174301306432943</v>
      </c>
      <c r="F115" s="41">
        <f>F104/F82</f>
        <v>7.3585812186522324</v>
      </c>
      <c r="G115" s="41">
        <f>G104/G82</f>
        <v>7.7561282427802247</v>
      </c>
      <c r="H115" s="41">
        <f>H104/H82</f>
        <v>7.7503113237907346</v>
      </c>
      <c r="I115" s="41">
        <f>I104/I82</f>
        <v>7.5446940480925209</v>
      </c>
      <c r="J115" s="81">
        <f t="shared" si="18"/>
        <v>-2.6530195640921073E-2</v>
      </c>
      <c r="K115" s="41">
        <f>(I115-H115)</f>
        <v>-0.20561727569821375</v>
      </c>
      <c r="L115" s="75"/>
    </row>
    <row r="116" spans="2:12" x14ac:dyDescent="0.25">
      <c r="B116" s="270"/>
      <c r="C116" s="276"/>
      <c r="D116" s="4" t="s">
        <v>46</v>
      </c>
      <c r="E116" s="41">
        <f t="shared" ref="E116:I123" si="27">E105/E83</f>
        <v>5.3340494092373794</v>
      </c>
      <c r="F116" s="41">
        <f t="shared" si="27"/>
        <v>5.0708146487294465</v>
      </c>
      <c r="G116" s="41">
        <f t="shared" si="27"/>
        <v>2.9888888888888889</v>
      </c>
      <c r="H116" s="41">
        <f t="shared" si="27"/>
        <v>4.320968962906889</v>
      </c>
      <c r="I116" s="41">
        <f t="shared" si="27"/>
        <v>4.537897310513447</v>
      </c>
      <c r="J116" s="81">
        <f t="shared" si="18"/>
        <v>5.020363475617784E-2</v>
      </c>
      <c r="K116" s="41">
        <f t="shared" ref="K116:K123" si="28">(I116-H116)</f>
        <v>0.21692834760655799</v>
      </c>
      <c r="L116" s="75"/>
    </row>
    <row r="117" spans="2:12" x14ac:dyDescent="0.25">
      <c r="B117" s="270"/>
      <c r="C117" s="276"/>
      <c r="D117" s="4" t="s">
        <v>47</v>
      </c>
      <c r="E117" s="41">
        <f t="shared" si="27"/>
        <v>9.3976735732460916</v>
      </c>
      <c r="F117" s="41">
        <f t="shared" si="27"/>
        <v>6.2677770659833438</v>
      </c>
      <c r="G117" s="41">
        <f t="shared" si="27"/>
        <v>6.5175308234258038</v>
      </c>
      <c r="H117" s="41">
        <f t="shared" si="27"/>
        <v>5.8420045716557345</v>
      </c>
      <c r="I117" s="41">
        <f t="shared" si="27"/>
        <v>5.9730702529367496</v>
      </c>
      <c r="J117" s="81">
        <f t="shared" si="18"/>
        <v>2.2435052844176129E-2</v>
      </c>
      <c r="K117" s="41">
        <f t="shared" si="28"/>
        <v>0.13106568128101515</v>
      </c>
      <c r="L117" s="75"/>
    </row>
    <row r="118" spans="2:12" x14ac:dyDescent="0.25">
      <c r="B118" s="270"/>
      <c r="C118" s="276"/>
      <c r="D118" s="4" t="s">
        <v>48</v>
      </c>
      <c r="E118" s="41">
        <f t="shared" si="27"/>
        <v>5.1500092712775825</v>
      </c>
      <c r="F118" s="41">
        <f t="shared" si="27"/>
        <v>6.4994223926805601</v>
      </c>
      <c r="G118" s="41">
        <f t="shared" si="27"/>
        <v>7.390189709711068</v>
      </c>
      <c r="H118" s="41">
        <f t="shared" si="27"/>
        <v>7.3018880852683665</v>
      </c>
      <c r="I118" s="41">
        <f t="shared" si="27"/>
        <v>7.2597188560349002</v>
      </c>
      <c r="J118" s="81">
        <f t="shared" si="18"/>
        <v>-5.7751130585722565E-3</v>
      </c>
      <c r="K118" s="41">
        <f t="shared" si="28"/>
        <v>-4.2169229233466332E-2</v>
      </c>
      <c r="L118" s="75"/>
    </row>
    <row r="119" spans="2:12" x14ac:dyDescent="0.25">
      <c r="B119" s="270"/>
      <c r="C119" s="276"/>
      <c r="D119" s="4" t="s">
        <v>49</v>
      </c>
      <c r="E119" s="41">
        <f t="shared" si="27"/>
        <v>2.3152903990517584</v>
      </c>
      <c r="F119" s="41">
        <f t="shared" si="27"/>
        <v>2.9572949117341643</v>
      </c>
      <c r="G119" s="41">
        <f t="shared" si="27"/>
        <v>2.6833020637898688</v>
      </c>
      <c r="H119" s="41">
        <f t="shared" si="27"/>
        <v>2.9659680638722556</v>
      </c>
      <c r="I119" s="41">
        <f t="shared" si="27"/>
        <v>2.8791162546028408</v>
      </c>
      <c r="J119" s="81">
        <f t="shared" si="18"/>
        <v>-2.9282786395219751E-2</v>
      </c>
      <c r="K119" s="41">
        <f t="shared" si="28"/>
        <v>-8.6851809269414826E-2</v>
      </c>
      <c r="L119" s="75"/>
    </row>
    <row r="120" spans="2:12" x14ac:dyDescent="0.25">
      <c r="B120" s="270"/>
      <c r="C120" s="276"/>
      <c r="D120" s="4" t="s">
        <v>50</v>
      </c>
      <c r="E120" s="41">
        <f t="shared" si="27"/>
        <v>6.3871847307430132</v>
      </c>
      <c r="F120" s="41">
        <f t="shared" si="27"/>
        <v>7.504627689963816</v>
      </c>
      <c r="G120" s="41">
        <f t="shared" si="27"/>
        <v>5.7244508382670283</v>
      </c>
      <c r="H120" s="41">
        <f t="shared" si="27"/>
        <v>6.4840872925664925</v>
      </c>
      <c r="I120" s="41">
        <f t="shared" si="27"/>
        <v>5.7852071154376894</v>
      </c>
      <c r="J120" s="81">
        <f t="shared" si="18"/>
        <v>-0.10778389395374355</v>
      </c>
      <c r="K120" s="41">
        <f t="shared" si="28"/>
        <v>-0.69888017712880313</v>
      </c>
      <c r="L120" s="75"/>
    </row>
    <row r="121" spans="2:12" x14ac:dyDescent="0.25">
      <c r="B121" s="270"/>
      <c r="C121" s="276"/>
      <c r="D121" s="4" t="s">
        <v>51</v>
      </c>
      <c r="E121" s="41">
        <f t="shared" si="27"/>
        <v>1.8902248594628357</v>
      </c>
      <c r="F121" s="41">
        <f t="shared" si="27"/>
        <v>2.6269508091651979</v>
      </c>
      <c r="G121" s="41">
        <f t="shared" si="27"/>
        <v>2.4097102449120387</v>
      </c>
      <c r="H121" s="41">
        <f t="shared" si="27"/>
        <v>2.5511485847027444</v>
      </c>
      <c r="I121" s="41">
        <f t="shared" si="27"/>
        <v>2.2152115974802133</v>
      </c>
      <c r="J121" s="81">
        <f t="shared" si="18"/>
        <v>-0.13168068266853772</v>
      </c>
      <c r="K121" s="41">
        <f t="shared" si="28"/>
        <v>-0.33593698722253107</v>
      </c>
      <c r="L121" s="75"/>
    </row>
    <row r="122" spans="2:12" x14ac:dyDescent="0.25">
      <c r="B122" s="270"/>
      <c r="C122" s="276"/>
      <c r="D122" s="4" t="s">
        <v>52</v>
      </c>
      <c r="E122" s="41">
        <f t="shared" si="27"/>
        <v>3.9602042613136117</v>
      </c>
      <c r="F122" s="41">
        <f t="shared" si="27"/>
        <v>6.8741949334478321</v>
      </c>
      <c r="G122" s="41">
        <f t="shared" si="27"/>
        <v>7.0276900122871684</v>
      </c>
      <c r="H122" s="41">
        <f t="shared" si="27"/>
        <v>7.3042666036804018</v>
      </c>
      <c r="I122" s="41">
        <f t="shared" si="27"/>
        <v>7.3802195883264572</v>
      </c>
      <c r="J122" s="31">
        <f t="shared" si="18"/>
        <v>1.0398440906823625E-2</v>
      </c>
      <c r="K122" s="41">
        <f t="shared" si="28"/>
        <v>7.5952984646055377E-2</v>
      </c>
      <c r="L122" s="42"/>
    </row>
    <row r="123" spans="2:12" x14ac:dyDescent="0.25">
      <c r="B123" s="270"/>
      <c r="C123" s="277"/>
      <c r="D123" s="32" t="s">
        <v>53</v>
      </c>
      <c r="E123" s="77">
        <f t="shared" si="27"/>
        <v>3.4224120398617042</v>
      </c>
      <c r="F123" s="77">
        <f t="shared" si="27"/>
        <v>5.8201270271936858</v>
      </c>
      <c r="G123" s="77">
        <f t="shared" si="27"/>
        <v>7.8678398183507072</v>
      </c>
      <c r="H123" s="77">
        <f t="shared" si="27"/>
        <v>6.1508192257068943</v>
      </c>
      <c r="I123" s="77">
        <f t="shared" si="27"/>
        <v>6.1074782270228187</v>
      </c>
      <c r="J123" s="72">
        <f t="shared" si="18"/>
        <v>-7.0463782292503607E-3</v>
      </c>
      <c r="K123" s="77">
        <f t="shared" si="28"/>
        <v>-4.3340998684075593E-2</v>
      </c>
      <c r="L123" s="55"/>
    </row>
    <row r="124" spans="2:12" x14ac:dyDescent="0.25">
      <c r="B124" s="270"/>
      <c r="C124" s="278" t="s">
        <v>34</v>
      </c>
      <c r="D124" s="63" t="s">
        <v>43</v>
      </c>
      <c r="E124" s="65">
        <v>0.16271549131703736</v>
      </c>
      <c r="F124" s="65">
        <v>0.60071081530368453</v>
      </c>
      <c r="G124" s="65">
        <v>0.76713900878443608</v>
      </c>
      <c r="H124" s="65">
        <v>0.786140536375461</v>
      </c>
      <c r="I124" s="65">
        <v>0.7852934158922934</v>
      </c>
      <c r="J124" s="65">
        <f t="shared" si="18"/>
        <v>-1.0775687602541106E-3</v>
      </c>
      <c r="K124" s="73">
        <f t="shared" ref="K124:K125" si="29">(I124-H124)*100</f>
        <v>-8.4712048316759603E-2</v>
      </c>
      <c r="L124" s="65"/>
    </row>
    <row r="125" spans="2:12" x14ac:dyDescent="0.25">
      <c r="B125" s="270"/>
      <c r="C125" s="279"/>
      <c r="D125" s="15" t="s">
        <v>44</v>
      </c>
      <c r="E125" s="18">
        <v>0.1946078700374218</v>
      </c>
      <c r="F125" s="18">
        <v>0.67185428067137887</v>
      </c>
      <c r="G125" s="18">
        <v>0.80413505513713834</v>
      </c>
      <c r="H125" s="18">
        <v>0.81397578538938986</v>
      </c>
      <c r="I125" s="18">
        <v>0.81371574544196357</v>
      </c>
      <c r="J125" s="18">
        <f t="shared" si="18"/>
        <v>-3.1946889833078806E-4</v>
      </c>
      <c r="K125" s="44">
        <f t="shared" si="29"/>
        <v>-2.6003994742629377E-2</v>
      </c>
      <c r="L125" s="18"/>
    </row>
    <row r="126" spans="2:12" x14ac:dyDescent="0.25">
      <c r="B126" s="270"/>
      <c r="C126" s="279"/>
      <c r="D126" s="19" t="s">
        <v>45</v>
      </c>
      <c r="E126" s="68">
        <v>0.11239169144522164</v>
      </c>
      <c r="F126" s="68">
        <v>0.55221641121148779</v>
      </c>
      <c r="G126" s="68">
        <v>0.70323784349690821</v>
      </c>
      <c r="H126" s="68">
        <v>0.72617827130065415</v>
      </c>
      <c r="I126" s="68">
        <v>0.74682054895653494</v>
      </c>
      <c r="J126" s="68">
        <f t="shared" si="18"/>
        <v>2.8425909272813188E-2</v>
      </c>
      <c r="K126" s="45">
        <f>(I126-H126)*100</f>
        <v>2.0642277655880781</v>
      </c>
      <c r="L126" s="68"/>
    </row>
    <row r="127" spans="2:12" x14ac:dyDescent="0.25">
      <c r="B127" s="270"/>
      <c r="C127" s="279"/>
      <c r="D127" s="19" t="s">
        <v>46</v>
      </c>
      <c r="E127" s="68">
        <v>0.17462550109009073</v>
      </c>
      <c r="F127" s="68">
        <v>0.57354495118136861</v>
      </c>
      <c r="G127" s="68">
        <v>0.63490559024680349</v>
      </c>
      <c r="H127" s="68">
        <v>0.73019005847953211</v>
      </c>
      <c r="I127" s="68">
        <v>0.72119014136629411</v>
      </c>
      <c r="J127" s="68">
        <f t="shared" si="18"/>
        <v>-1.2325444599969537E-2</v>
      </c>
      <c r="K127" s="45">
        <f t="shared" ref="K127:K134" si="30">(I127-H127)*100</f>
        <v>-0.89999171132379985</v>
      </c>
      <c r="L127" s="68"/>
    </row>
    <row r="128" spans="2:12" x14ac:dyDescent="0.25">
      <c r="B128" s="270"/>
      <c r="C128" s="279"/>
      <c r="D128" s="19" t="s">
        <v>47</v>
      </c>
      <c r="E128" s="68">
        <v>0.11998533424916925</v>
      </c>
      <c r="F128" s="68">
        <v>0.47255515347862592</v>
      </c>
      <c r="G128" s="68">
        <v>0.87985867037204912</v>
      </c>
      <c r="H128" s="68">
        <v>0.85901285985678799</v>
      </c>
      <c r="I128" s="68">
        <v>0.67026628088006346</v>
      </c>
      <c r="J128" s="68">
        <f t="shared" si="18"/>
        <v>-0.21972497479047259</v>
      </c>
      <c r="K128" s="45">
        <f t="shared" si="30"/>
        <v>-18.874657897672453</v>
      </c>
      <c r="L128" s="68"/>
    </row>
    <row r="129" spans="2:12" x14ac:dyDescent="0.25">
      <c r="B129" s="270"/>
      <c r="C129" s="279"/>
      <c r="D129" s="19" t="s">
        <v>48</v>
      </c>
      <c r="E129" s="68">
        <v>0.15578777323438842</v>
      </c>
      <c r="F129" s="68">
        <v>0.52346062201281907</v>
      </c>
      <c r="G129" s="68">
        <v>0.77167120497664432</v>
      </c>
      <c r="H129" s="68">
        <v>0.80863263860785106</v>
      </c>
      <c r="I129" s="68">
        <v>0.81911227189197555</v>
      </c>
      <c r="J129" s="68">
        <f t="shared" si="18"/>
        <v>1.2959696138615362E-2</v>
      </c>
      <c r="K129" s="45">
        <f t="shared" si="30"/>
        <v>1.047963328412449</v>
      </c>
      <c r="L129" s="68"/>
    </row>
    <row r="130" spans="2:12" x14ac:dyDescent="0.25">
      <c r="B130" s="270"/>
      <c r="C130" s="279"/>
      <c r="D130" s="19" t="s">
        <v>49</v>
      </c>
      <c r="E130" s="68">
        <v>0.213595771824312</v>
      </c>
      <c r="F130" s="68">
        <v>0.61784406779661016</v>
      </c>
      <c r="G130" s="68">
        <v>0.73124217092312804</v>
      </c>
      <c r="H130" s="68">
        <v>0.73598315998018826</v>
      </c>
      <c r="I130" s="68">
        <v>0.68919837811972695</v>
      </c>
      <c r="J130" s="68">
        <f t="shared" si="18"/>
        <v>-6.3567734160820621E-2</v>
      </c>
      <c r="K130" s="45">
        <f t="shared" si="30"/>
        <v>-4.6784781860461315</v>
      </c>
      <c r="L130" s="68"/>
    </row>
    <row r="131" spans="2:12" x14ac:dyDescent="0.25">
      <c r="B131" s="270"/>
      <c r="C131" s="279"/>
      <c r="D131" s="19" t="s">
        <v>50</v>
      </c>
      <c r="E131" s="68">
        <v>0.28010841620662852</v>
      </c>
      <c r="F131" s="68">
        <v>0.80104565172317066</v>
      </c>
      <c r="G131" s="68">
        <v>0.73200810842363329</v>
      </c>
      <c r="H131" s="68">
        <v>0.79281495379056355</v>
      </c>
      <c r="I131" s="68">
        <v>0.80365053308099554</v>
      </c>
      <c r="J131" s="68">
        <f t="shared" si="18"/>
        <v>1.3667223654934224E-2</v>
      </c>
      <c r="K131" s="45">
        <f t="shared" si="30"/>
        <v>1.0835579290431996</v>
      </c>
      <c r="L131" s="68"/>
    </row>
    <row r="132" spans="2:12" x14ac:dyDescent="0.25">
      <c r="B132" s="270"/>
      <c r="C132" s="279"/>
      <c r="D132" s="19" t="s">
        <v>51</v>
      </c>
      <c r="E132" s="68">
        <v>0.24763970009103647</v>
      </c>
      <c r="F132" s="68">
        <v>0.55731641817427779</v>
      </c>
      <c r="G132" s="68">
        <v>0.66894091736091166</v>
      </c>
      <c r="H132" s="68">
        <v>0.71380511906982902</v>
      </c>
      <c r="I132" s="68">
        <v>0.69413074699008614</v>
      </c>
      <c r="J132" s="68">
        <f t="shared" si="18"/>
        <v>-2.7562665991217372E-2</v>
      </c>
      <c r="K132" s="45">
        <f t="shared" si="30"/>
        <v>-1.9674372079742874</v>
      </c>
      <c r="L132" s="68"/>
    </row>
    <row r="133" spans="2:12" x14ac:dyDescent="0.25">
      <c r="B133" s="270"/>
      <c r="C133" s="279"/>
      <c r="D133" s="19" t="s">
        <v>52</v>
      </c>
      <c r="E133" s="68">
        <v>0.22737382724037528</v>
      </c>
      <c r="F133" s="68">
        <v>0.67712023007708</v>
      </c>
      <c r="G133" s="68">
        <v>0.8462528237578768</v>
      </c>
      <c r="H133" s="68">
        <v>0.88378020265003898</v>
      </c>
      <c r="I133" s="68">
        <v>0.88204986395285434</v>
      </c>
      <c r="J133" s="68">
        <f t="shared" si="18"/>
        <v>-1.9578835235233294E-3</v>
      </c>
      <c r="K133" s="45">
        <f t="shared" si="30"/>
        <v>-0.17303386971846413</v>
      </c>
      <c r="L133" s="22"/>
    </row>
    <row r="134" spans="2:12" x14ac:dyDescent="0.25">
      <c r="B134" s="270"/>
      <c r="C134" s="280"/>
      <c r="D134" s="23" t="s">
        <v>53</v>
      </c>
      <c r="E134" s="68">
        <v>0.10682206267893077</v>
      </c>
      <c r="F134" s="68">
        <v>0.45798619029827209</v>
      </c>
      <c r="G134" s="68">
        <v>0.83872724572145296</v>
      </c>
      <c r="H134" s="68">
        <v>0.73333080810813733</v>
      </c>
      <c r="I134" s="68">
        <v>0.68344885036506287</v>
      </c>
      <c r="J134" s="68">
        <f t="shared" si="18"/>
        <v>-6.8021085697682615E-2</v>
      </c>
      <c r="K134" s="45">
        <f t="shared" si="30"/>
        <v>-4.9881957743074468</v>
      </c>
      <c r="L134" s="46"/>
    </row>
    <row r="135" spans="2:12" x14ac:dyDescent="0.25">
      <c r="B135" s="270"/>
      <c r="C135" s="281" t="s">
        <v>37</v>
      </c>
      <c r="D135" s="63" t="s">
        <v>43</v>
      </c>
      <c r="E135" s="64">
        <v>53281.5</v>
      </c>
      <c r="F135" s="64">
        <v>119984</v>
      </c>
      <c r="G135" s="64">
        <v>126549.5</v>
      </c>
      <c r="H135" s="64">
        <v>127785.5</v>
      </c>
      <c r="I135" s="64">
        <v>127200</v>
      </c>
      <c r="J135" s="65">
        <f t="shared" si="18"/>
        <v>-4.5818970070938825E-3</v>
      </c>
      <c r="K135" s="64">
        <f t="shared" ref="K135:K136" si="31">I135-H135</f>
        <v>-585.5</v>
      </c>
      <c r="L135" s="65">
        <f>I135/$I$135</f>
        <v>1</v>
      </c>
    </row>
    <row r="136" spans="2:12" x14ac:dyDescent="0.25">
      <c r="B136" s="270"/>
      <c r="C136" s="276"/>
      <c r="D136" s="26" t="s">
        <v>44</v>
      </c>
      <c r="E136" s="27">
        <v>17502</v>
      </c>
      <c r="F136" s="27">
        <v>42864.5</v>
      </c>
      <c r="G136" s="27">
        <v>46005</v>
      </c>
      <c r="H136" s="27">
        <v>46672</v>
      </c>
      <c r="I136" s="27">
        <v>45377</v>
      </c>
      <c r="J136" s="36">
        <f t="shared" si="18"/>
        <v>-2.7746828933836176E-2</v>
      </c>
      <c r="K136" s="27">
        <f t="shared" si="31"/>
        <v>-1295</v>
      </c>
      <c r="L136" s="38">
        <f t="shared" ref="L136:L145" si="32">I136/$I$135</f>
        <v>0.35673742138364778</v>
      </c>
    </row>
    <row r="137" spans="2:12" x14ac:dyDescent="0.25">
      <c r="B137" s="270"/>
      <c r="C137" s="276"/>
      <c r="D137" s="4" t="s">
        <v>45</v>
      </c>
      <c r="E137" s="29">
        <v>15829</v>
      </c>
      <c r="F137" s="29">
        <v>36341.5</v>
      </c>
      <c r="G137" s="29">
        <v>38144</v>
      </c>
      <c r="H137" s="29">
        <v>38136</v>
      </c>
      <c r="I137" s="29">
        <v>38307</v>
      </c>
      <c r="J137" s="74">
        <f>I137/H137-1</f>
        <v>4.4839521711768082E-3</v>
      </c>
      <c r="K137" s="29">
        <f>I137-H137</f>
        <v>171</v>
      </c>
      <c r="L137" s="75">
        <f t="shared" si="32"/>
        <v>0.30115566037735847</v>
      </c>
    </row>
    <row r="138" spans="2:12" x14ac:dyDescent="0.25">
      <c r="B138" s="270"/>
      <c r="C138" s="276"/>
      <c r="D138" s="4" t="s">
        <v>46</v>
      </c>
      <c r="E138" s="29">
        <v>482</v>
      </c>
      <c r="F138" s="29">
        <v>802</v>
      </c>
      <c r="G138" s="29">
        <v>912</v>
      </c>
      <c r="H138" s="29">
        <v>912</v>
      </c>
      <c r="I138" s="29">
        <v>916</v>
      </c>
      <c r="J138" s="74">
        <f t="shared" ref="J138:J145" si="33">I138/H138-1</f>
        <v>4.3859649122806044E-3</v>
      </c>
      <c r="K138" s="29">
        <f t="shared" ref="K138:K145" si="34">I138-H138</f>
        <v>4</v>
      </c>
      <c r="L138" s="75">
        <f t="shared" si="32"/>
        <v>7.2012578616352197E-3</v>
      </c>
    </row>
    <row r="139" spans="2:12" x14ac:dyDescent="0.25">
      <c r="B139" s="270"/>
      <c r="C139" s="276"/>
      <c r="D139" s="4" t="s">
        <v>47</v>
      </c>
      <c r="E139" s="29">
        <v>3652</v>
      </c>
      <c r="F139" s="29">
        <v>4562</v>
      </c>
      <c r="G139" s="29">
        <v>4562</v>
      </c>
      <c r="H139" s="29">
        <v>4562</v>
      </c>
      <c r="I139" s="29">
        <v>4616</v>
      </c>
      <c r="J139" s="74">
        <f t="shared" si="33"/>
        <v>1.1836913634370783E-2</v>
      </c>
      <c r="K139" s="29">
        <f t="shared" si="34"/>
        <v>54</v>
      </c>
      <c r="L139" s="75">
        <f t="shared" si="32"/>
        <v>3.6289308176100626E-2</v>
      </c>
    </row>
    <row r="140" spans="2:12" x14ac:dyDescent="0.25">
      <c r="B140" s="270"/>
      <c r="C140" s="276"/>
      <c r="D140" s="4" t="s">
        <v>48</v>
      </c>
      <c r="E140" s="29">
        <v>6018</v>
      </c>
      <c r="F140" s="29">
        <v>18222</v>
      </c>
      <c r="G140" s="29">
        <v>19144.5</v>
      </c>
      <c r="H140" s="29">
        <v>19768</v>
      </c>
      <c r="I140" s="29">
        <v>20159</v>
      </c>
      <c r="J140" s="74">
        <f t="shared" si="33"/>
        <v>1.9779441521651231E-2</v>
      </c>
      <c r="K140" s="29">
        <f t="shared" si="34"/>
        <v>391</v>
      </c>
      <c r="L140" s="75">
        <f t="shared" si="32"/>
        <v>0.15848270440251572</v>
      </c>
    </row>
    <row r="141" spans="2:12" x14ac:dyDescent="0.25">
      <c r="B141" s="270"/>
      <c r="C141" s="276"/>
      <c r="D141" s="4" t="s">
        <v>49</v>
      </c>
      <c r="E141" s="29">
        <v>465</v>
      </c>
      <c r="F141" s="29">
        <v>625</v>
      </c>
      <c r="G141" s="29">
        <v>663</v>
      </c>
      <c r="H141" s="29">
        <v>673</v>
      </c>
      <c r="I141" s="29">
        <v>673</v>
      </c>
      <c r="J141" s="74">
        <f t="shared" si="33"/>
        <v>0</v>
      </c>
      <c r="K141" s="29">
        <f t="shared" si="34"/>
        <v>0</v>
      </c>
      <c r="L141" s="75">
        <f t="shared" si="32"/>
        <v>5.290880503144654E-3</v>
      </c>
    </row>
    <row r="142" spans="2:12" x14ac:dyDescent="0.25">
      <c r="B142" s="270"/>
      <c r="C142" s="276"/>
      <c r="D142" s="4" t="s">
        <v>50</v>
      </c>
      <c r="E142" s="29">
        <v>1682</v>
      </c>
      <c r="F142" s="29">
        <v>4169</v>
      </c>
      <c r="G142" s="29">
        <v>4791</v>
      </c>
      <c r="H142" s="29">
        <v>4797</v>
      </c>
      <c r="I142" s="29">
        <v>4863</v>
      </c>
      <c r="J142" s="74">
        <f t="shared" si="33"/>
        <v>1.3758599124452875E-2</v>
      </c>
      <c r="K142" s="29">
        <f t="shared" si="34"/>
        <v>66</v>
      </c>
      <c r="L142" s="75">
        <f t="shared" si="32"/>
        <v>3.8231132075471699E-2</v>
      </c>
    </row>
    <row r="143" spans="2:12" x14ac:dyDescent="0.25">
      <c r="B143" s="270"/>
      <c r="C143" s="276"/>
      <c r="D143" s="4" t="s">
        <v>51</v>
      </c>
      <c r="E143" s="29">
        <v>1657</v>
      </c>
      <c r="F143" s="29">
        <v>2493</v>
      </c>
      <c r="G143" s="29">
        <v>2832</v>
      </c>
      <c r="H143" s="29">
        <v>2769.5</v>
      </c>
      <c r="I143" s="29">
        <v>2679</v>
      </c>
      <c r="J143" s="74">
        <f t="shared" si="33"/>
        <v>-3.2677378588192862E-2</v>
      </c>
      <c r="K143" s="29">
        <f t="shared" si="34"/>
        <v>-90.5</v>
      </c>
      <c r="L143" s="75">
        <f t="shared" si="32"/>
        <v>2.1061320754716981E-2</v>
      </c>
    </row>
    <row r="144" spans="2:12" x14ac:dyDescent="0.25">
      <c r="B144" s="270"/>
      <c r="C144" s="276"/>
      <c r="D144" s="4" t="s">
        <v>52</v>
      </c>
      <c r="E144" s="29">
        <v>3327.5</v>
      </c>
      <c r="F144" s="29">
        <v>6412</v>
      </c>
      <c r="G144" s="29">
        <v>6415</v>
      </c>
      <c r="H144" s="29">
        <v>6415</v>
      </c>
      <c r="I144" s="29">
        <v>6497</v>
      </c>
      <c r="J144" s="40">
        <f t="shared" si="33"/>
        <v>1.278254091971931E-2</v>
      </c>
      <c r="K144" s="29">
        <f t="shared" si="34"/>
        <v>82</v>
      </c>
      <c r="L144" s="42">
        <f t="shared" si="32"/>
        <v>5.1077044025157232E-2</v>
      </c>
    </row>
    <row r="145" spans="2:12" x14ac:dyDescent="0.25">
      <c r="B145" s="271"/>
      <c r="C145" s="277"/>
      <c r="D145" s="32" t="s">
        <v>53</v>
      </c>
      <c r="E145" s="71">
        <v>2667</v>
      </c>
      <c r="F145" s="71">
        <v>3493</v>
      </c>
      <c r="G145" s="71">
        <v>3081</v>
      </c>
      <c r="H145" s="71">
        <v>3081</v>
      </c>
      <c r="I145" s="71">
        <v>3113</v>
      </c>
      <c r="J145" s="61">
        <f t="shared" si="33"/>
        <v>1.0386238234339595E-2</v>
      </c>
      <c r="K145" s="71">
        <f t="shared" si="34"/>
        <v>32</v>
      </c>
      <c r="L145" s="55">
        <f t="shared" si="32"/>
        <v>2.4473270440251573E-2</v>
      </c>
    </row>
    <row r="146" spans="2:12" ht="6" customHeight="1" x14ac:dyDescent="0.25">
      <c r="B146" s="284"/>
      <c r="C146" s="284"/>
      <c r="D146" s="284"/>
      <c r="E146" s="284"/>
      <c r="F146" s="284"/>
      <c r="G146" s="284"/>
      <c r="H146" s="284"/>
      <c r="I146" s="284"/>
      <c r="J146" s="284"/>
      <c r="K146" s="284"/>
      <c r="L146" s="47"/>
    </row>
    <row r="147" spans="2:12" x14ac:dyDescent="0.25">
      <c r="B147" s="286" t="s">
        <v>55</v>
      </c>
      <c r="C147" s="286"/>
      <c r="D147" s="286"/>
      <c r="E147" s="286"/>
      <c r="F147" s="286"/>
      <c r="G147" s="286"/>
      <c r="H147" s="286"/>
      <c r="I147" s="286"/>
      <c r="J147" s="286"/>
      <c r="K147" s="286"/>
    </row>
    <row r="148" spans="2:12" x14ac:dyDescent="0.25">
      <c r="B148" s="60"/>
    </row>
    <row r="150" spans="2:12" ht="21.75" thickBot="1" x14ac:dyDescent="0.3">
      <c r="B150" s="268" t="s">
        <v>56</v>
      </c>
      <c r="C150" s="268"/>
      <c r="D150" s="268"/>
      <c r="E150" s="268"/>
      <c r="F150" s="268"/>
      <c r="G150" s="268"/>
      <c r="H150" s="268"/>
      <c r="I150" s="268"/>
      <c r="J150" s="268"/>
      <c r="K150" s="268"/>
      <c r="L150" s="12"/>
    </row>
    <row r="151" spans="2:12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2:12" x14ac:dyDescent="0.25">
      <c r="B152" s="4"/>
      <c r="C152" s="4"/>
      <c r="D152" s="4"/>
      <c r="E152" s="14">
        <v>2020</v>
      </c>
      <c r="F152" s="14">
        <v>2021</v>
      </c>
      <c r="G152" s="14">
        <v>2022</v>
      </c>
      <c r="H152" s="14">
        <v>2023</v>
      </c>
      <c r="I152" s="14">
        <v>2024</v>
      </c>
      <c r="J152" s="14" t="str">
        <f>CONCATENATE("var. ",RIGHT(I152,2),"/",RIGHT(H152,2))</f>
        <v>var. 24/23</v>
      </c>
      <c r="K152" s="14" t="str">
        <f>CONCATENATE("dif. ",RIGHT(I152,2),"/",RIGHT(H152,2))</f>
        <v>dif. 24/23</v>
      </c>
      <c r="L152" s="14" t="str">
        <f>CONCATENATE("cuota ",I152)</f>
        <v>cuota 2024</v>
      </c>
    </row>
    <row r="153" spans="2:12" x14ac:dyDescent="0.25">
      <c r="B153" s="269" t="s">
        <v>42</v>
      </c>
      <c r="C153" s="272" t="s">
        <v>8</v>
      </c>
      <c r="D153" s="63" t="s">
        <v>43</v>
      </c>
      <c r="E153" s="64">
        <v>1565303</v>
      </c>
      <c r="F153" s="64">
        <v>2335438</v>
      </c>
      <c r="G153" s="64">
        <v>4757683</v>
      </c>
      <c r="H153" s="64">
        <v>5188807</v>
      </c>
      <c r="I153" s="64">
        <v>5480280</v>
      </c>
      <c r="J153" s="65">
        <f>I153/H153-1</f>
        <v>5.6173413272068151E-2</v>
      </c>
      <c r="K153" s="64">
        <f>I153-H153</f>
        <v>291473</v>
      </c>
      <c r="L153" s="65">
        <f>I153/$I$153</f>
        <v>1</v>
      </c>
    </row>
    <row r="154" spans="2:12" x14ac:dyDescent="0.25">
      <c r="B154" s="270"/>
      <c r="C154" s="273"/>
      <c r="D154" s="15" t="s">
        <v>44</v>
      </c>
      <c r="E154" s="16">
        <v>550867</v>
      </c>
      <c r="F154" s="16">
        <v>881045</v>
      </c>
      <c r="G154" s="16">
        <v>1757049</v>
      </c>
      <c r="H154" s="16">
        <v>1888332</v>
      </c>
      <c r="I154" s="16">
        <v>1938898</v>
      </c>
      <c r="J154" s="18">
        <f t="shared" ref="J154" si="35">I154/H154-1</f>
        <v>2.677813011694985E-2</v>
      </c>
      <c r="K154" s="16">
        <f t="shared" ref="K154" si="36">I154-H154</f>
        <v>50566</v>
      </c>
      <c r="L154" s="18">
        <f t="shared" ref="L154:L163" si="37">I154/$I$153</f>
        <v>0.35379542651105417</v>
      </c>
    </row>
    <row r="155" spans="2:12" x14ac:dyDescent="0.25">
      <c r="B155" s="270"/>
      <c r="C155" s="273"/>
      <c r="D155" s="19" t="s">
        <v>45</v>
      </c>
      <c r="E155" s="20">
        <v>375345</v>
      </c>
      <c r="F155" s="20">
        <v>492258</v>
      </c>
      <c r="G155" s="20">
        <v>1243535</v>
      </c>
      <c r="H155" s="20">
        <v>1319978</v>
      </c>
      <c r="I155" s="20">
        <v>1387823</v>
      </c>
      <c r="J155" s="68">
        <f>I155/H155-1</f>
        <v>5.139858391579244E-2</v>
      </c>
      <c r="K155" s="20">
        <f>I155-H155</f>
        <v>67845</v>
      </c>
      <c r="L155" s="68">
        <f t="shared" si="37"/>
        <v>0.2532394330216704</v>
      </c>
    </row>
    <row r="156" spans="2:12" x14ac:dyDescent="0.25">
      <c r="B156" s="270"/>
      <c r="C156" s="273"/>
      <c r="D156" s="19" t="s">
        <v>46</v>
      </c>
      <c r="E156" s="20">
        <v>12633</v>
      </c>
      <c r="F156" s="20">
        <v>20161</v>
      </c>
      <c r="G156" s="20">
        <v>37751</v>
      </c>
      <c r="H156" s="20">
        <v>51166</v>
      </c>
      <c r="I156" s="20">
        <v>43737</v>
      </c>
      <c r="J156" s="68">
        <f t="shared" ref="J156:J218" si="38">I156/H156-1</f>
        <v>-0.14519407418989172</v>
      </c>
      <c r="K156" s="20">
        <f t="shared" ref="K156:K185" si="39">I156-H156</f>
        <v>-7429</v>
      </c>
      <c r="L156" s="68">
        <f t="shared" si="37"/>
        <v>7.9807966016334931E-3</v>
      </c>
    </row>
    <row r="157" spans="2:12" x14ac:dyDescent="0.25">
      <c r="B157" s="270"/>
      <c r="C157" s="273"/>
      <c r="D157" s="19" t="s">
        <v>47</v>
      </c>
      <c r="E157" s="20">
        <v>55313</v>
      </c>
      <c r="F157" s="20">
        <v>70304</v>
      </c>
      <c r="G157" s="20">
        <v>161080</v>
      </c>
      <c r="H157" s="20">
        <v>179837</v>
      </c>
      <c r="I157" s="20">
        <v>231856</v>
      </c>
      <c r="J157" s="68">
        <f t="shared" si="38"/>
        <v>0.28925638216829674</v>
      </c>
      <c r="K157" s="20">
        <f t="shared" si="39"/>
        <v>52019</v>
      </c>
      <c r="L157" s="68">
        <f t="shared" si="37"/>
        <v>4.2307327362835476E-2</v>
      </c>
    </row>
    <row r="158" spans="2:12" x14ac:dyDescent="0.25">
      <c r="B158" s="270"/>
      <c r="C158" s="273"/>
      <c r="D158" s="19" t="s">
        <v>48</v>
      </c>
      <c r="E158" s="20">
        <v>225835</v>
      </c>
      <c r="F158" s="20">
        <v>354204</v>
      </c>
      <c r="G158" s="20">
        <v>710225</v>
      </c>
      <c r="H158" s="20">
        <v>797848</v>
      </c>
      <c r="I158" s="20">
        <v>914356</v>
      </c>
      <c r="J158" s="68">
        <f t="shared" si="38"/>
        <v>0.14602781482187077</v>
      </c>
      <c r="K158" s="20">
        <f t="shared" si="39"/>
        <v>116508</v>
      </c>
      <c r="L158" s="68">
        <f t="shared" si="37"/>
        <v>0.16684475975680074</v>
      </c>
    </row>
    <row r="159" spans="2:12" x14ac:dyDescent="0.25">
      <c r="B159" s="270"/>
      <c r="C159" s="273"/>
      <c r="D159" s="19" t="s">
        <v>49</v>
      </c>
      <c r="E159" s="20">
        <v>24221</v>
      </c>
      <c r="F159" s="20">
        <v>33444</v>
      </c>
      <c r="G159" s="20">
        <v>51485</v>
      </c>
      <c r="H159" s="20">
        <v>58157</v>
      </c>
      <c r="I159" s="20">
        <v>57388</v>
      </c>
      <c r="J159" s="68">
        <f t="shared" si="38"/>
        <v>-1.3222827862510056E-2</v>
      </c>
      <c r="K159" s="20">
        <f t="shared" si="39"/>
        <v>-769</v>
      </c>
      <c r="L159" s="68">
        <f t="shared" si="37"/>
        <v>1.0471727721941215E-2</v>
      </c>
    </row>
    <row r="160" spans="2:12" x14ac:dyDescent="0.25">
      <c r="B160" s="270"/>
      <c r="C160" s="273"/>
      <c r="D160" s="19" t="s">
        <v>50</v>
      </c>
      <c r="E160" s="20">
        <v>77467</v>
      </c>
      <c r="F160" s="20">
        <v>107459</v>
      </c>
      <c r="G160" s="20">
        <v>198873</v>
      </c>
      <c r="H160" s="20">
        <v>252588</v>
      </c>
      <c r="I160" s="20">
        <v>239146</v>
      </c>
      <c r="J160" s="68">
        <f t="shared" si="38"/>
        <v>-5.3217096615832848E-2</v>
      </c>
      <c r="K160" s="20">
        <f t="shared" si="39"/>
        <v>-13442</v>
      </c>
      <c r="L160" s="68">
        <f t="shared" si="37"/>
        <v>4.3637551365988597E-2</v>
      </c>
    </row>
    <row r="161" spans="2:12" x14ac:dyDescent="0.25">
      <c r="B161" s="270"/>
      <c r="C161" s="273"/>
      <c r="D161" s="19" t="s">
        <v>51</v>
      </c>
      <c r="E161" s="20">
        <v>103516</v>
      </c>
      <c r="F161" s="20">
        <v>164258</v>
      </c>
      <c r="G161" s="20">
        <v>229131</v>
      </c>
      <c r="H161" s="20">
        <v>239109</v>
      </c>
      <c r="I161" s="20">
        <v>250871</v>
      </c>
      <c r="J161" s="68">
        <f t="shared" si="38"/>
        <v>4.9190954752853289E-2</v>
      </c>
      <c r="K161" s="20">
        <f t="shared" si="39"/>
        <v>11762</v>
      </c>
      <c r="L161" s="68">
        <f t="shared" si="37"/>
        <v>4.5777040589166977E-2</v>
      </c>
    </row>
    <row r="162" spans="2:12" x14ac:dyDescent="0.25">
      <c r="B162" s="270"/>
      <c r="C162" s="273"/>
      <c r="D162" s="19" t="s">
        <v>52</v>
      </c>
      <c r="E162" s="20">
        <v>96681</v>
      </c>
      <c r="F162" s="20">
        <v>140346</v>
      </c>
      <c r="G162" s="20">
        <v>257117</v>
      </c>
      <c r="H162" s="20">
        <v>278594</v>
      </c>
      <c r="I162" s="20">
        <v>287810</v>
      </c>
      <c r="J162" s="22">
        <f t="shared" si="38"/>
        <v>3.3080396562739978E-2</v>
      </c>
      <c r="K162" s="20">
        <f t="shared" si="39"/>
        <v>9216</v>
      </c>
      <c r="L162" s="22">
        <f t="shared" si="37"/>
        <v>5.2517389622428051E-2</v>
      </c>
    </row>
    <row r="163" spans="2:12" x14ac:dyDescent="0.25">
      <c r="B163" s="270"/>
      <c r="C163" s="274"/>
      <c r="D163" s="23" t="s">
        <v>53</v>
      </c>
      <c r="E163" s="69">
        <v>43425</v>
      </c>
      <c r="F163" s="69">
        <v>71959</v>
      </c>
      <c r="G163" s="69">
        <v>111437</v>
      </c>
      <c r="H163" s="69">
        <v>123198</v>
      </c>
      <c r="I163" s="69">
        <v>128395</v>
      </c>
      <c r="J163" s="46">
        <f t="shared" si="38"/>
        <v>4.2184126365687691E-2</v>
      </c>
      <c r="K163" s="69">
        <f t="shared" si="39"/>
        <v>5197</v>
      </c>
      <c r="L163" s="46">
        <f t="shared" si="37"/>
        <v>2.3428547446480836E-2</v>
      </c>
    </row>
    <row r="164" spans="2:12" x14ac:dyDescent="0.25">
      <c r="B164" s="270"/>
      <c r="C164" s="275" t="s">
        <v>18</v>
      </c>
      <c r="D164" s="63" t="s">
        <v>43</v>
      </c>
      <c r="E164" s="64">
        <v>1664028</v>
      </c>
      <c r="F164" s="64">
        <v>2347681</v>
      </c>
      <c r="G164" s="64">
        <v>4832844</v>
      </c>
      <c r="H164" s="64">
        <v>5281361</v>
      </c>
      <c r="I164" s="64">
        <v>5576793</v>
      </c>
      <c r="J164" s="65">
        <f>I164/H164-1</f>
        <v>5.5938611278418593E-2</v>
      </c>
      <c r="K164" s="64">
        <f>I164-H164</f>
        <v>295432</v>
      </c>
      <c r="L164" s="65">
        <f t="shared" ref="L164:L174" si="40">I164/$I$164</f>
        <v>1</v>
      </c>
    </row>
    <row r="165" spans="2:12" x14ac:dyDescent="0.25">
      <c r="B165" s="270"/>
      <c r="C165" s="276"/>
      <c r="D165" s="26" t="s">
        <v>44</v>
      </c>
      <c r="E165" s="27">
        <v>590539</v>
      </c>
      <c r="F165" s="27">
        <v>886032</v>
      </c>
      <c r="G165" s="27">
        <v>1785371</v>
      </c>
      <c r="H165" s="27">
        <v>1925016</v>
      </c>
      <c r="I165" s="27">
        <v>1977765</v>
      </c>
      <c r="J165" s="80">
        <f t="shared" ref="J165" si="41">I165/H165-1</f>
        <v>2.7401850166440145E-2</v>
      </c>
      <c r="K165" s="27">
        <f t="shared" ref="K165" si="42">I165-H165</f>
        <v>52749</v>
      </c>
      <c r="L165" s="38">
        <f t="shared" si="40"/>
        <v>0.35464199585675854</v>
      </c>
    </row>
    <row r="166" spans="2:12" x14ac:dyDescent="0.25">
      <c r="B166" s="270"/>
      <c r="C166" s="276"/>
      <c r="D166" s="4" t="s">
        <v>45</v>
      </c>
      <c r="E166" s="29">
        <v>404818</v>
      </c>
      <c r="F166" s="29">
        <v>494807</v>
      </c>
      <c r="G166" s="29">
        <v>1265143</v>
      </c>
      <c r="H166" s="29">
        <v>1346080</v>
      </c>
      <c r="I166" s="29">
        <v>1414435</v>
      </c>
      <c r="J166" s="81">
        <f>I166/H166-1</f>
        <v>5.0780785688814944E-2</v>
      </c>
      <c r="K166" s="29">
        <f>I166-H166</f>
        <v>68355</v>
      </c>
      <c r="L166" s="75">
        <f t="shared" si="40"/>
        <v>0.25362874325799795</v>
      </c>
    </row>
    <row r="167" spans="2:12" x14ac:dyDescent="0.25">
      <c r="B167" s="270"/>
      <c r="C167" s="276"/>
      <c r="D167" s="4" t="s">
        <v>46</v>
      </c>
      <c r="E167" s="29">
        <v>13335</v>
      </c>
      <c r="F167" s="29">
        <v>20284</v>
      </c>
      <c r="G167" s="29">
        <v>38233</v>
      </c>
      <c r="H167" s="29">
        <v>51566</v>
      </c>
      <c r="I167" s="29">
        <v>44327</v>
      </c>
      <c r="J167" s="81">
        <f t="shared" ref="J167:J174" si="43">I167/H167-1</f>
        <v>-0.14038319823139278</v>
      </c>
      <c r="K167" s="29">
        <f t="shared" ref="K167:K174" si="44">I167-H167</f>
        <v>-7239</v>
      </c>
      <c r="L167" s="75">
        <f t="shared" si="40"/>
        <v>7.948475046500739E-3</v>
      </c>
    </row>
    <row r="168" spans="2:12" x14ac:dyDescent="0.25">
      <c r="B168" s="270"/>
      <c r="C168" s="276"/>
      <c r="D168" s="4" t="s">
        <v>47</v>
      </c>
      <c r="E168" s="29">
        <v>57877</v>
      </c>
      <c r="F168" s="29">
        <v>71245</v>
      </c>
      <c r="G168" s="29">
        <v>164270</v>
      </c>
      <c r="H168" s="29">
        <v>183368</v>
      </c>
      <c r="I168" s="29">
        <v>234780</v>
      </c>
      <c r="J168" s="81">
        <f t="shared" si="43"/>
        <v>0.28037607434230627</v>
      </c>
      <c r="K168" s="29">
        <f t="shared" si="44"/>
        <v>51412</v>
      </c>
      <c r="L168" s="75">
        <f t="shared" si="40"/>
        <v>4.2099464692341999E-2</v>
      </c>
    </row>
    <row r="169" spans="2:12" x14ac:dyDescent="0.25">
      <c r="B169" s="270"/>
      <c r="C169" s="276"/>
      <c r="D169" s="4" t="s">
        <v>48</v>
      </c>
      <c r="E169" s="29">
        <v>240954</v>
      </c>
      <c r="F169" s="29">
        <v>355287</v>
      </c>
      <c r="G169" s="29">
        <v>720575</v>
      </c>
      <c r="H169" s="29">
        <v>811299</v>
      </c>
      <c r="I169" s="29">
        <v>928708</v>
      </c>
      <c r="J169" s="81">
        <f t="shared" si="43"/>
        <v>0.14471729904757669</v>
      </c>
      <c r="K169" s="29">
        <f t="shared" si="44"/>
        <v>117409</v>
      </c>
      <c r="L169" s="75">
        <f t="shared" si="40"/>
        <v>0.16653083591232451</v>
      </c>
    </row>
    <row r="170" spans="2:12" x14ac:dyDescent="0.25">
      <c r="B170" s="270"/>
      <c r="C170" s="276"/>
      <c r="D170" s="4" t="s">
        <v>49</v>
      </c>
      <c r="E170" s="29">
        <v>24525</v>
      </c>
      <c r="F170" s="29">
        <v>33497</v>
      </c>
      <c r="G170" s="29">
        <v>51855</v>
      </c>
      <c r="H170" s="29">
        <v>58492</v>
      </c>
      <c r="I170" s="29">
        <v>57716</v>
      </c>
      <c r="J170" s="81">
        <f t="shared" si="43"/>
        <v>-1.3266771524310994E-2</v>
      </c>
      <c r="K170" s="29">
        <f t="shared" si="44"/>
        <v>-776</v>
      </c>
      <c r="L170" s="75">
        <f t="shared" si="40"/>
        <v>1.0349317250972019E-2</v>
      </c>
    </row>
    <row r="171" spans="2:12" x14ac:dyDescent="0.25">
      <c r="B171" s="270"/>
      <c r="C171" s="276"/>
      <c r="D171" s="4" t="s">
        <v>50</v>
      </c>
      <c r="E171" s="29">
        <v>80970</v>
      </c>
      <c r="F171" s="29">
        <v>108554</v>
      </c>
      <c r="G171" s="29">
        <v>202302</v>
      </c>
      <c r="H171" s="29">
        <v>255835</v>
      </c>
      <c r="I171" s="29">
        <v>243005</v>
      </c>
      <c r="J171" s="81">
        <f t="shared" si="43"/>
        <v>-5.0149510426642174E-2</v>
      </c>
      <c r="K171" s="29">
        <f t="shared" si="44"/>
        <v>-12830</v>
      </c>
      <c r="L171" s="75">
        <f t="shared" si="40"/>
        <v>4.3574326678433285E-2</v>
      </c>
    </row>
    <row r="172" spans="2:12" x14ac:dyDescent="0.25">
      <c r="B172" s="270"/>
      <c r="C172" s="276"/>
      <c r="D172" s="4" t="s">
        <v>51</v>
      </c>
      <c r="E172" s="29">
        <v>104957</v>
      </c>
      <c r="F172" s="29">
        <v>164413</v>
      </c>
      <c r="G172" s="29">
        <v>230406</v>
      </c>
      <c r="H172" s="29">
        <v>240602</v>
      </c>
      <c r="I172" s="29">
        <v>252566</v>
      </c>
      <c r="J172" s="81">
        <f t="shared" si="43"/>
        <v>4.9725272441625501E-2</v>
      </c>
      <c r="K172" s="29">
        <f t="shared" si="44"/>
        <v>11964</v>
      </c>
      <c r="L172" s="75">
        <f t="shared" si="40"/>
        <v>4.5288752872842869E-2</v>
      </c>
    </row>
    <row r="173" spans="2:12" x14ac:dyDescent="0.25">
      <c r="B173" s="270"/>
      <c r="C173" s="276"/>
      <c r="D173" s="4" t="s">
        <v>52</v>
      </c>
      <c r="E173" s="29">
        <v>100783</v>
      </c>
      <c r="F173" s="29">
        <v>141329</v>
      </c>
      <c r="G173" s="29">
        <v>261644</v>
      </c>
      <c r="H173" s="29">
        <v>283635</v>
      </c>
      <c r="I173" s="29">
        <v>293116</v>
      </c>
      <c r="J173" s="31">
        <f t="shared" si="43"/>
        <v>3.3426763269695181E-2</v>
      </c>
      <c r="K173" s="29">
        <f t="shared" si="44"/>
        <v>9481</v>
      </c>
      <c r="L173" s="42">
        <f t="shared" si="40"/>
        <v>5.2559956950168317E-2</v>
      </c>
    </row>
    <row r="174" spans="2:12" x14ac:dyDescent="0.25">
      <c r="B174" s="270"/>
      <c r="C174" s="277"/>
      <c r="D174" s="32" t="s">
        <v>53</v>
      </c>
      <c r="E174" s="71">
        <v>45270</v>
      </c>
      <c r="F174" s="71">
        <v>72233</v>
      </c>
      <c r="G174" s="71">
        <v>113045</v>
      </c>
      <c r="H174" s="71">
        <v>125468</v>
      </c>
      <c r="I174" s="71">
        <v>130375</v>
      </c>
      <c r="J174" s="72">
        <f t="shared" si="43"/>
        <v>3.9109573755857996E-2</v>
      </c>
      <c r="K174" s="71">
        <f t="shared" si="44"/>
        <v>4907</v>
      </c>
      <c r="L174" s="55">
        <f t="shared" si="40"/>
        <v>2.3378131481659799E-2</v>
      </c>
    </row>
    <row r="175" spans="2:12" x14ac:dyDescent="0.25">
      <c r="B175" s="270"/>
      <c r="C175" s="272" t="s">
        <v>21</v>
      </c>
      <c r="D175" s="63" t="s">
        <v>43</v>
      </c>
      <c r="E175" s="64">
        <v>10243785</v>
      </c>
      <c r="F175" s="64">
        <v>13903380</v>
      </c>
      <c r="G175" s="64">
        <v>31405937</v>
      </c>
      <c r="H175" s="64">
        <v>34509923</v>
      </c>
      <c r="I175" s="64">
        <v>36076748</v>
      </c>
      <c r="J175" s="65">
        <f t="shared" si="38"/>
        <v>4.540215867766495E-2</v>
      </c>
      <c r="K175" s="64">
        <f t="shared" si="39"/>
        <v>1566825</v>
      </c>
      <c r="L175" s="65">
        <f>I175/$I$175</f>
        <v>1</v>
      </c>
    </row>
    <row r="176" spans="2:12" x14ac:dyDescent="0.25">
      <c r="B176" s="270"/>
      <c r="C176" s="273"/>
      <c r="D176" s="15" t="s">
        <v>44</v>
      </c>
      <c r="E176" s="16">
        <v>3913809</v>
      </c>
      <c r="F176" s="16">
        <v>5763674</v>
      </c>
      <c r="G176" s="16">
        <v>12632387</v>
      </c>
      <c r="H176" s="16">
        <v>13590517</v>
      </c>
      <c r="I176" s="16">
        <v>13839613</v>
      </c>
      <c r="J176" s="18">
        <f t="shared" si="38"/>
        <v>1.8328662551983843E-2</v>
      </c>
      <c r="K176" s="16">
        <f t="shared" si="39"/>
        <v>249096</v>
      </c>
      <c r="L176" s="18">
        <f t="shared" ref="L176:L185" si="45">I176/$I$175</f>
        <v>0.38361586803777326</v>
      </c>
    </row>
    <row r="177" spans="2:12" x14ac:dyDescent="0.25">
      <c r="B177" s="270"/>
      <c r="C177" s="273"/>
      <c r="D177" s="19" t="s">
        <v>45</v>
      </c>
      <c r="E177" s="20">
        <v>2858440</v>
      </c>
      <c r="F177" s="20">
        <v>3367162</v>
      </c>
      <c r="G177" s="20">
        <v>8865243</v>
      </c>
      <c r="H177" s="20">
        <v>9739308</v>
      </c>
      <c r="I177" s="20">
        <v>10014981</v>
      </c>
      <c r="J177" s="68">
        <f t="shared" si="38"/>
        <v>2.8305193757092395E-2</v>
      </c>
      <c r="K177" s="20">
        <f t="shared" si="39"/>
        <v>275673</v>
      </c>
      <c r="L177" s="68">
        <f t="shared" si="45"/>
        <v>0.2776020998344973</v>
      </c>
    </row>
    <row r="178" spans="2:12" x14ac:dyDescent="0.25">
      <c r="B178" s="270"/>
      <c r="C178" s="273"/>
      <c r="D178" s="19" t="s">
        <v>46</v>
      </c>
      <c r="E178" s="20">
        <v>65275</v>
      </c>
      <c r="F178" s="20">
        <v>98762</v>
      </c>
      <c r="G178" s="20">
        <v>168339</v>
      </c>
      <c r="H178" s="20">
        <v>182035</v>
      </c>
      <c r="I178" s="20">
        <v>194642</v>
      </c>
      <c r="J178" s="68">
        <f t="shared" si="38"/>
        <v>6.925591232455286E-2</v>
      </c>
      <c r="K178" s="20">
        <f t="shared" si="39"/>
        <v>12607</v>
      </c>
      <c r="L178" s="68">
        <f t="shared" si="45"/>
        <v>5.3952202121987274E-3</v>
      </c>
    </row>
    <row r="179" spans="2:12" x14ac:dyDescent="0.25">
      <c r="B179" s="270"/>
      <c r="C179" s="273"/>
      <c r="D179" s="19" t="s">
        <v>47</v>
      </c>
      <c r="E179" s="20">
        <v>295880</v>
      </c>
      <c r="F179" s="20">
        <v>419370</v>
      </c>
      <c r="G179" s="20">
        <v>1014697</v>
      </c>
      <c r="H179" s="20">
        <v>1034949</v>
      </c>
      <c r="I179" s="20">
        <v>1361415</v>
      </c>
      <c r="J179" s="68">
        <f t="shared" si="38"/>
        <v>0.31544163045715301</v>
      </c>
      <c r="K179" s="20">
        <f t="shared" si="39"/>
        <v>326466</v>
      </c>
      <c r="L179" s="68">
        <f t="shared" si="45"/>
        <v>3.7736633024683934E-2</v>
      </c>
    </row>
    <row r="180" spans="2:12" x14ac:dyDescent="0.25">
      <c r="B180" s="270"/>
      <c r="C180" s="273"/>
      <c r="D180" s="19" t="s">
        <v>48</v>
      </c>
      <c r="E180" s="20">
        <v>1546641</v>
      </c>
      <c r="F180" s="20">
        <v>1967362</v>
      </c>
      <c r="G180" s="20">
        <v>4352393</v>
      </c>
      <c r="H180" s="20">
        <v>5123327</v>
      </c>
      <c r="I180" s="20">
        <v>5751799</v>
      </c>
      <c r="J180" s="68">
        <f t="shared" si="38"/>
        <v>0.12266872678632468</v>
      </c>
      <c r="K180" s="20">
        <f t="shared" si="39"/>
        <v>628472</v>
      </c>
      <c r="L180" s="68">
        <f t="shared" si="45"/>
        <v>0.15943230249023554</v>
      </c>
    </row>
    <row r="181" spans="2:12" x14ac:dyDescent="0.25">
      <c r="B181" s="270"/>
      <c r="C181" s="273"/>
      <c r="D181" s="19" t="s">
        <v>49</v>
      </c>
      <c r="E181" s="20">
        <v>59047</v>
      </c>
      <c r="F181" s="20">
        <v>83402</v>
      </c>
      <c r="G181" s="20">
        <v>137757</v>
      </c>
      <c r="H181" s="20">
        <v>148334</v>
      </c>
      <c r="I181" s="20">
        <v>152300</v>
      </c>
      <c r="J181" s="68">
        <f t="shared" si="38"/>
        <v>2.6736958485579887E-2</v>
      </c>
      <c r="K181" s="20">
        <f t="shared" si="39"/>
        <v>3966</v>
      </c>
      <c r="L181" s="68">
        <f t="shared" si="45"/>
        <v>4.2215556679332626E-3</v>
      </c>
    </row>
    <row r="182" spans="2:12" x14ac:dyDescent="0.25">
      <c r="B182" s="270"/>
      <c r="C182" s="273"/>
      <c r="D182" s="19" t="s">
        <v>50</v>
      </c>
      <c r="E182" s="20">
        <v>442013</v>
      </c>
      <c r="F182" s="20">
        <v>749212</v>
      </c>
      <c r="G182" s="20">
        <v>1316064</v>
      </c>
      <c r="H182" s="20">
        <v>1447168</v>
      </c>
      <c r="I182" s="20">
        <v>1453294</v>
      </c>
      <c r="J182" s="68">
        <f t="shared" si="38"/>
        <v>4.2330952591544957E-3</v>
      </c>
      <c r="K182" s="20">
        <f t="shared" si="39"/>
        <v>6126</v>
      </c>
      <c r="L182" s="68">
        <f t="shared" si="45"/>
        <v>4.0283398049070274E-2</v>
      </c>
    </row>
    <row r="183" spans="2:12" x14ac:dyDescent="0.25">
      <c r="B183" s="270"/>
      <c r="C183" s="273"/>
      <c r="D183" s="19" t="s">
        <v>51</v>
      </c>
      <c r="E183" s="20">
        <v>216673</v>
      </c>
      <c r="F183" s="20">
        <v>359169</v>
      </c>
      <c r="G183" s="20">
        <v>543499</v>
      </c>
      <c r="H183" s="20">
        <v>576462</v>
      </c>
      <c r="I183" s="20">
        <v>584273</v>
      </c>
      <c r="J183" s="68">
        <f t="shared" si="38"/>
        <v>1.3549895743344642E-2</v>
      </c>
      <c r="K183" s="20">
        <f t="shared" si="39"/>
        <v>7811</v>
      </c>
      <c r="L183" s="68">
        <f t="shared" si="45"/>
        <v>1.6195279020160019E-2</v>
      </c>
    </row>
    <row r="184" spans="2:12" x14ac:dyDescent="0.25">
      <c r="B184" s="270"/>
      <c r="C184" s="273"/>
      <c r="D184" s="19" t="s">
        <v>52</v>
      </c>
      <c r="E184" s="20">
        <v>610766</v>
      </c>
      <c r="F184" s="20">
        <v>774989</v>
      </c>
      <c r="G184" s="20">
        <v>1753117</v>
      </c>
      <c r="H184" s="20">
        <v>1886738</v>
      </c>
      <c r="I184" s="20">
        <v>1988780</v>
      </c>
      <c r="J184" s="22">
        <f t="shared" si="38"/>
        <v>5.4083820859069931E-2</v>
      </c>
      <c r="K184" s="20">
        <f t="shared" si="39"/>
        <v>102042</v>
      </c>
      <c r="L184" s="22">
        <f t="shared" si="45"/>
        <v>5.512636560257593E-2</v>
      </c>
    </row>
    <row r="185" spans="2:12" x14ac:dyDescent="0.25">
      <c r="B185" s="270"/>
      <c r="C185" s="274"/>
      <c r="D185" s="23" t="s">
        <v>53</v>
      </c>
      <c r="E185" s="69">
        <v>235241</v>
      </c>
      <c r="F185" s="69">
        <v>320278</v>
      </c>
      <c r="G185" s="69">
        <v>622441</v>
      </c>
      <c r="H185" s="69">
        <v>781085</v>
      </c>
      <c r="I185" s="69">
        <v>735651</v>
      </c>
      <c r="J185" s="46">
        <f t="shared" si="38"/>
        <v>-5.8167805040424514E-2</v>
      </c>
      <c r="K185" s="69">
        <f t="shared" si="39"/>
        <v>-45434</v>
      </c>
      <c r="L185" s="46">
        <f t="shared" si="45"/>
        <v>2.0391278060871782E-2</v>
      </c>
    </row>
    <row r="186" spans="2:12" x14ac:dyDescent="0.25">
      <c r="B186" s="270"/>
      <c r="C186" s="275" t="s">
        <v>22</v>
      </c>
      <c r="D186" s="63" t="s">
        <v>43</v>
      </c>
      <c r="E186" s="73">
        <f t="shared" ref="E186:I187" si="46">E175/E153</f>
        <v>6.5442824807720932</v>
      </c>
      <c r="F186" s="73">
        <f t="shared" si="46"/>
        <v>5.9532216226677823</v>
      </c>
      <c r="G186" s="73">
        <f t="shared" si="46"/>
        <v>6.6010991064347921</v>
      </c>
      <c r="H186" s="73">
        <f t="shared" si="46"/>
        <v>6.6508395860551373</v>
      </c>
      <c r="I186" s="73">
        <f t="shared" si="46"/>
        <v>6.583011816914464</v>
      </c>
      <c r="J186" s="65">
        <f t="shared" si="38"/>
        <v>-1.0198376951218058E-2</v>
      </c>
      <c r="K186" s="73">
        <f t="shared" ref="K186:K187" si="47">(I186-H186)</f>
        <v>-6.7827769140673233E-2</v>
      </c>
      <c r="L186" s="65"/>
    </row>
    <row r="187" spans="2:12" x14ac:dyDescent="0.25">
      <c r="B187" s="270"/>
      <c r="C187" s="276"/>
      <c r="D187" s="26" t="s">
        <v>44</v>
      </c>
      <c r="E187" s="37">
        <f t="shared" si="46"/>
        <v>7.1048165891222386</v>
      </c>
      <c r="F187" s="37">
        <f t="shared" si="46"/>
        <v>6.5418610854156141</v>
      </c>
      <c r="G187" s="37">
        <f t="shared" si="46"/>
        <v>7.1895473603752658</v>
      </c>
      <c r="H187" s="37">
        <f t="shared" si="46"/>
        <v>7.1971014630901768</v>
      </c>
      <c r="I187" s="37">
        <f t="shared" si="46"/>
        <v>7.1378757417873455</v>
      </c>
      <c r="J187" s="80">
        <f t="shared" si="38"/>
        <v>-8.2291074547949927E-3</v>
      </c>
      <c r="K187" s="37">
        <f t="shared" si="47"/>
        <v>-5.9225721302831325E-2</v>
      </c>
      <c r="L187" s="38"/>
    </row>
    <row r="188" spans="2:12" x14ac:dyDescent="0.25">
      <c r="B188" s="270"/>
      <c r="C188" s="276"/>
      <c r="D188" s="4" t="s">
        <v>45</v>
      </c>
      <c r="E188" s="41">
        <f>E177/E155</f>
        <v>7.6155004062928775</v>
      </c>
      <c r="F188" s="41">
        <f>F177/F155</f>
        <v>6.8402382490482632</v>
      </c>
      <c r="G188" s="41">
        <f>G177/G155</f>
        <v>7.1290659289847085</v>
      </c>
      <c r="H188" s="41">
        <f>H177/H155</f>
        <v>7.378386609473794</v>
      </c>
      <c r="I188" s="41">
        <f>I177/I155</f>
        <v>7.2163244160098223</v>
      </c>
      <c r="J188" s="81">
        <f t="shared" si="38"/>
        <v>-2.1964448603965181E-2</v>
      </c>
      <c r="K188" s="41">
        <f>(I188-H188)</f>
        <v>-0.16206219346397166</v>
      </c>
      <c r="L188" s="75"/>
    </row>
    <row r="189" spans="2:12" x14ac:dyDescent="0.25">
      <c r="B189" s="270"/>
      <c r="C189" s="276"/>
      <c r="D189" s="4" t="s">
        <v>46</v>
      </c>
      <c r="E189" s="41">
        <f t="shared" ref="E189:I196" si="48">E178/E156</f>
        <v>5.1670228765930499</v>
      </c>
      <c r="F189" s="41">
        <f t="shared" si="48"/>
        <v>4.8986657407866669</v>
      </c>
      <c r="G189" s="41">
        <f t="shared" si="48"/>
        <v>4.4591931339567168</v>
      </c>
      <c r="H189" s="41">
        <f t="shared" si="48"/>
        <v>3.5577336512527848</v>
      </c>
      <c r="I189" s="41">
        <f t="shared" si="48"/>
        <v>4.4502823696184013</v>
      </c>
      <c r="J189" s="81">
        <f t="shared" si="38"/>
        <v>0.25087564327681555</v>
      </c>
      <c r="K189" s="41">
        <f t="shared" ref="K189:K196" si="49">(I189-H189)</f>
        <v>0.89254871836561644</v>
      </c>
      <c r="L189" s="75"/>
    </row>
    <row r="190" spans="2:12" x14ac:dyDescent="0.25">
      <c r="B190" s="270"/>
      <c r="C190" s="276"/>
      <c r="D190" s="4" t="s">
        <v>47</v>
      </c>
      <c r="E190" s="41">
        <f t="shared" si="48"/>
        <v>5.3491945835517871</v>
      </c>
      <c r="F190" s="41">
        <f t="shared" si="48"/>
        <v>5.9650944469731453</v>
      </c>
      <c r="G190" s="41">
        <f t="shared" si="48"/>
        <v>6.2993357337968714</v>
      </c>
      <c r="H190" s="41">
        <f t="shared" si="48"/>
        <v>5.7549280737556785</v>
      </c>
      <c r="I190" s="41">
        <f t="shared" si="48"/>
        <v>5.8718126768338967</v>
      </c>
      <c r="J190" s="81">
        <f t="shared" si="38"/>
        <v>2.0310349943598593E-2</v>
      </c>
      <c r="K190" s="41">
        <f t="shared" si="49"/>
        <v>0.11688460307821824</v>
      </c>
      <c r="L190" s="75"/>
    </row>
    <row r="191" spans="2:12" x14ac:dyDescent="0.25">
      <c r="B191" s="270"/>
      <c r="C191" s="276"/>
      <c r="D191" s="4" t="s">
        <v>48</v>
      </c>
      <c r="E191" s="41">
        <f t="shared" si="48"/>
        <v>6.8485442911860428</v>
      </c>
      <c r="F191" s="41">
        <f t="shared" si="48"/>
        <v>5.5543189800228117</v>
      </c>
      <c r="G191" s="41">
        <f t="shared" si="48"/>
        <v>6.1281889542046537</v>
      </c>
      <c r="H191" s="41">
        <f t="shared" si="48"/>
        <v>6.4214324031645127</v>
      </c>
      <c r="I191" s="41">
        <f t="shared" si="48"/>
        <v>6.2905465704823937</v>
      </c>
      <c r="J191" s="81">
        <f t="shared" si="38"/>
        <v>-2.0382653661139227E-2</v>
      </c>
      <c r="K191" s="41">
        <f t="shared" si="49"/>
        <v>-0.13088583268211895</v>
      </c>
      <c r="L191" s="75"/>
    </row>
    <row r="192" spans="2:12" x14ac:dyDescent="0.25">
      <c r="B192" s="270"/>
      <c r="C192" s="276"/>
      <c r="D192" s="4" t="s">
        <v>49</v>
      </c>
      <c r="E192" s="41">
        <f t="shared" si="48"/>
        <v>2.437843193922629</v>
      </c>
      <c r="F192" s="41">
        <f t="shared" si="48"/>
        <v>2.4937806482478173</v>
      </c>
      <c r="G192" s="41">
        <f t="shared" si="48"/>
        <v>2.6756725259784404</v>
      </c>
      <c r="H192" s="41">
        <f t="shared" si="48"/>
        <v>2.5505786061867015</v>
      </c>
      <c r="I192" s="41">
        <f t="shared" si="48"/>
        <v>2.6538649194953647</v>
      </c>
      <c r="J192" s="81">
        <f t="shared" si="38"/>
        <v>4.0495248042201615E-2</v>
      </c>
      <c r="K192" s="41">
        <f t="shared" si="49"/>
        <v>0.10328631330866322</v>
      </c>
      <c r="L192" s="75"/>
    </row>
    <row r="193" spans="2:12" x14ac:dyDescent="0.25">
      <c r="B193" s="270"/>
      <c r="C193" s="276"/>
      <c r="D193" s="4" t="s">
        <v>50</v>
      </c>
      <c r="E193" s="41">
        <f t="shared" si="48"/>
        <v>5.7058231246853497</v>
      </c>
      <c r="F193" s="41">
        <f t="shared" si="48"/>
        <v>6.9720730697289195</v>
      </c>
      <c r="G193" s="41">
        <f t="shared" si="48"/>
        <v>6.6176102336667117</v>
      </c>
      <c r="H193" s="41">
        <f t="shared" si="48"/>
        <v>5.729361648217651</v>
      </c>
      <c r="I193" s="41">
        <f t="shared" si="48"/>
        <v>6.0770157142498729</v>
      </c>
      <c r="J193" s="81">
        <f t="shared" si="38"/>
        <v>6.0679371870402621E-2</v>
      </c>
      <c r="K193" s="41">
        <f t="shared" si="49"/>
        <v>0.34765406603222182</v>
      </c>
      <c r="L193" s="75"/>
    </row>
    <row r="194" spans="2:12" x14ac:dyDescent="0.25">
      <c r="B194" s="270"/>
      <c r="C194" s="276"/>
      <c r="D194" s="4" t="s">
        <v>51</v>
      </c>
      <c r="E194" s="41">
        <f t="shared" si="48"/>
        <v>2.0931353607171839</v>
      </c>
      <c r="F194" s="41">
        <f t="shared" si="48"/>
        <v>2.1866149593931499</v>
      </c>
      <c r="G194" s="41">
        <f t="shared" si="48"/>
        <v>2.3720011696365835</v>
      </c>
      <c r="H194" s="41">
        <f t="shared" si="48"/>
        <v>2.410875374829053</v>
      </c>
      <c r="I194" s="41">
        <f t="shared" si="48"/>
        <v>2.328977841201255</v>
      </c>
      <c r="J194" s="81">
        <f t="shared" si="38"/>
        <v>-3.3970040294432513E-2</v>
      </c>
      <c r="K194" s="41">
        <f t="shared" si="49"/>
        <v>-8.1897533627798058E-2</v>
      </c>
      <c r="L194" s="75"/>
    </row>
    <row r="195" spans="2:12" x14ac:dyDescent="0.25">
      <c r="B195" s="270"/>
      <c r="C195" s="276"/>
      <c r="D195" s="4" t="s">
        <v>52</v>
      </c>
      <c r="E195" s="41">
        <f t="shared" si="48"/>
        <v>6.3173322576307651</v>
      </c>
      <c r="F195" s="41">
        <f t="shared" si="48"/>
        <v>5.5219885141008653</v>
      </c>
      <c r="G195" s="41">
        <f t="shared" si="48"/>
        <v>6.81836284648623</v>
      </c>
      <c r="H195" s="41">
        <f t="shared" si="48"/>
        <v>6.7723569064660403</v>
      </c>
      <c r="I195" s="41">
        <f t="shared" si="48"/>
        <v>6.910044821236232</v>
      </c>
      <c r="J195" s="31">
        <f t="shared" si="38"/>
        <v>2.0330871020505681E-2</v>
      </c>
      <c r="K195" s="41">
        <f t="shared" si="49"/>
        <v>0.13768791477019171</v>
      </c>
      <c r="L195" s="42"/>
    </row>
    <row r="196" spans="2:12" x14ac:dyDescent="0.25">
      <c r="B196" s="270"/>
      <c r="C196" s="277"/>
      <c r="D196" s="32" t="s">
        <v>53</v>
      </c>
      <c r="E196" s="77">
        <f t="shared" si="48"/>
        <v>5.4171790443293037</v>
      </c>
      <c r="F196" s="77">
        <f t="shared" si="48"/>
        <v>4.4508400617018022</v>
      </c>
      <c r="G196" s="77">
        <f t="shared" si="48"/>
        <v>5.585586474869209</v>
      </c>
      <c r="H196" s="77">
        <f t="shared" si="48"/>
        <v>6.340078572704102</v>
      </c>
      <c r="I196" s="77">
        <f t="shared" si="48"/>
        <v>5.7295922738424396</v>
      </c>
      <c r="J196" s="72">
        <f t="shared" si="38"/>
        <v>-9.6290020992797265E-2</v>
      </c>
      <c r="K196" s="77">
        <f t="shared" si="49"/>
        <v>-0.61048629886166239</v>
      </c>
      <c r="L196" s="55"/>
    </row>
    <row r="197" spans="2:12" x14ac:dyDescent="0.25">
      <c r="B197" s="270"/>
      <c r="C197" s="278" t="s">
        <v>34</v>
      </c>
      <c r="D197" s="63" t="s">
        <v>43</v>
      </c>
      <c r="E197" s="65">
        <v>0.42151592636549812</v>
      </c>
      <c r="F197" s="65">
        <v>0.46071549284573426</v>
      </c>
      <c r="G197" s="65">
        <v>0.69548218463868861</v>
      </c>
      <c r="H197" s="65">
        <v>0.75317428421984389</v>
      </c>
      <c r="I197" s="65">
        <v>0.77369971345652855</v>
      </c>
      <c r="J197" s="65">
        <f t="shared" si="38"/>
        <v>2.725189861991284E-2</v>
      </c>
      <c r="K197" s="73">
        <f>(I197-H197)*100</f>
        <v>2.0525429236684656</v>
      </c>
      <c r="L197" s="65"/>
    </row>
    <row r="198" spans="2:12" x14ac:dyDescent="0.25">
      <c r="B198" s="270"/>
      <c r="C198" s="279"/>
      <c r="D198" s="15" t="s">
        <v>44</v>
      </c>
      <c r="E198" s="18">
        <v>0.49563348888170433</v>
      </c>
      <c r="F198" s="18">
        <v>0.53007392392769836</v>
      </c>
      <c r="G198" s="18">
        <v>0.78235212112064911</v>
      </c>
      <c r="H198" s="18">
        <v>0.81120905005064936</v>
      </c>
      <c r="I198" s="18">
        <v>0.81280076010742186</v>
      </c>
      <c r="J198" s="18">
        <f t="shared" si="38"/>
        <v>1.9621453393217081E-3</v>
      </c>
      <c r="K198" s="44">
        <f t="shared" ref="K198" si="50">(I198-H198)*100</f>
        <v>0.15917100567724995</v>
      </c>
      <c r="L198" s="18"/>
    </row>
    <row r="199" spans="2:12" x14ac:dyDescent="0.25">
      <c r="B199" s="270"/>
      <c r="C199" s="279"/>
      <c r="D199" s="19" t="s">
        <v>45</v>
      </c>
      <c r="E199" s="68">
        <v>0.41641203353334449</v>
      </c>
      <c r="F199" s="68">
        <v>0.38237984856351559</v>
      </c>
      <c r="G199" s="68">
        <v>0.63514820255836268</v>
      </c>
      <c r="H199" s="68">
        <v>0.71202240207954559</v>
      </c>
      <c r="I199" s="68">
        <v>0.72327549742346608</v>
      </c>
      <c r="J199" s="68">
        <f t="shared" si="38"/>
        <v>1.5804411927285544E-2</v>
      </c>
      <c r="K199" s="45">
        <f>(I199-H199)*100</f>
        <v>1.1253095343920494</v>
      </c>
      <c r="L199" s="68"/>
    </row>
    <row r="200" spans="2:12" x14ac:dyDescent="0.25">
      <c r="B200" s="270"/>
      <c r="C200" s="279"/>
      <c r="D200" s="19" t="s">
        <v>46</v>
      </c>
      <c r="E200" s="68">
        <v>0.42174668708366447</v>
      </c>
      <c r="F200" s="68">
        <v>0.40408330264719122</v>
      </c>
      <c r="G200" s="68">
        <v>0.53778304538949095</v>
      </c>
      <c r="H200" s="68">
        <v>0.55454348826086564</v>
      </c>
      <c r="I200" s="68">
        <v>0.59082327086406716</v>
      </c>
      <c r="J200" s="68">
        <f t="shared" si="38"/>
        <v>6.5422790766113792E-2</v>
      </c>
      <c r="K200" s="45">
        <f t="shared" ref="K200:K207" si="51">(I200-H200)*100</f>
        <v>3.6279782603201527</v>
      </c>
      <c r="L200" s="68"/>
    </row>
    <row r="201" spans="2:12" x14ac:dyDescent="0.25">
      <c r="B201" s="270"/>
      <c r="C201" s="279"/>
      <c r="D201" s="19" t="s">
        <v>47</v>
      </c>
      <c r="E201" s="68">
        <v>0.31148476369141237</v>
      </c>
      <c r="F201" s="68">
        <v>0.28621210694206145</v>
      </c>
      <c r="G201" s="68">
        <v>0.60938004840462912</v>
      </c>
      <c r="H201" s="68">
        <v>0.6452598187198163</v>
      </c>
      <c r="I201" s="68">
        <v>0.84038066713662607</v>
      </c>
      <c r="J201" s="68">
        <f t="shared" si="38"/>
        <v>0.30239113416968366</v>
      </c>
      <c r="K201" s="45">
        <f t="shared" si="51"/>
        <v>19.512084841680977</v>
      </c>
      <c r="L201" s="68"/>
    </row>
    <row r="202" spans="2:12" x14ac:dyDescent="0.25">
      <c r="B202" s="270"/>
      <c r="C202" s="279"/>
      <c r="D202" s="19" t="s">
        <v>48</v>
      </c>
      <c r="E202" s="68">
        <v>0.48948502261743165</v>
      </c>
      <c r="F202" s="68">
        <v>0.48615455783025679</v>
      </c>
      <c r="G202" s="68">
        <v>0.6493275173640638</v>
      </c>
      <c r="H202" s="68">
        <v>0.73071425433679682</v>
      </c>
      <c r="I202" s="68">
        <v>0.78531451498170857</v>
      </c>
      <c r="J202" s="68">
        <f t="shared" si="38"/>
        <v>7.4721767532053285E-2</v>
      </c>
      <c r="K202" s="45">
        <f t="shared" si="51"/>
        <v>5.4600260644911742</v>
      </c>
      <c r="L202" s="68"/>
    </row>
    <row r="203" spans="2:12" x14ac:dyDescent="0.25">
      <c r="B203" s="270"/>
      <c r="C203" s="279"/>
      <c r="D203" s="19" t="s">
        <v>49</v>
      </c>
      <c r="E203" s="68">
        <v>0.5147906295498732</v>
      </c>
      <c r="F203" s="68">
        <v>0.42945341263098274</v>
      </c>
      <c r="G203" s="68">
        <v>0.57741590694750078</v>
      </c>
      <c r="H203" s="68">
        <v>0.61259601883208059</v>
      </c>
      <c r="I203" s="68">
        <v>0.6183064169082243</v>
      </c>
      <c r="J203" s="68">
        <f t="shared" si="38"/>
        <v>9.3216375892071213E-3</v>
      </c>
      <c r="K203" s="45">
        <f t="shared" si="51"/>
        <v>0.57103980761437079</v>
      </c>
      <c r="L203" s="68"/>
    </row>
    <row r="204" spans="2:12" x14ac:dyDescent="0.25">
      <c r="B204" s="270"/>
      <c r="C204" s="279"/>
      <c r="D204" s="19" t="s">
        <v>50</v>
      </c>
      <c r="E204" s="68">
        <v>0.60407891607923314</v>
      </c>
      <c r="F204" s="68">
        <v>0.70336128458075009</v>
      </c>
      <c r="G204" s="68">
        <v>0.8015089072176752</v>
      </c>
      <c r="H204" s="68">
        <v>0.82779844332469787</v>
      </c>
      <c r="I204" s="68">
        <v>0.82775664662909765</v>
      </c>
      <c r="J204" s="68">
        <f t="shared" si="38"/>
        <v>-5.0491391880846948E-5</v>
      </c>
      <c r="K204" s="45">
        <f t="shared" si="51"/>
        <v>-4.1796695600226919E-3</v>
      </c>
      <c r="L204" s="68"/>
    </row>
    <row r="205" spans="2:12" x14ac:dyDescent="0.25">
      <c r="B205" s="270"/>
      <c r="C205" s="279"/>
      <c r="D205" s="19" t="s">
        <v>51</v>
      </c>
      <c r="E205" s="68">
        <v>0.43917828766012645</v>
      </c>
      <c r="F205" s="68">
        <v>0.43287194104141685</v>
      </c>
      <c r="G205" s="68">
        <v>0.55540181632567553</v>
      </c>
      <c r="H205" s="68">
        <v>0.56942335787332776</v>
      </c>
      <c r="I205" s="68">
        <v>0.58812285219043858</v>
      </c>
      <c r="J205" s="68">
        <f t="shared" si="38"/>
        <v>3.283935240547442E-2</v>
      </c>
      <c r="K205" s="45">
        <f t="shared" si="51"/>
        <v>1.8699494317110821</v>
      </c>
      <c r="L205" s="68"/>
    </row>
    <row r="206" spans="2:12" x14ac:dyDescent="0.25">
      <c r="B206" s="270"/>
      <c r="C206" s="279"/>
      <c r="D206" s="19" t="s">
        <v>52</v>
      </c>
      <c r="E206" s="68">
        <v>0.49125694136118242</v>
      </c>
      <c r="F206" s="68">
        <v>0.48201408869433904</v>
      </c>
      <c r="G206" s="68">
        <v>0.74892677369097149</v>
      </c>
      <c r="H206" s="68">
        <v>0.81331329152256404</v>
      </c>
      <c r="I206" s="68">
        <v>0.84524916570756325</v>
      </c>
      <c r="J206" s="68">
        <f t="shared" si="38"/>
        <v>3.9266386665357089E-2</v>
      </c>
      <c r="K206" s="45">
        <f t="shared" si="51"/>
        <v>3.1935874184999213</v>
      </c>
      <c r="L206" s="22"/>
    </row>
    <row r="207" spans="2:12" x14ac:dyDescent="0.25">
      <c r="B207" s="270"/>
      <c r="C207" s="280"/>
      <c r="D207" s="23" t="s">
        <v>53</v>
      </c>
      <c r="E207" s="68">
        <v>0.36139382757206262</v>
      </c>
      <c r="F207" s="68">
        <v>0.30640431884692987</v>
      </c>
      <c r="G207" s="68">
        <v>0.53127749995092155</v>
      </c>
      <c r="H207" s="68">
        <v>0.69652045193105105</v>
      </c>
      <c r="I207" s="68">
        <v>0.64923634412435949</v>
      </c>
      <c r="J207" s="68">
        <f t="shared" si="38"/>
        <v>-6.788617286915255E-2</v>
      </c>
      <c r="K207" s="45">
        <f t="shared" si="51"/>
        <v>-4.7284107806691562</v>
      </c>
      <c r="L207" s="46"/>
    </row>
    <row r="208" spans="2:12" x14ac:dyDescent="0.25">
      <c r="B208" s="270"/>
      <c r="C208" s="281" t="s">
        <v>57</v>
      </c>
      <c r="D208" s="63" t="s">
        <v>43</v>
      </c>
      <c r="E208" s="64">
        <v>66601</v>
      </c>
      <c r="F208" s="64">
        <v>82456</v>
      </c>
      <c r="G208" s="64">
        <v>123696</v>
      </c>
      <c r="H208" s="64">
        <v>125536</v>
      </c>
      <c r="I208" s="64">
        <v>127400</v>
      </c>
      <c r="J208" s="65">
        <f t="shared" si="38"/>
        <v>1.4848330359418904E-2</v>
      </c>
      <c r="K208" s="64">
        <f t="shared" ref="K208:K209" si="52">I208-H208</f>
        <v>1864</v>
      </c>
      <c r="L208" s="65">
        <f t="shared" ref="L208:L218" si="53">I208/$I$208</f>
        <v>1</v>
      </c>
    </row>
    <row r="209" spans="2:12" x14ac:dyDescent="0.25">
      <c r="B209" s="270"/>
      <c r="C209" s="276"/>
      <c r="D209" s="26" t="s">
        <v>44</v>
      </c>
      <c r="E209" s="27">
        <v>23742</v>
      </c>
      <c r="F209" s="27">
        <v>29697</v>
      </c>
      <c r="G209" s="27">
        <v>44233</v>
      </c>
      <c r="H209" s="27">
        <v>45902</v>
      </c>
      <c r="I209" s="27">
        <v>46521</v>
      </c>
      <c r="J209" s="36">
        <f t="shared" si="38"/>
        <v>1.3485251187312031E-2</v>
      </c>
      <c r="K209" s="27">
        <f t="shared" si="52"/>
        <v>619</v>
      </c>
      <c r="L209" s="38">
        <f t="shared" si="53"/>
        <v>0.3651569858712716</v>
      </c>
    </row>
    <row r="210" spans="2:12" x14ac:dyDescent="0.25">
      <c r="B210" s="270"/>
      <c r="C210" s="276"/>
      <c r="D210" s="4" t="s">
        <v>45</v>
      </c>
      <c r="E210" s="29">
        <v>20336</v>
      </c>
      <c r="F210" s="29">
        <v>24064</v>
      </c>
      <c r="G210" s="29">
        <v>38225</v>
      </c>
      <c r="H210" s="29">
        <v>37475</v>
      </c>
      <c r="I210" s="29">
        <v>37833</v>
      </c>
      <c r="J210" s="74">
        <f t="shared" si="38"/>
        <v>9.55303535690466E-3</v>
      </c>
      <c r="K210" s="29">
        <f>I210-H210</f>
        <v>358</v>
      </c>
      <c r="L210" s="75">
        <f t="shared" si="53"/>
        <v>0.29696232339089484</v>
      </c>
    </row>
    <row r="211" spans="2:12" x14ac:dyDescent="0.25">
      <c r="B211" s="270"/>
      <c r="C211" s="276"/>
      <c r="D211" s="4" t="s">
        <v>46</v>
      </c>
      <c r="E211" s="29">
        <v>437</v>
      </c>
      <c r="F211" s="29">
        <v>669</v>
      </c>
      <c r="G211" s="29">
        <v>857</v>
      </c>
      <c r="H211" s="29">
        <v>900</v>
      </c>
      <c r="I211" s="29">
        <v>900</v>
      </c>
      <c r="J211" s="74">
        <f t="shared" si="38"/>
        <v>0</v>
      </c>
      <c r="K211" s="29">
        <f t="shared" ref="K211:K218" si="54">I211-H211</f>
        <v>0</v>
      </c>
      <c r="L211" s="75">
        <f t="shared" si="53"/>
        <v>7.0643642072213504E-3</v>
      </c>
    </row>
    <row r="212" spans="2:12" x14ac:dyDescent="0.25">
      <c r="B212" s="270"/>
      <c r="C212" s="276"/>
      <c r="D212" s="4" t="s">
        <v>47</v>
      </c>
      <c r="E212" s="29">
        <v>2900</v>
      </c>
      <c r="F212" s="29">
        <v>4012</v>
      </c>
      <c r="G212" s="29">
        <v>4562</v>
      </c>
      <c r="H212" s="29">
        <v>4395</v>
      </c>
      <c r="I212" s="29">
        <v>4427</v>
      </c>
      <c r="J212" s="74">
        <f t="shared" si="38"/>
        <v>7.2810011376565065E-3</v>
      </c>
      <c r="K212" s="29">
        <f t="shared" si="54"/>
        <v>32</v>
      </c>
      <c r="L212" s="75">
        <f t="shared" si="53"/>
        <v>3.4748822605965464E-2</v>
      </c>
    </row>
    <row r="213" spans="2:12" x14ac:dyDescent="0.25">
      <c r="B213" s="270"/>
      <c r="C213" s="276"/>
      <c r="D213" s="4" t="s">
        <v>48</v>
      </c>
      <c r="E213" s="29">
        <v>9244</v>
      </c>
      <c r="F213" s="29">
        <v>11050</v>
      </c>
      <c r="G213" s="29">
        <v>18364</v>
      </c>
      <c r="H213" s="29">
        <v>19209</v>
      </c>
      <c r="I213" s="29">
        <v>20011</v>
      </c>
      <c r="J213" s="74">
        <f t="shared" si="38"/>
        <v>4.175126242906968E-2</v>
      </c>
      <c r="K213" s="29">
        <f t="shared" si="54"/>
        <v>802</v>
      </c>
      <c r="L213" s="75">
        <f t="shared" si="53"/>
        <v>0.15707221350078493</v>
      </c>
    </row>
    <row r="214" spans="2:12" x14ac:dyDescent="0.25">
      <c r="B214" s="270"/>
      <c r="C214" s="276"/>
      <c r="D214" s="4" t="s">
        <v>49</v>
      </c>
      <c r="E214" s="29">
        <v>339</v>
      </c>
      <c r="F214" s="29">
        <v>532</v>
      </c>
      <c r="G214" s="29">
        <v>654</v>
      </c>
      <c r="H214" s="29">
        <v>663</v>
      </c>
      <c r="I214" s="29">
        <v>673</v>
      </c>
      <c r="J214" s="74">
        <f t="shared" si="38"/>
        <v>1.5082956259426794E-2</v>
      </c>
      <c r="K214" s="29">
        <f t="shared" si="54"/>
        <v>10</v>
      </c>
      <c r="L214" s="75">
        <f t="shared" si="53"/>
        <v>5.2825745682888543E-3</v>
      </c>
    </row>
    <row r="215" spans="2:12" x14ac:dyDescent="0.25">
      <c r="B215" s="270"/>
      <c r="C215" s="276"/>
      <c r="D215" s="4" t="s">
        <v>50</v>
      </c>
      <c r="E215" s="29">
        <v>2132</v>
      </c>
      <c r="F215" s="29">
        <v>2908</v>
      </c>
      <c r="G215" s="29">
        <v>4497</v>
      </c>
      <c r="H215" s="29">
        <v>4790</v>
      </c>
      <c r="I215" s="29">
        <v>4797</v>
      </c>
      <c r="J215" s="74">
        <f t="shared" si="38"/>
        <v>1.4613778705636626E-3</v>
      </c>
      <c r="K215" s="29">
        <f t="shared" si="54"/>
        <v>7</v>
      </c>
      <c r="L215" s="75">
        <f t="shared" si="53"/>
        <v>3.7653061224489796E-2</v>
      </c>
    </row>
    <row r="216" spans="2:12" x14ac:dyDescent="0.25">
      <c r="B216" s="270"/>
      <c r="C216" s="276"/>
      <c r="D216" s="4" t="s">
        <v>51</v>
      </c>
      <c r="E216" s="29">
        <v>1526</v>
      </c>
      <c r="F216" s="29">
        <v>2270</v>
      </c>
      <c r="G216" s="29">
        <v>2680</v>
      </c>
      <c r="H216" s="29">
        <v>2774</v>
      </c>
      <c r="I216" s="29">
        <v>2714</v>
      </c>
      <c r="J216" s="74">
        <f t="shared" si="38"/>
        <v>-2.1629416005767843E-2</v>
      </c>
      <c r="K216" s="29">
        <f t="shared" si="54"/>
        <v>-60</v>
      </c>
      <c r="L216" s="75">
        <f t="shared" si="53"/>
        <v>2.1302982731554159E-2</v>
      </c>
    </row>
    <row r="217" spans="2:12" x14ac:dyDescent="0.25">
      <c r="B217" s="270"/>
      <c r="C217" s="276"/>
      <c r="D217" s="4" t="s">
        <v>52</v>
      </c>
      <c r="E217" s="29">
        <v>3786</v>
      </c>
      <c r="F217" s="29">
        <v>4393</v>
      </c>
      <c r="G217" s="29">
        <v>6413</v>
      </c>
      <c r="H217" s="29">
        <v>6356</v>
      </c>
      <c r="I217" s="29">
        <v>6429</v>
      </c>
      <c r="J217" s="40">
        <f t="shared" si="38"/>
        <v>1.1485210824417891E-2</v>
      </c>
      <c r="K217" s="29">
        <f t="shared" si="54"/>
        <v>73</v>
      </c>
      <c r="L217" s="42">
        <f t="shared" si="53"/>
        <v>5.0463108320251179E-2</v>
      </c>
    </row>
    <row r="218" spans="2:12" x14ac:dyDescent="0.25">
      <c r="B218" s="271"/>
      <c r="C218" s="277"/>
      <c r="D218" s="32" t="s">
        <v>53</v>
      </c>
      <c r="E218" s="71">
        <v>2158</v>
      </c>
      <c r="F218" s="71">
        <v>2862</v>
      </c>
      <c r="G218" s="71">
        <v>3212</v>
      </c>
      <c r="H218" s="71">
        <v>3072</v>
      </c>
      <c r="I218" s="71">
        <v>3096</v>
      </c>
      <c r="J218" s="61">
        <f t="shared" si="38"/>
        <v>7.8125E-3</v>
      </c>
      <c r="K218" s="71">
        <f t="shared" si="54"/>
        <v>24</v>
      </c>
      <c r="L218" s="55">
        <f t="shared" si="53"/>
        <v>2.4301412872841443E-2</v>
      </c>
    </row>
    <row r="219" spans="2:12" x14ac:dyDescent="0.25">
      <c r="B219" s="284"/>
      <c r="C219" s="284"/>
      <c r="D219" s="284"/>
      <c r="E219" s="284"/>
      <c r="F219" s="284"/>
      <c r="G219" s="284"/>
      <c r="H219" s="284"/>
      <c r="I219" s="284"/>
      <c r="J219" s="284"/>
      <c r="K219" s="284"/>
      <c r="L219" s="47"/>
    </row>
    <row r="220" spans="2:12" x14ac:dyDescent="0.25">
      <c r="B220" s="286" t="s">
        <v>55</v>
      </c>
      <c r="C220" s="286"/>
      <c r="D220" s="286"/>
      <c r="E220" s="286"/>
      <c r="F220" s="286"/>
      <c r="G220" s="286"/>
      <c r="H220" s="286"/>
      <c r="I220" s="286"/>
      <c r="J220" s="286"/>
      <c r="K220" s="286"/>
    </row>
  </sheetData>
  <mergeCells count="30">
    <mergeCell ref="B219:K219"/>
    <mergeCell ref="B220:K220"/>
    <mergeCell ref="B146:K146"/>
    <mergeCell ref="B147:K147"/>
    <mergeCell ref="B150:K150"/>
    <mergeCell ref="B153:B218"/>
    <mergeCell ref="C153:C163"/>
    <mergeCell ref="C164:C174"/>
    <mergeCell ref="C175:C185"/>
    <mergeCell ref="C186:C196"/>
    <mergeCell ref="C197:C207"/>
    <mergeCell ref="C208:C218"/>
    <mergeCell ref="B73:K73"/>
    <mergeCell ref="B74:K74"/>
    <mergeCell ref="B77:K77"/>
    <mergeCell ref="B80:B145"/>
    <mergeCell ref="C80:C90"/>
    <mergeCell ref="C91:C101"/>
    <mergeCell ref="C102:C112"/>
    <mergeCell ref="C113:C123"/>
    <mergeCell ref="C124:C134"/>
    <mergeCell ref="C135:C145"/>
    <mergeCell ref="D1:L2"/>
    <mergeCell ref="B7:B72"/>
    <mergeCell ref="C7:C17"/>
    <mergeCell ref="C18:C28"/>
    <mergeCell ref="C29:C39"/>
    <mergeCell ref="C40:C50"/>
    <mergeCell ref="C51:C61"/>
    <mergeCell ref="C62:C72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DE7EC-71F6-457E-A486-6F1361AEE821}">
  <sheetPr>
    <tabColor theme="4" tint="0.79998168889431442"/>
  </sheetPr>
  <dimension ref="A1:O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1" spans="1:15" x14ac:dyDescent="0.25">
      <c r="D1" t="s">
        <v>248</v>
      </c>
      <c r="E1" t="s">
        <v>248</v>
      </c>
      <c r="G1" t="s">
        <v>248</v>
      </c>
    </row>
    <row r="4" spans="1:15" ht="48.75" customHeight="1" thickBot="1" x14ac:dyDescent="0.3">
      <c r="B4" s="268" t="s">
        <v>288</v>
      </c>
      <c r="C4" s="268"/>
      <c r="D4" s="268"/>
      <c r="E4" s="268"/>
      <c r="F4" s="268"/>
      <c r="G4" s="268"/>
      <c r="H4" s="268"/>
      <c r="I4" s="268"/>
      <c r="J4" s="268"/>
      <c r="K4" s="268"/>
      <c r="L4" s="268"/>
      <c r="M4" s="268"/>
      <c r="N4" s="268"/>
      <c r="O4" s="1" t="s">
        <v>66</v>
      </c>
    </row>
    <row r="5" spans="1:15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O5" s="1" t="s">
        <v>67</v>
      </c>
    </row>
    <row r="6" spans="1:15" ht="22.5" thickTop="1" thickBot="1" x14ac:dyDescent="0.3">
      <c r="B6" s="108" t="s">
        <v>30</v>
      </c>
      <c r="C6" s="293" t="s">
        <v>68</v>
      </c>
      <c r="D6" s="294"/>
      <c r="E6" s="294"/>
      <c r="F6" s="294"/>
      <c r="G6" s="294"/>
      <c r="H6" s="294"/>
      <c r="I6" s="294"/>
      <c r="J6" s="294"/>
      <c r="K6" s="294"/>
      <c r="L6" s="294"/>
      <c r="M6" s="294"/>
      <c r="N6" s="294"/>
    </row>
    <row r="7" spans="1:15" ht="22.5" thickTop="1" thickBot="1" x14ac:dyDescent="0.3">
      <c r="B7" s="109"/>
      <c r="C7" s="295">
        <v>2020</v>
      </c>
      <c r="D7" s="296"/>
      <c r="E7" s="297">
        <v>2021</v>
      </c>
      <c r="F7" s="296"/>
      <c r="G7" s="297">
        <v>2022</v>
      </c>
      <c r="H7" s="296"/>
      <c r="I7" s="297">
        <v>2023</v>
      </c>
      <c r="J7" s="296"/>
      <c r="K7" s="297">
        <v>2024</v>
      </c>
      <c r="L7" s="296"/>
      <c r="M7" s="297">
        <v>2025</v>
      </c>
      <c r="N7" s="298"/>
    </row>
    <row r="8" spans="1:15" ht="16.5" thickTop="1" thickBot="1" x14ac:dyDescent="0.3">
      <c r="B8" s="85"/>
      <c r="C8" s="113" t="s">
        <v>69</v>
      </c>
      <c r="D8" s="114" t="str">
        <f>CONCATENATE("dif ",RIGHT(C7,2),"/",RIGHT(C7-1,2))</f>
        <v>dif 20/19</v>
      </c>
      <c r="E8" s="115" t="s">
        <v>69</v>
      </c>
      <c r="F8" s="114" t="str">
        <f>CONCATENATE("dif ",RIGHT(E7,2),"/",RIGHT(C7,2))</f>
        <v>dif 21/20</v>
      </c>
      <c r="G8" s="115" t="s">
        <v>69</v>
      </c>
      <c r="H8" s="114" t="str">
        <f>CONCATENATE("dif ",RIGHT(G7,2),"/",RIGHT(E7,2))</f>
        <v>dif 22/21</v>
      </c>
      <c r="I8" s="115" t="s">
        <v>69</v>
      </c>
      <c r="J8" s="114" t="str">
        <f>CONCATENATE("dif ",RIGHT(I7,2),"/",RIGHT(G7,2))</f>
        <v>dif 23/22</v>
      </c>
      <c r="K8" s="115" t="s">
        <v>69</v>
      </c>
      <c r="L8" s="114" t="str">
        <f>CONCATENATE("dif ",RIGHT(K7,2),"/",RIGHT(I7,2))</f>
        <v>dif 24/23</v>
      </c>
      <c r="M8" s="115" t="s">
        <v>69</v>
      </c>
      <c r="N8" s="114" t="str">
        <f>CONCATENATE("dif ",RIGHT(M7,2),"/",RIGHT(K7,2))</f>
        <v>dif 25/24</v>
      </c>
    </row>
    <row r="9" spans="1:15" x14ac:dyDescent="0.25">
      <c r="A9" s="1" t="s">
        <v>70</v>
      </c>
      <c r="B9" s="116" t="s">
        <v>71</v>
      </c>
      <c r="C9" s="186">
        <v>8.3584141926140472</v>
      </c>
      <c r="D9" s="187">
        <v>-8.0711709978267265E-2</v>
      </c>
      <c r="E9" s="186">
        <v>6.4821499143722834</v>
      </c>
      <c r="F9" s="187">
        <f t="shared" ref="F9:J21" si="0">IFERROR(E9-C9,"-")</f>
        <v>-1.8762642782417638</v>
      </c>
      <c r="G9" s="186">
        <v>7.8675924721608022</v>
      </c>
      <c r="H9" s="187">
        <f t="shared" si="0"/>
        <v>1.3854425577885188</v>
      </c>
      <c r="I9" s="186">
        <v>7.9193492929900717</v>
      </c>
      <c r="J9" s="187">
        <f t="shared" si="0"/>
        <v>5.1756820829269579E-2</v>
      </c>
      <c r="K9" s="186">
        <v>7.7202650323008113</v>
      </c>
      <c r="L9" s="187">
        <f t="shared" ref="L9:L21" si="1">IFERROR(K9-I9,"-")</f>
        <v>-0.19908426068926044</v>
      </c>
      <c r="M9" s="186">
        <v>7.6668218635955929</v>
      </c>
      <c r="N9" s="187">
        <f t="shared" ref="N9:N10" si="2">IFERROR(M9-K9,"-")</f>
        <v>-5.3443168705218369E-2</v>
      </c>
    </row>
    <row r="10" spans="1:15" x14ac:dyDescent="0.25">
      <c r="A10" s="1" t="s">
        <v>72</v>
      </c>
      <c r="B10" s="116" t="s">
        <v>73</v>
      </c>
      <c r="C10" s="186">
        <v>7.5206875631951462</v>
      </c>
      <c r="D10" s="187">
        <v>-0.30331625745020396</v>
      </c>
      <c r="E10" s="186">
        <v>5.3613997002119191</v>
      </c>
      <c r="F10" s="187">
        <f t="shared" si="0"/>
        <v>-2.1592878629832271</v>
      </c>
      <c r="G10" s="186">
        <v>6.9710077389092184</v>
      </c>
      <c r="H10" s="187">
        <f t="shared" si="0"/>
        <v>1.6096080386972993</v>
      </c>
      <c r="I10" s="186">
        <v>7.327375365571652</v>
      </c>
      <c r="J10" s="187">
        <f t="shared" si="0"/>
        <v>0.3563676266624336</v>
      </c>
      <c r="K10" s="186">
        <v>7.2083939787951126</v>
      </c>
      <c r="L10" s="187">
        <f t="shared" si="1"/>
        <v>-0.11898138677653947</v>
      </c>
      <c r="M10" s="186">
        <v>7.1697545472986679</v>
      </c>
      <c r="N10" s="187">
        <f t="shared" si="2"/>
        <v>-3.8639431496444665E-2</v>
      </c>
    </row>
    <row r="11" spans="1:15" x14ac:dyDescent="0.25">
      <c r="A11" s="1" t="s">
        <v>74</v>
      </c>
      <c r="B11" s="116" t="s">
        <v>75</v>
      </c>
      <c r="C11" s="186">
        <v>8.5986659736659732</v>
      </c>
      <c r="D11" s="187">
        <v>1.3871514515134828</v>
      </c>
      <c r="E11" s="186">
        <v>4.9198430493273539</v>
      </c>
      <c r="F11" s="187">
        <f t="shared" si="0"/>
        <v>-3.6788229243386192</v>
      </c>
      <c r="G11" s="186">
        <v>7.5340370483881314</v>
      </c>
      <c r="H11" s="187">
        <f t="shared" si="0"/>
        <v>2.6141939990607774</v>
      </c>
      <c r="I11" s="186">
        <v>7.125946545716455</v>
      </c>
      <c r="J11" s="187">
        <f t="shared" si="0"/>
        <v>-0.40809050267167635</v>
      </c>
      <c r="K11" s="186">
        <v>6.8141729239968853</v>
      </c>
      <c r="L11" s="187">
        <f t="shared" si="1"/>
        <v>-0.31177362171956968</v>
      </c>
      <c r="M11" s="186"/>
      <c r="N11" s="187"/>
    </row>
    <row r="12" spans="1:15" x14ac:dyDescent="0.25">
      <c r="A12" s="1" t="s">
        <v>76</v>
      </c>
      <c r="B12" s="116" t="s">
        <v>77</v>
      </c>
      <c r="C12" s="186" t="s">
        <v>248</v>
      </c>
      <c r="D12" s="187" t="s">
        <v>248</v>
      </c>
      <c r="E12" s="186">
        <v>4.7232504955023629</v>
      </c>
      <c r="F12" s="187" t="str">
        <f t="shared" si="0"/>
        <v>-</v>
      </c>
      <c r="G12" s="186">
        <v>6.7202182570716973</v>
      </c>
      <c r="H12" s="187">
        <f t="shared" si="0"/>
        <v>1.9969677615693344</v>
      </c>
      <c r="I12" s="186">
        <v>6.6100999254287842</v>
      </c>
      <c r="J12" s="187">
        <f t="shared" si="0"/>
        <v>-0.11011833164291307</v>
      </c>
      <c r="K12" s="186">
        <v>6.8861707753128698</v>
      </c>
      <c r="L12" s="187">
        <f t="shared" si="1"/>
        <v>0.27607084988408559</v>
      </c>
      <c r="M12" s="186"/>
      <c r="N12" s="187"/>
    </row>
    <row r="13" spans="1:15" x14ac:dyDescent="0.25">
      <c r="A13" s="1" t="s">
        <v>78</v>
      </c>
      <c r="B13" s="116" t="s">
        <v>79</v>
      </c>
      <c r="C13" s="186" t="s">
        <v>248</v>
      </c>
      <c r="D13" s="187" t="s">
        <v>248</v>
      </c>
      <c r="E13" s="186">
        <v>4.458180606464512</v>
      </c>
      <c r="F13" s="187" t="str">
        <f t="shared" si="0"/>
        <v>-</v>
      </c>
      <c r="G13" s="186">
        <v>6.827112159401012</v>
      </c>
      <c r="H13" s="187">
        <f t="shared" si="0"/>
        <v>2.3689315529365</v>
      </c>
      <c r="I13" s="186">
        <v>6.9096158323632126</v>
      </c>
      <c r="J13" s="187">
        <f t="shared" si="0"/>
        <v>8.2503672962200625E-2</v>
      </c>
      <c r="K13" s="186">
        <v>6.7384641095313844</v>
      </c>
      <c r="L13" s="187">
        <f t="shared" si="1"/>
        <v>-0.17115172283182822</v>
      </c>
      <c r="M13" s="186"/>
      <c r="N13" s="187"/>
    </row>
    <row r="14" spans="1:15" x14ac:dyDescent="0.25">
      <c r="A14" s="1" t="s">
        <v>80</v>
      </c>
      <c r="B14" s="116" t="s">
        <v>81</v>
      </c>
      <c r="C14" s="186" t="s">
        <v>248</v>
      </c>
      <c r="D14" s="187" t="s">
        <v>248</v>
      </c>
      <c r="E14" s="186">
        <v>5.1354900166233959</v>
      </c>
      <c r="F14" s="187" t="str">
        <f t="shared" si="0"/>
        <v>-</v>
      </c>
      <c r="G14" s="186">
        <v>7.103049196835622</v>
      </c>
      <c r="H14" s="187">
        <f t="shared" si="0"/>
        <v>1.9675591802122261</v>
      </c>
      <c r="I14" s="186">
        <v>6.7967333968859229</v>
      </c>
      <c r="J14" s="187">
        <f t="shared" si="0"/>
        <v>-0.30631579994969904</v>
      </c>
      <c r="K14" s="186">
        <v>6.746200617578709</v>
      </c>
      <c r="L14" s="187">
        <f t="shared" si="1"/>
        <v>-5.0532779307213893E-2</v>
      </c>
      <c r="M14" s="186"/>
      <c r="N14" s="187"/>
    </row>
    <row r="15" spans="1:15" x14ac:dyDescent="0.25">
      <c r="A15" s="1" t="s">
        <v>82</v>
      </c>
      <c r="B15" s="116" t="s">
        <v>83</v>
      </c>
      <c r="C15" s="186" t="s">
        <v>248</v>
      </c>
      <c r="D15" s="187" t="s">
        <v>248</v>
      </c>
      <c r="E15" s="186">
        <v>5.8762640210740988</v>
      </c>
      <c r="F15" s="187" t="str">
        <f t="shared" si="0"/>
        <v>-</v>
      </c>
      <c r="G15" s="186">
        <v>7.1580594869057226</v>
      </c>
      <c r="H15" s="187">
        <f t="shared" si="0"/>
        <v>1.2817954658316237</v>
      </c>
      <c r="I15" s="186">
        <v>7.3515560678412646</v>
      </c>
      <c r="J15" s="187">
        <f t="shared" si="0"/>
        <v>0.19349658093554201</v>
      </c>
      <c r="K15" s="186">
        <v>7.3441230252705418</v>
      </c>
      <c r="L15" s="187">
        <f t="shared" si="1"/>
        <v>-7.4330425707227477E-3</v>
      </c>
      <c r="M15" s="186"/>
      <c r="N15" s="187"/>
    </row>
    <row r="16" spans="1:15" x14ac:dyDescent="0.25">
      <c r="A16" s="1" t="s">
        <v>84</v>
      </c>
      <c r="B16" s="116" t="s">
        <v>85</v>
      </c>
      <c r="C16" s="186">
        <v>5.4009281181930104</v>
      </c>
      <c r="D16" s="187">
        <v>-2.315952729307809</v>
      </c>
      <c r="E16" s="186">
        <v>6.7355987274081093</v>
      </c>
      <c r="F16" s="187">
        <f t="shared" si="0"/>
        <v>1.3346706092150988</v>
      </c>
      <c r="G16" s="186">
        <v>7.5394597811433499</v>
      </c>
      <c r="H16" s="187">
        <f t="shared" si="0"/>
        <v>0.80386105373524064</v>
      </c>
      <c r="I16" s="186">
        <v>7.6174015116125862</v>
      </c>
      <c r="J16" s="187">
        <f t="shared" si="0"/>
        <v>7.7941730469236248E-2</v>
      </c>
      <c r="K16" s="186">
        <v>7.4361541399893953</v>
      </c>
      <c r="L16" s="187">
        <f t="shared" si="1"/>
        <v>-0.18124737162319082</v>
      </c>
      <c r="M16" s="186"/>
      <c r="N16" s="187"/>
    </row>
    <row r="17" spans="1:15" x14ac:dyDescent="0.25">
      <c r="A17" s="1" t="s">
        <v>86</v>
      </c>
      <c r="B17" s="116" t="s">
        <v>87</v>
      </c>
      <c r="C17" s="186">
        <v>4.7376679810090927</v>
      </c>
      <c r="D17" s="187">
        <v>-3.0180388467112476</v>
      </c>
      <c r="E17" s="186">
        <v>7.2308130266454107</v>
      </c>
      <c r="F17" s="187">
        <f t="shared" si="0"/>
        <v>2.493145045636318</v>
      </c>
      <c r="G17" s="186">
        <v>7.2205562876170806</v>
      </c>
      <c r="H17" s="187">
        <f t="shared" si="0"/>
        <v>-1.0256739028330131E-2</v>
      </c>
      <c r="I17" s="186">
        <v>7.2048057386634614</v>
      </c>
      <c r="J17" s="187">
        <f t="shared" si="0"/>
        <v>-1.5750548953619159E-2</v>
      </c>
      <c r="K17" s="186">
        <v>7.4121032226799128</v>
      </c>
      <c r="L17" s="187">
        <f t="shared" si="1"/>
        <v>0.20729748401645143</v>
      </c>
      <c r="M17" s="186"/>
      <c r="N17" s="187"/>
    </row>
    <row r="18" spans="1:15" x14ac:dyDescent="0.25">
      <c r="A18" s="1" t="s">
        <v>88</v>
      </c>
      <c r="B18" s="116" t="s">
        <v>89</v>
      </c>
      <c r="C18" s="186">
        <v>4.6237507545777721</v>
      </c>
      <c r="D18" s="187">
        <v>-2.6818359643593395</v>
      </c>
      <c r="E18" s="186">
        <v>6.852862524082008</v>
      </c>
      <c r="F18" s="187">
        <f t="shared" si="0"/>
        <v>2.229111769504236</v>
      </c>
      <c r="G18" s="186">
        <v>7.0641728353204876</v>
      </c>
      <c r="H18" s="187">
        <f t="shared" si="0"/>
        <v>0.21131031123847954</v>
      </c>
      <c r="I18" s="186">
        <v>7.0118722097404369</v>
      </c>
      <c r="J18" s="187">
        <f t="shared" si="0"/>
        <v>-5.2300625580050664E-2</v>
      </c>
      <c r="K18" s="186">
        <v>7.0798877672037257</v>
      </c>
      <c r="L18" s="187">
        <f t="shared" si="1"/>
        <v>6.80155574632888E-2</v>
      </c>
      <c r="M18" s="186"/>
      <c r="N18" s="187"/>
    </row>
    <row r="19" spans="1:15" x14ac:dyDescent="0.25">
      <c r="A19" s="1" t="s">
        <v>90</v>
      </c>
      <c r="B19" s="116" t="s">
        <v>91</v>
      </c>
      <c r="C19" s="186">
        <v>7.0349666024117994</v>
      </c>
      <c r="D19" s="187">
        <v>-0.49654896791195746</v>
      </c>
      <c r="E19" s="186">
        <v>7.5835991820040896</v>
      </c>
      <c r="F19" s="187">
        <f t="shared" si="0"/>
        <v>0.54863257959229017</v>
      </c>
      <c r="G19" s="186">
        <v>7.3048140088825431</v>
      </c>
      <c r="H19" s="187">
        <f t="shared" si="0"/>
        <v>-0.27878517312154649</v>
      </c>
      <c r="I19" s="186">
        <v>7.4515604133442244</v>
      </c>
      <c r="J19" s="187">
        <f t="shared" si="0"/>
        <v>0.1467464044616813</v>
      </c>
      <c r="K19" s="186">
        <v>7.1652454335716929</v>
      </c>
      <c r="L19" s="187">
        <f t="shared" si="1"/>
        <v>-0.28631497977253151</v>
      </c>
      <c r="M19" s="186"/>
      <c r="N19" s="187"/>
    </row>
    <row r="20" spans="1:15" x14ac:dyDescent="0.25">
      <c r="A20" s="1" t="s">
        <v>92</v>
      </c>
      <c r="B20" s="116" t="s">
        <v>93</v>
      </c>
      <c r="C20" s="186">
        <v>7.0923387678545664</v>
      </c>
      <c r="D20" s="187">
        <v>-0.51817151933690653</v>
      </c>
      <c r="E20" s="186">
        <v>7.2716303604914039</v>
      </c>
      <c r="F20" s="187">
        <f t="shared" si="0"/>
        <v>0.17929159263683747</v>
      </c>
      <c r="G20" s="186">
        <v>7.2045591816853385</v>
      </c>
      <c r="H20" s="187">
        <f t="shared" si="0"/>
        <v>-6.707117880606539E-2</v>
      </c>
      <c r="I20" s="186">
        <v>7.1449588922544356</v>
      </c>
      <c r="J20" s="187">
        <f t="shared" si="0"/>
        <v>-5.9600289430902897E-2</v>
      </c>
      <c r="K20" s="186">
        <v>7.1532354158566109</v>
      </c>
      <c r="L20" s="187">
        <f t="shared" si="1"/>
        <v>8.2765236021753452E-3</v>
      </c>
      <c r="M20" s="186"/>
      <c r="N20" s="187"/>
    </row>
    <row r="21" spans="1:15" ht="15.75" x14ac:dyDescent="0.25">
      <c r="A21" s="1" t="s">
        <v>0</v>
      </c>
      <c r="B21" s="119" t="s">
        <v>30</v>
      </c>
      <c r="C21" s="188">
        <v>7.1048165891222386</v>
      </c>
      <c r="D21" s="189">
        <v>-0.33027359845771631</v>
      </c>
      <c r="E21" s="188">
        <v>6.5418610854156141</v>
      </c>
      <c r="F21" s="189">
        <f t="shared" si="0"/>
        <v>-0.5629555037066245</v>
      </c>
      <c r="G21" s="188">
        <v>7.1895473603752658</v>
      </c>
      <c r="H21" s="189">
        <f t="shared" si="0"/>
        <v>0.6476862749596517</v>
      </c>
      <c r="I21" s="188">
        <v>7.1971014630901768</v>
      </c>
      <c r="J21" s="189">
        <f t="shared" si="0"/>
        <v>7.5541027149110818E-3</v>
      </c>
      <c r="K21" s="188">
        <v>7.1378757417873455</v>
      </c>
      <c r="L21" s="189">
        <f t="shared" si="1"/>
        <v>-5.9225721302831325E-2</v>
      </c>
      <c r="M21" s="188">
        <v>7.4167332900139824</v>
      </c>
      <c r="N21" s="189">
        <v>-4.4528460751944721E-2</v>
      </c>
    </row>
    <row r="22" spans="1:15" ht="6" customHeight="1" x14ac:dyDescent="0.25"/>
    <row r="23" spans="1:15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</row>
    <row r="24" spans="1:15" x14ac:dyDescent="0.25">
      <c r="E24" s="122"/>
      <c r="G24" s="122"/>
      <c r="I24" s="122"/>
      <c r="K24" s="122"/>
      <c r="N24" s="79"/>
    </row>
    <row r="26" spans="1:15" ht="59.25" customHeight="1" thickBot="1" x14ac:dyDescent="0.3">
      <c r="B26" s="268" t="s">
        <v>289</v>
      </c>
      <c r="C26" s="268"/>
      <c r="D26" s="268"/>
      <c r="E26" s="268"/>
      <c r="F26" s="268"/>
      <c r="G26" s="268"/>
      <c r="H26" s="268"/>
      <c r="I26" s="268"/>
      <c r="J26" s="268"/>
      <c r="K26" s="268"/>
      <c r="L26" s="268"/>
      <c r="M26" s="268"/>
      <c r="N26" s="268"/>
      <c r="O26" s="1" t="s">
        <v>94</v>
      </c>
    </row>
    <row r="27" spans="1:15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O27" s="1" t="s">
        <v>95</v>
      </c>
    </row>
    <row r="28" spans="1:15" ht="22.5" thickTop="1" thickBot="1" x14ac:dyDescent="0.3">
      <c r="B28" s="123" t="s">
        <v>96</v>
      </c>
      <c r="C28" s="293" t="s">
        <v>97</v>
      </c>
      <c r="D28" s="294"/>
      <c r="E28" s="294"/>
      <c r="F28" s="294"/>
      <c r="G28" s="294"/>
      <c r="H28" s="294"/>
      <c r="I28" s="294"/>
      <c r="J28" s="294"/>
      <c r="K28" s="294"/>
      <c r="L28" s="294"/>
      <c r="M28" s="294"/>
      <c r="N28" s="294"/>
    </row>
    <row r="29" spans="1:15" ht="22.5" thickTop="1" thickBot="1" x14ac:dyDescent="0.3">
      <c r="B29" s="109"/>
      <c r="C29" s="295">
        <v>2020</v>
      </c>
      <c r="D29" s="296"/>
      <c r="E29" s="297">
        <v>2021</v>
      </c>
      <c r="F29" s="296"/>
      <c r="G29" s="297">
        <v>2022</v>
      </c>
      <c r="H29" s="296"/>
      <c r="I29" s="297">
        <v>2023</v>
      </c>
      <c r="J29" s="296"/>
      <c r="K29" s="297">
        <v>2024</v>
      </c>
      <c r="L29" s="296"/>
      <c r="M29" s="297">
        <v>2025</v>
      </c>
      <c r="N29" s="298"/>
    </row>
    <row r="30" spans="1:15" ht="16.5" thickTop="1" thickBot="1" x14ac:dyDescent="0.3">
      <c r="B30" s="85"/>
      <c r="C30" s="113" t="s">
        <v>69</v>
      </c>
      <c r="D30" s="114" t="str">
        <f>CONCATENATE("dif ",RIGHT(C29,2),"/",RIGHT(C29-1,2))</f>
        <v>dif 20/19</v>
      </c>
      <c r="E30" s="115" t="s">
        <v>69</v>
      </c>
      <c r="F30" s="114" t="str">
        <f>CONCATENATE("dif ",RIGHT(E29,2),"/",RIGHT(C29,2))</f>
        <v>dif 21/20</v>
      </c>
      <c r="G30" s="115" t="s">
        <v>69</v>
      </c>
      <c r="H30" s="114" t="str">
        <f>CONCATENATE("dif ",RIGHT(G29,2),"/",RIGHT(E29,2))</f>
        <v>dif 22/21</v>
      </c>
      <c r="I30" s="115" t="s">
        <v>69</v>
      </c>
      <c r="J30" s="114" t="str">
        <f>CONCATENATE("dif ",RIGHT(I29,2),"/",RIGHT(G29,2))</f>
        <v>dif 23/22</v>
      </c>
      <c r="K30" s="115" t="s">
        <v>69</v>
      </c>
      <c r="L30" s="114" t="str">
        <f>CONCATENATE("dif ",RIGHT(K29,2),"/",RIGHT(I29,2))</f>
        <v>dif 24/23</v>
      </c>
      <c r="M30" s="115" t="s">
        <v>69</v>
      </c>
      <c r="N30" s="114" t="str">
        <f>CONCATENATE("dif ",RIGHT(M29,2),"/",RIGHT(K29,2))</f>
        <v>dif 25/24</v>
      </c>
    </row>
    <row r="31" spans="1:15" x14ac:dyDescent="0.25">
      <c r="B31" s="116" t="s">
        <v>71</v>
      </c>
      <c r="C31" s="186">
        <v>5.3996354522670309</v>
      </c>
      <c r="D31" s="187">
        <v>-1.0487566639155421</v>
      </c>
      <c r="E31" s="186">
        <v>3.2507989907485282</v>
      </c>
      <c r="F31" s="187">
        <f t="shared" ref="F31:J43" si="3">IFERROR(E31-C31,"-")</f>
        <v>-2.1488364615185027</v>
      </c>
      <c r="G31" s="186">
        <v>4.966194354568783</v>
      </c>
      <c r="H31" s="187">
        <f t="shared" si="3"/>
        <v>1.7153953638202548</v>
      </c>
      <c r="I31" s="186">
        <v>5.6963794683776348</v>
      </c>
      <c r="J31" s="187">
        <f t="shared" si="3"/>
        <v>0.73018511380885176</v>
      </c>
      <c r="K31" s="186">
        <v>5.7876056338028166</v>
      </c>
      <c r="L31" s="187">
        <f t="shared" ref="L31:N43" si="4">IFERROR(K31-I31,"-")</f>
        <v>9.1226165425181804E-2</v>
      </c>
      <c r="M31" s="186">
        <v>4.8628096806530143</v>
      </c>
      <c r="N31" s="187">
        <f t="shared" si="4"/>
        <v>-0.92479595314980223</v>
      </c>
    </row>
    <row r="32" spans="1:15" x14ac:dyDescent="0.25">
      <c r="B32" s="116" t="s">
        <v>73</v>
      </c>
      <c r="C32" s="186">
        <v>4.0778135815729799</v>
      </c>
      <c r="D32" s="187">
        <v>-1.5527726053103628</v>
      </c>
      <c r="E32" s="186">
        <v>2.6325698525002998</v>
      </c>
      <c r="F32" s="187">
        <f t="shared" si="3"/>
        <v>-1.4452437290726801</v>
      </c>
      <c r="G32" s="186">
        <v>3.9576526896264697</v>
      </c>
      <c r="H32" s="187">
        <f t="shared" si="3"/>
        <v>1.3250828371261698</v>
      </c>
      <c r="I32" s="186">
        <v>5.0522075910147173</v>
      </c>
      <c r="J32" s="187">
        <f t="shared" si="3"/>
        <v>1.0945549013882476</v>
      </c>
      <c r="K32" s="186">
        <v>5.333158653216298</v>
      </c>
      <c r="L32" s="187">
        <f t="shared" si="4"/>
        <v>0.28095106220158073</v>
      </c>
      <c r="M32" s="186">
        <v>4.3661538461538463</v>
      </c>
      <c r="N32" s="187">
        <f t="shared" si="4"/>
        <v>-0.96700480706245173</v>
      </c>
    </row>
    <row r="33" spans="2:15" x14ac:dyDescent="0.25">
      <c r="B33" s="116" t="s">
        <v>75</v>
      </c>
      <c r="C33" s="186">
        <v>4.4766025641025644</v>
      </c>
      <c r="D33" s="187">
        <v>-0.81736017850935383</v>
      </c>
      <c r="E33" s="186">
        <v>2.6382978723404253</v>
      </c>
      <c r="F33" s="187">
        <f t="shared" si="3"/>
        <v>-1.8383046917621391</v>
      </c>
      <c r="G33" s="186">
        <v>4.8065188089694892</v>
      </c>
      <c r="H33" s="187">
        <f t="shared" si="3"/>
        <v>2.1682209366290639</v>
      </c>
      <c r="I33" s="186">
        <v>4.6109823911028727</v>
      </c>
      <c r="J33" s="187">
        <f t="shared" si="3"/>
        <v>-0.19553641786661657</v>
      </c>
      <c r="K33" s="186">
        <v>4.5300551470588237</v>
      </c>
      <c r="L33" s="187">
        <f t="shared" si="4"/>
        <v>-8.092724404404894E-2</v>
      </c>
      <c r="M33" s="186"/>
      <c r="N33" s="187"/>
    </row>
    <row r="34" spans="2:15" x14ac:dyDescent="0.25">
      <c r="B34" s="116" t="s">
        <v>77</v>
      </c>
      <c r="C34" s="186" t="s">
        <v>248</v>
      </c>
      <c r="D34" s="187" t="s">
        <v>248</v>
      </c>
      <c r="E34" s="186">
        <v>2.7222969941677881</v>
      </c>
      <c r="F34" s="187" t="str">
        <f>IFERROR(E34-C34,"-")</f>
        <v>-</v>
      </c>
      <c r="G34" s="186">
        <v>3.9488382484361035</v>
      </c>
      <c r="H34" s="187">
        <f>IFERROR(G34-E34,"-")</f>
        <v>1.2265412542683154</v>
      </c>
      <c r="I34" s="186">
        <v>4.0137828784800398</v>
      </c>
      <c r="J34" s="187">
        <f>IFERROR(I34-G34,"-")</f>
        <v>6.4944630043936247E-2</v>
      </c>
      <c r="K34" s="186">
        <v>4.3234122593494133</v>
      </c>
      <c r="L34" s="187">
        <f>IFERROR(K34-I34,"-")</f>
        <v>0.30962938086937353</v>
      </c>
      <c r="M34" s="186"/>
      <c r="N34" s="187"/>
    </row>
    <row r="35" spans="2:15" x14ac:dyDescent="0.25">
      <c r="B35" s="116" t="s">
        <v>79</v>
      </c>
      <c r="C35" s="186" t="s">
        <v>248</v>
      </c>
      <c r="D35" s="187" t="s">
        <v>248</v>
      </c>
      <c r="E35" s="186">
        <v>2.6605492297387809</v>
      </c>
      <c r="F35" s="187" t="str">
        <f t="shared" si="3"/>
        <v>-</v>
      </c>
      <c r="G35" s="186">
        <v>3.7467770772560458</v>
      </c>
      <c r="H35" s="187">
        <f t="shared" si="3"/>
        <v>1.0862278475172649</v>
      </c>
      <c r="I35" s="186">
        <v>3.7665472874386525</v>
      </c>
      <c r="J35" s="187">
        <f t="shared" si="3"/>
        <v>1.9770210182606718E-2</v>
      </c>
      <c r="K35" s="186">
        <v>3.8825780064648066</v>
      </c>
      <c r="L35" s="187">
        <f t="shared" si="4"/>
        <v>0.11603071902615403</v>
      </c>
      <c r="M35" s="186"/>
      <c r="N35" s="187"/>
    </row>
    <row r="36" spans="2:15" x14ac:dyDescent="0.25">
      <c r="B36" s="116" t="s">
        <v>81</v>
      </c>
      <c r="C36" s="186" t="s">
        <v>248</v>
      </c>
      <c r="D36" s="187" t="s">
        <v>248</v>
      </c>
      <c r="E36" s="186">
        <v>3.1300522211889263</v>
      </c>
      <c r="F36" s="187" t="str">
        <f t="shared" si="3"/>
        <v>-</v>
      </c>
      <c r="G36" s="186">
        <v>3.8604025068408507</v>
      </c>
      <c r="H36" s="187">
        <f t="shared" si="3"/>
        <v>0.73035028565192439</v>
      </c>
      <c r="I36" s="186">
        <v>3.5541641905085322</v>
      </c>
      <c r="J36" s="187">
        <f t="shared" si="3"/>
        <v>-0.30623831633231857</v>
      </c>
      <c r="K36" s="186">
        <v>3.716340206185567</v>
      </c>
      <c r="L36" s="187">
        <f t="shared" si="4"/>
        <v>0.16217601567703488</v>
      </c>
      <c r="M36" s="186"/>
      <c r="N36" s="187"/>
    </row>
    <row r="37" spans="2:15" x14ac:dyDescent="0.25">
      <c r="B37" s="116" t="s">
        <v>83</v>
      </c>
      <c r="C37" s="186" t="s">
        <v>248</v>
      </c>
      <c r="D37" s="187" t="s">
        <v>248</v>
      </c>
      <c r="E37" s="186">
        <v>3.9157191278636505</v>
      </c>
      <c r="F37" s="187" t="str">
        <f t="shared" si="3"/>
        <v>-</v>
      </c>
      <c r="G37" s="186">
        <v>4.3538162147898936</v>
      </c>
      <c r="H37" s="187">
        <f t="shared" si="3"/>
        <v>0.43809708692624305</v>
      </c>
      <c r="I37" s="186">
        <v>4.6739476972125287</v>
      </c>
      <c r="J37" s="187">
        <f t="shared" si="3"/>
        <v>0.32013148242263512</v>
      </c>
      <c r="K37" s="186">
        <v>4.7819376528117363</v>
      </c>
      <c r="L37" s="187">
        <f t="shared" si="4"/>
        <v>0.10798995559920765</v>
      </c>
      <c r="M37" s="186"/>
      <c r="N37" s="187"/>
    </row>
    <row r="38" spans="2:15" x14ac:dyDescent="0.25">
      <c r="B38" s="116" t="s">
        <v>85</v>
      </c>
      <c r="C38" s="186">
        <v>3.6635724242808263</v>
      </c>
      <c r="D38" s="187">
        <v>-1.0078994844681115</v>
      </c>
      <c r="E38" s="186">
        <v>4.722777006892473</v>
      </c>
      <c r="F38" s="187">
        <f t="shared" si="3"/>
        <v>1.0592045826116467</v>
      </c>
      <c r="G38" s="186">
        <v>4.9381933438985737</v>
      </c>
      <c r="H38" s="187">
        <f t="shared" si="3"/>
        <v>0.21541633700610063</v>
      </c>
      <c r="I38" s="186">
        <v>4.8646268822375971</v>
      </c>
      <c r="J38" s="187">
        <f t="shared" si="3"/>
        <v>-7.3566461660976579E-2</v>
      </c>
      <c r="K38" s="186">
        <v>4.8464105008432936</v>
      </c>
      <c r="L38" s="187">
        <f t="shared" si="4"/>
        <v>-1.8216381394303482E-2</v>
      </c>
      <c r="M38" s="186"/>
      <c r="N38" s="187"/>
    </row>
    <row r="39" spans="2:15" x14ac:dyDescent="0.25">
      <c r="B39" s="116" t="s">
        <v>87</v>
      </c>
      <c r="C39" s="186">
        <v>3.0958340061359602</v>
      </c>
      <c r="D39" s="187">
        <v>-1.7125413501455569</v>
      </c>
      <c r="E39" s="186">
        <v>4.2850326846494857</v>
      </c>
      <c r="F39" s="187">
        <f t="shared" si="3"/>
        <v>1.1891986785135256</v>
      </c>
      <c r="G39" s="186">
        <v>4.6020143445750037</v>
      </c>
      <c r="H39" s="187">
        <f t="shared" si="3"/>
        <v>0.31698165992551797</v>
      </c>
      <c r="I39" s="186">
        <v>4.5418088259969798</v>
      </c>
      <c r="J39" s="187">
        <f t="shared" si="3"/>
        <v>-6.020551857802392E-2</v>
      </c>
      <c r="K39" s="186">
        <v>4.6623670798464731</v>
      </c>
      <c r="L39" s="187">
        <f t="shared" si="4"/>
        <v>0.12055825384949337</v>
      </c>
      <c r="M39" s="186"/>
      <c r="N39" s="187"/>
    </row>
    <row r="40" spans="2:15" x14ac:dyDescent="0.25">
      <c r="B40" s="116" t="s">
        <v>89</v>
      </c>
      <c r="C40" s="186">
        <v>2.8831619894415117</v>
      </c>
      <c r="D40" s="187">
        <v>-1.5524168965310747</v>
      </c>
      <c r="E40" s="186">
        <v>4.1557573981834164</v>
      </c>
      <c r="F40" s="187">
        <f t="shared" si="3"/>
        <v>1.2725954087419047</v>
      </c>
      <c r="G40" s="186">
        <v>4.7164167004458859</v>
      </c>
      <c r="H40" s="187">
        <f t="shared" si="3"/>
        <v>0.56065930226246952</v>
      </c>
      <c r="I40" s="186">
        <v>4.5896226415094343</v>
      </c>
      <c r="J40" s="187">
        <f t="shared" si="3"/>
        <v>-0.12679405893645157</v>
      </c>
      <c r="K40" s="186">
        <v>4.7061082662765177</v>
      </c>
      <c r="L40" s="187">
        <f t="shared" si="4"/>
        <v>0.11648562476708335</v>
      </c>
      <c r="M40" s="186"/>
      <c r="N40" s="187"/>
    </row>
    <row r="41" spans="2:15" x14ac:dyDescent="0.25">
      <c r="B41" s="116" t="s">
        <v>91</v>
      </c>
      <c r="C41" s="186">
        <v>3.9435465513316639</v>
      </c>
      <c r="D41" s="187">
        <v>-0.51083159667298572</v>
      </c>
      <c r="E41" s="186">
        <v>4.535933081998115</v>
      </c>
      <c r="F41" s="187">
        <f t="shared" si="3"/>
        <v>0.59238653066645108</v>
      </c>
      <c r="G41" s="186">
        <v>4.8944105589441058</v>
      </c>
      <c r="H41" s="187">
        <f t="shared" si="3"/>
        <v>0.35847747694599086</v>
      </c>
      <c r="I41" s="186">
        <v>5.3227344992050876</v>
      </c>
      <c r="J41" s="187">
        <f t="shared" si="3"/>
        <v>0.42832394026098175</v>
      </c>
      <c r="K41" s="186">
        <v>4.7238556010420547</v>
      </c>
      <c r="L41" s="187">
        <f t="shared" si="4"/>
        <v>-0.59887889816303286</v>
      </c>
      <c r="M41" s="186"/>
      <c r="N41" s="187"/>
    </row>
    <row r="42" spans="2:15" x14ac:dyDescent="0.25">
      <c r="B42" s="116" t="s">
        <v>93</v>
      </c>
      <c r="C42" s="186">
        <v>3.5629353636805443</v>
      </c>
      <c r="D42" s="187">
        <v>-0.92472791643556596</v>
      </c>
      <c r="E42" s="186">
        <v>4.2730122542034765</v>
      </c>
      <c r="F42" s="187">
        <f t="shared" si="3"/>
        <v>0.71007689052293221</v>
      </c>
      <c r="G42" s="186">
        <v>5.4105883264863186</v>
      </c>
      <c r="H42" s="187">
        <f t="shared" si="3"/>
        <v>1.1375760722828421</v>
      </c>
      <c r="I42" s="186">
        <v>4.9361162751394287</v>
      </c>
      <c r="J42" s="187">
        <f t="shared" si="3"/>
        <v>-0.47447205134688986</v>
      </c>
      <c r="K42" s="186">
        <v>4.7896975862387867</v>
      </c>
      <c r="L42" s="187">
        <f t="shared" si="4"/>
        <v>-0.14641868890064202</v>
      </c>
      <c r="M42" s="186"/>
      <c r="N42" s="187"/>
    </row>
    <row r="43" spans="2:15" ht="15.75" x14ac:dyDescent="0.25">
      <c r="B43" s="119" t="s">
        <v>30</v>
      </c>
      <c r="C43" s="188">
        <v>3.5573192538793359</v>
      </c>
      <c r="D43" s="189">
        <v>-0.98814303764438538</v>
      </c>
      <c r="E43" s="188">
        <v>3.7405244280728964</v>
      </c>
      <c r="F43" s="189">
        <f t="shared" si="3"/>
        <v>0.18320517419356053</v>
      </c>
      <c r="G43" s="188">
        <v>4.4598857186981196</v>
      </c>
      <c r="H43" s="189">
        <f t="shared" si="3"/>
        <v>0.71936129062522314</v>
      </c>
      <c r="I43" s="188">
        <v>4.5024130635991009</v>
      </c>
      <c r="J43" s="189">
        <f t="shared" si="3"/>
        <v>4.2527344900981312E-2</v>
      </c>
      <c r="K43" s="188">
        <v>4.5891397178328877</v>
      </c>
      <c r="L43" s="189">
        <f t="shared" si="4"/>
        <v>8.6726654233786782E-2</v>
      </c>
      <c r="M43" s="188">
        <v>4.6434282059481928</v>
      </c>
      <c r="N43" s="189">
        <v>-0.90873360766750011</v>
      </c>
    </row>
    <row r="44" spans="2:15" ht="6" customHeight="1" x14ac:dyDescent="0.25"/>
    <row r="45" spans="2:15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7" spans="2:15" x14ac:dyDescent="0.25">
      <c r="E47" s="122"/>
      <c r="G47" s="122"/>
      <c r="I47" s="122"/>
      <c r="K47" s="124"/>
    </row>
    <row r="48" spans="2:15" ht="48.75" customHeight="1" thickBot="1" x14ac:dyDescent="0.3">
      <c r="B48" s="268" t="s">
        <v>290</v>
      </c>
      <c r="C48" s="268"/>
      <c r="D48" s="268"/>
      <c r="E48" s="268"/>
      <c r="F48" s="268"/>
      <c r="G48" s="268"/>
      <c r="H48" s="268"/>
      <c r="I48" s="268"/>
      <c r="J48" s="268"/>
      <c r="K48" s="268"/>
      <c r="L48" s="268"/>
      <c r="M48" s="268"/>
      <c r="N48" s="268"/>
      <c r="O48" s="1" t="s">
        <v>98</v>
      </c>
    </row>
    <row r="49" spans="1:15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O49" s="1" t="s">
        <v>99</v>
      </c>
    </row>
    <row r="50" spans="1:15" ht="22.5" thickTop="1" thickBot="1" x14ac:dyDescent="0.3">
      <c r="B50" s="109"/>
      <c r="C50" s="293" t="s">
        <v>100</v>
      </c>
      <c r="D50" s="294"/>
      <c r="E50" s="294"/>
      <c r="F50" s="294"/>
      <c r="G50" s="294"/>
      <c r="H50" s="294"/>
      <c r="I50" s="294"/>
      <c r="J50" s="294"/>
      <c r="K50" s="294"/>
      <c r="L50" s="294"/>
      <c r="M50" s="294"/>
      <c r="N50" s="294"/>
    </row>
    <row r="51" spans="1:15" ht="22.5" thickTop="1" thickBot="1" x14ac:dyDescent="0.3">
      <c r="B51" s="109"/>
      <c r="C51" s="295">
        <v>2020</v>
      </c>
      <c r="D51" s="296"/>
      <c r="E51" s="297">
        <v>2021</v>
      </c>
      <c r="F51" s="296"/>
      <c r="G51" s="297">
        <v>2022</v>
      </c>
      <c r="H51" s="296"/>
      <c r="I51" s="297">
        <v>2023</v>
      </c>
      <c r="J51" s="296"/>
      <c r="K51" s="297">
        <v>2024</v>
      </c>
      <c r="L51" s="296"/>
      <c r="M51" s="297">
        <v>2025</v>
      </c>
      <c r="N51" s="298"/>
    </row>
    <row r="52" spans="1:15" ht="16.5" thickTop="1" thickBot="1" x14ac:dyDescent="0.3">
      <c r="B52" s="85"/>
      <c r="C52" s="113" t="s">
        <v>69</v>
      </c>
      <c r="D52" s="114" t="str">
        <f>CONCATENATE("dif ",RIGHT(C51,2),"/",RIGHT(C51-1,2))</f>
        <v>dif 20/19</v>
      </c>
      <c r="E52" s="115" t="s">
        <v>69</v>
      </c>
      <c r="F52" s="114" t="str">
        <f>CONCATENATE("dif ",RIGHT(E51,2),"/",RIGHT(C51,2))</f>
        <v>dif 21/20</v>
      </c>
      <c r="G52" s="115" t="s">
        <v>69</v>
      </c>
      <c r="H52" s="114" t="str">
        <f>CONCATENATE("dif ",RIGHT(G51,2),"/",RIGHT(E51,2))</f>
        <v>dif 22/21</v>
      </c>
      <c r="I52" s="115" t="s">
        <v>69</v>
      </c>
      <c r="J52" s="114" t="str">
        <f>CONCATENATE("dif ",RIGHT(I51,2),"/",RIGHT(G51,2))</f>
        <v>dif 23/22</v>
      </c>
      <c r="K52" s="115" t="s">
        <v>69</v>
      </c>
      <c r="L52" s="114" t="str">
        <f>CONCATENATE("dif ",RIGHT(K51,2),"/",RIGHT(I51,2))</f>
        <v>dif 24/23</v>
      </c>
      <c r="M52" s="115" t="s">
        <v>69</v>
      </c>
      <c r="N52" s="114" t="str">
        <f>CONCATENATE("dif ",RIGHT(M51,2),"/",RIGHT(K51,2))</f>
        <v>dif 25/24</v>
      </c>
    </row>
    <row r="53" spans="1:15" x14ac:dyDescent="0.25">
      <c r="A53" s="1">
        <v>1</v>
      </c>
      <c r="B53" s="116" t="s">
        <v>71</v>
      </c>
      <c r="C53" s="186">
        <v>6.489559164733179</v>
      </c>
      <c r="D53" s="187">
        <v>-0.61754466040343292</v>
      </c>
      <c r="E53" s="186">
        <v>5.7575210589651027</v>
      </c>
      <c r="F53" s="187">
        <f t="shared" ref="F53:J65" si="5">IFERROR(E53-C53,"-")</f>
        <v>-0.73203810576807626</v>
      </c>
      <c r="G53" s="186">
        <v>6.3740490278951816</v>
      </c>
      <c r="H53" s="187">
        <f t="shared" si="5"/>
        <v>0.61652796893007888</v>
      </c>
      <c r="I53" s="186">
        <v>6.566951566951567</v>
      </c>
      <c r="J53" s="187">
        <f t="shared" si="5"/>
        <v>0.19290253905638544</v>
      </c>
      <c r="K53" s="186">
        <v>6.2255353211927158</v>
      </c>
      <c r="L53" s="187">
        <f t="shared" ref="L53:N65" si="6">IFERROR(K53-I53,"-")</f>
        <v>-0.34141624575885121</v>
      </c>
      <c r="M53" s="186">
        <v>5.7360690137561203</v>
      </c>
      <c r="N53" s="187">
        <f t="shared" si="6"/>
        <v>-0.48946630743659547</v>
      </c>
    </row>
    <row r="54" spans="1:15" x14ac:dyDescent="0.25">
      <c r="A54" s="1">
        <v>2</v>
      </c>
      <c r="B54" s="116" t="s">
        <v>73</v>
      </c>
      <c r="C54" s="186">
        <v>4.5534747292418771</v>
      </c>
      <c r="D54" s="187">
        <v>-2.2804353053601991</v>
      </c>
      <c r="E54" s="186">
        <v>4.5533578656853724</v>
      </c>
      <c r="F54" s="187">
        <f t="shared" si="5"/>
        <v>-1.1686355650475377E-4</v>
      </c>
      <c r="G54" s="186">
        <v>4.9751328777524675</v>
      </c>
      <c r="H54" s="187">
        <f t="shared" si="5"/>
        <v>0.42177501206709511</v>
      </c>
      <c r="I54" s="186">
        <v>5.4543435340572559</v>
      </c>
      <c r="J54" s="187">
        <f t="shared" si="5"/>
        <v>0.47921065630478843</v>
      </c>
      <c r="K54" s="186">
        <v>5.2079124579124576</v>
      </c>
      <c r="L54" s="187">
        <f t="shared" si="6"/>
        <v>-0.24643107614479831</v>
      </c>
      <c r="M54" s="186">
        <v>5.0129468055164645</v>
      </c>
      <c r="N54" s="187">
        <f t="shared" si="6"/>
        <v>-0.19496565239599306</v>
      </c>
    </row>
    <row r="55" spans="1:15" x14ac:dyDescent="0.25">
      <c r="A55" s="1">
        <v>3</v>
      </c>
      <c r="B55" s="116" t="s">
        <v>75</v>
      </c>
      <c r="C55" s="186">
        <v>4.9200463499420621</v>
      </c>
      <c r="D55" s="187">
        <v>-0.21976578878626185</v>
      </c>
      <c r="E55" s="186">
        <v>3.9244038559107053</v>
      </c>
      <c r="F55" s="187">
        <f t="shared" si="5"/>
        <v>-0.99564249403135685</v>
      </c>
      <c r="G55" s="186">
        <v>5.8718330849478386</v>
      </c>
      <c r="H55" s="187">
        <f t="shared" si="5"/>
        <v>1.9474292290371333</v>
      </c>
      <c r="I55" s="186">
        <v>5.0450780196493934</v>
      </c>
      <c r="J55" s="187">
        <f t="shared" si="5"/>
        <v>-0.82675506529844522</v>
      </c>
      <c r="K55" s="186">
        <v>4.8511896178803173</v>
      </c>
      <c r="L55" s="187">
        <f t="shared" si="6"/>
        <v>-0.19388840176907607</v>
      </c>
      <c r="M55" s="186"/>
      <c r="N55" s="187"/>
    </row>
    <row r="56" spans="1:15" x14ac:dyDescent="0.25">
      <c r="A56" s="1">
        <v>4</v>
      </c>
      <c r="B56" s="116" t="s">
        <v>77</v>
      </c>
      <c r="C56" s="186" t="s">
        <v>248</v>
      </c>
      <c r="D56" s="187" t="s">
        <v>248</v>
      </c>
      <c r="E56" s="186">
        <v>3.3561384104913889</v>
      </c>
      <c r="F56" s="187" t="str">
        <f>IFERROR(E56-C56,"-")</f>
        <v>-</v>
      </c>
      <c r="G56" s="186">
        <v>4.8981984863020998</v>
      </c>
      <c r="H56" s="187">
        <f>IFERROR(G56-E56,"-")</f>
        <v>1.5420600758107108</v>
      </c>
      <c r="I56" s="186">
        <v>4.6936875122524997</v>
      </c>
      <c r="J56" s="187">
        <f>IFERROR(I56-G56,"-")</f>
        <v>-0.20451097404960006</v>
      </c>
      <c r="K56" s="186">
        <v>4.7204922617937726</v>
      </c>
      <c r="L56" s="187">
        <f>IFERROR(K56-I56,"-")</f>
        <v>2.6804749541272876E-2</v>
      </c>
      <c r="M56" s="186"/>
      <c r="N56" s="187"/>
    </row>
    <row r="57" spans="1:15" x14ac:dyDescent="0.25">
      <c r="A57" s="1">
        <v>5</v>
      </c>
      <c r="B57" s="116" t="s">
        <v>79</v>
      </c>
      <c r="C57" s="186" t="s">
        <v>248</v>
      </c>
      <c r="D57" s="187" t="s">
        <v>248</v>
      </c>
      <c r="E57" s="186">
        <v>3.1633121855173925</v>
      </c>
      <c r="F57" s="187" t="str">
        <f t="shared" si="5"/>
        <v>-</v>
      </c>
      <c r="G57" s="186">
        <v>4.7135969141755059</v>
      </c>
      <c r="H57" s="187">
        <f t="shared" si="5"/>
        <v>1.5502847286581134</v>
      </c>
      <c r="I57" s="186">
        <v>4.5477278191873047</v>
      </c>
      <c r="J57" s="187">
        <f t="shared" si="5"/>
        <v>-0.16586909498820113</v>
      </c>
      <c r="K57" s="186">
        <v>4.3936494127881689</v>
      </c>
      <c r="L57" s="187">
        <f t="shared" si="6"/>
        <v>-0.15407840639913584</v>
      </c>
      <c r="M57" s="186"/>
      <c r="N57" s="187"/>
    </row>
    <row r="58" spans="1:15" x14ac:dyDescent="0.25">
      <c r="A58" s="1">
        <v>6</v>
      </c>
      <c r="B58" s="116" t="s">
        <v>81</v>
      </c>
      <c r="C58" s="186" t="s">
        <v>248</v>
      </c>
      <c r="D58" s="187" t="s">
        <v>248</v>
      </c>
      <c r="E58" s="186">
        <v>3.8764035667107</v>
      </c>
      <c r="F58" s="187" t="str">
        <f t="shared" si="5"/>
        <v>-</v>
      </c>
      <c r="G58" s="186">
        <v>4.5667229729729728</v>
      </c>
      <c r="H58" s="187">
        <f t="shared" si="5"/>
        <v>0.69031940626227284</v>
      </c>
      <c r="I58" s="186">
        <v>4.2290403667011685</v>
      </c>
      <c r="J58" s="187">
        <f t="shared" si="5"/>
        <v>-0.33768260627180435</v>
      </c>
      <c r="K58" s="186">
        <v>4.3297200409696144</v>
      </c>
      <c r="L58" s="187">
        <f t="shared" si="6"/>
        <v>0.10067967426844593</v>
      </c>
      <c r="M58" s="186"/>
      <c r="N58" s="187"/>
    </row>
    <row r="59" spans="1:15" x14ac:dyDescent="0.25">
      <c r="A59" s="1">
        <v>7</v>
      </c>
      <c r="B59" s="116" t="s">
        <v>83</v>
      </c>
      <c r="C59" s="186" t="s">
        <v>248</v>
      </c>
      <c r="D59" s="187" t="s">
        <v>248</v>
      </c>
      <c r="E59" s="186">
        <v>4.8507611003207014</v>
      </c>
      <c r="F59" s="187" t="str">
        <f t="shared" si="5"/>
        <v>-</v>
      </c>
      <c r="G59" s="186">
        <v>5.3125453226976074</v>
      </c>
      <c r="H59" s="187">
        <f t="shared" si="5"/>
        <v>0.46178422237690597</v>
      </c>
      <c r="I59" s="186">
        <v>5.6553571428571425</v>
      </c>
      <c r="J59" s="187">
        <f t="shared" si="5"/>
        <v>0.34281182015953515</v>
      </c>
      <c r="K59" s="186">
        <v>5.6020038003109347</v>
      </c>
      <c r="L59" s="187">
        <f t="shared" si="6"/>
        <v>-5.3353342546207827E-2</v>
      </c>
      <c r="M59" s="186"/>
      <c r="N59" s="187"/>
    </row>
    <row r="60" spans="1:15" x14ac:dyDescent="0.25">
      <c r="A60" s="1">
        <v>8</v>
      </c>
      <c r="B60" s="116" t="s">
        <v>85</v>
      </c>
      <c r="C60" s="186">
        <v>4.4993650556510048</v>
      </c>
      <c r="D60" s="187">
        <v>-1.7307103789177063</v>
      </c>
      <c r="E60" s="186">
        <v>5.66058465764175</v>
      </c>
      <c r="F60" s="187">
        <f t="shared" si="5"/>
        <v>1.1612196019907453</v>
      </c>
      <c r="G60" s="186">
        <v>5.8033076186154391</v>
      </c>
      <c r="H60" s="187">
        <f t="shared" si="5"/>
        <v>0.14272296097368908</v>
      </c>
      <c r="I60" s="186">
        <v>5.9049734748010607</v>
      </c>
      <c r="J60" s="187">
        <f t="shared" si="5"/>
        <v>0.10166585618562163</v>
      </c>
      <c r="K60" s="186">
        <v>5.660773347765951</v>
      </c>
      <c r="L60" s="187">
        <f t="shared" si="6"/>
        <v>-0.24420012703510974</v>
      </c>
      <c r="M60" s="186"/>
      <c r="N60" s="187"/>
    </row>
    <row r="61" spans="1:15" x14ac:dyDescent="0.25">
      <c r="A61" s="1">
        <v>9</v>
      </c>
      <c r="B61" s="116" t="s">
        <v>87</v>
      </c>
      <c r="C61" s="186">
        <v>3.8355297838692675</v>
      </c>
      <c r="D61" s="187">
        <v>-2.087686029111822</v>
      </c>
      <c r="E61" s="186">
        <v>5.2874042209974457</v>
      </c>
      <c r="F61" s="187">
        <f t="shared" si="5"/>
        <v>1.4518744371281782</v>
      </c>
      <c r="G61" s="186">
        <v>5.4376607785971531</v>
      </c>
      <c r="H61" s="187">
        <f t="shared" si="5"/>
        <v>0.15025655759970746</v>
      </c>
      <c r="I61" s="186">
        <v>5.3570825911690259</v>
      </c>
      <c r="J61" s="187">
        <f t="shared" si="5"/>
        <v>-8.0578187428127279E-2</v>
      </c>
      <c r="K61" s="186">
        <v>5.4076610102212959</v>
      </c>
      <c r="L61" s="187">
        <f t="shared" si="6"/>
        <v>5.0578419052270007E-2</v>
      </c>
      <c r="M61" s="186"/>
      <c r="N61" s="187"/>
    </row>
    <row r="62" spans="1:15" x14ac:dyDescent="0.25">
      <c r="A62" s="1">
        <v>10</v>
      </c>
      <c r="B62" s="116" t="s">
        <v>89</v>
      </c>
      <c r="C62" s="186">
        <v>3.7902843601895735</v>
      </c>
      <c r="D62" s="187">
        <v>-1.4126548365795535</v>
      </c>
      <c r="E62" s="186">
        <v>5.3159762078680997</v>
      </c>
      <c r="F62" s="187">
        <f t="shared" si="5"/>
        <v>1.5256918476785262</v>
      </c>
      <c r="G62" s="186">
        <v>5.2120803724577307</v>
      </c>
      <c r="H62" s="187">
        <f t="shared" si="5"/>
        <v>-0.10389583541036895</v>
      </c>
      <c r="I62" s="186">
        <v>5.5661025912215756</v>
      </c>
      <c r="J62" s="187">
        <f t="shared" si="5"/>
        <v>0.35402221876384488</v>
      </c>
      <c r="K62" s="186">
        <v>5.3289869608826477</v>
      </c>
      <c r="L62" s="187">
        <f t="shared" si="6"/>
        <v>-0.23711563033892791</v>
      </c>
      <c r="M62" s="186"/>
      <c r="N62" s="187"/>
    </row>
    <row r="63" spans="1:15" x14ac:dyDescent="0.25">
      <c r="A63" s="1">
        <v>11</v>
      </c>
      <c r="B63" s="116" t="s">
        <v>91</v>
      </c>
      <c r="C63" s="186">
        <v>5.4083703233988585</v>
      </c>
      <c r="D63" s="187">
        <v>0.22584437184176487</v>
      </c>
      <c r="E63" s="186">
        <v>5.7964547677261615</v>
      </c>
      <c r="F63" s="187">
        <f t="shared" si="5"/>
        <v>0.38808444432730305</v>
      </c>
      <c r="G63" s="186">
        <v>5.5494057724957555</v>
      </c>
      <c r="H63" s="187">
        <f t="shared" si="5"/>
        <v>-0.24704899523040602</v>
      </c>
      <c r="I63" s="186">
        <v>5.9795880497309337</v>
      </c>
      <c r="J63" s="187">
        <f t="shared" si="5"/>
        <v>0.43018227723517821</v>
      </c>
      <c r="K63" s="186">
        <v>5.1001681928611475</v>
      </c>
      <c r="L63" s="187">
        <f t="shared" si="6"/>
        <v>-0.87941985686978619</v>
      </c>
      <c r="M63" s="186"/>
      <c r="N63" s="187"/>
    </row>
    <row r="64" spans="1:15" x14ac:dyDescent="0.25">
      <c r="A64" s="1">
        <v>12</v>
      </c>
      <c r="B64" s="116" t="s">
        <v>93</v>
      </c>
      <c r="C64" s="186">
        <v>4.9156308851224102</v>
      </c>
      <c r="D64" s="187">
        <v>0.11303121374842551</v>
      </c>
      <c r="E64" s="186">
        <v>4.9558617468472672</v>
      </c>
      <c r="F64" s="187">
        <f t="shared" si="5"/>
        <v>4.0230861724857014E-2</v>
      </c>
      <c r="G64" s="186">
        <v>5.3994532921321605</v>
      </c>
      <c r="H64" s="187">
        <f t="shared" si="5"/>
        <v>0.44359154528489331</v>
      </c>
      <c r="I64" s="186">
        <v>5.2259140474663246</v>
      </c>
      <c r="J64" s="187">
        <f t="shared" si="5"/>
        <v>-0.17353924466583592</v>
      </c>
      <c r="K64" s="186">
        <v>5.1982622432859396</v>
      </c>
      <c r="L64" s="187">
        <f t="shared" si="6"/>
        <v>-2.7651804180385042E-2</v>
      </c>
      <c r="M64" s="186"/>
      <c r="N64" s="187"/>
    </row>
    <row r="65" spans="1:15" ht="15.75" x14ac:dyDescent="0.25">
      <c r="B65" s="119" t="s">
        <v>30</v>
      </c>
      <c r="C65" s="188">
        <v>4.4893277599402275</v>
      </c>
      <c r="D65" s="189">
        <v>-1.0076427640772394</v>
      </c>
      <c r="E65" s="188">
        <v>4.831373327378885</v>
      </c>
      <c r="F65" s="189">
        <f t="shared" si="5"/>
        <v>0.34204556743865755</v>
      </c>
      <c r="G65" s="188">
        <v>5.2954226434213476</v>
      </c>
      <c r="H65" s="189">
        <f t="shared" si="5"/>
        <v>0.46404931604246258</v>
      </c>
      <c r="I65" s="188">
        <v>5.2830842864949403</v>
      </c>
      <c r="J65" s="189">
        <f t="shared" si="5"/>
        <v>-1.2338356926407279E-2</v>
      </c>
      <c r="K65" s="188">
        <v>5.1735314177267737</v>
      </c>
      <c r="L65" s="189">
        <f t="shared" si="6"/>
        <v>-0.10955286876816661</v>
      </c>
      <c r="M65" s="188">
        <v>5.4084417240499869</v>
      </c>
      <c r="N65" s="189">
        <v>-0.32106899499812069</v>
      </c>
    </row>
    <row r="66" spans="1:15" ht="6" customHeight="1" x14ac:dyDescent="0.25"/>
    <row r="67" spans="1:15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</row>
    <row r="70" spans="1:15" ht="48.75" customHeight="1" thickBot="1" x14ac:dyDescent="0.3">
      <c r="B70" s="268" t="s">
        <v>291</v>
      </c>
      <c r="C70" s="268"/>
      <c r="D70" s="268"/>
      <c r="E70" s="268"/>
      <c r="F70" s="268"/>
      <c r="G70" s="268"/>
      <c r="H70" s="268"/>
      <c r="I70" s="268"/>
      <c r="J70" s="268"/>
      <c r="K70" s="268"/>
      <c r="L70" s="268"/>
      <c r="M70" s="268"/>
      <c r="N70" s="268"/>
      <c r="O70" s="1" t="s">
        <v>101</v>
      </c>
    </row>
    <row r="71" spans="1:15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O71" s="1" t="s">
        <v>102</v>
      </c>
    </row>
    <row r="72" spans="1:15" ht="22.5" thickTop="1" thickBot="1" x14ac:dyDescent="0.3">
      <c r="B72" s="109"/>
      <c r="C72" s="293" t="s">
        <v>103</v>
      </c>
      <c r="D72" s="294"/>
      <c r="E72" s="294"/>
      <c r="F72" s="294"/>
      <c r="G72" s="294"/>
      <c r="H72" s="294"/>
      <c r="I72" s="294"/>
      <c r="J72" s="294"/>
      <c r="K72" s="294"/>
      <c r="L72" s="294"/>
      <c r="M72" s="294"/>
      <c r="N72" s="294"/>
    </row>
    <row r="73" spans="1:15" ht="22.5" thickTop="1" thickBot="1" x14ac:dyDescent="0.3">
      <c r="B73" s="109"/>
      <c r="C73" s="295">
        <v>2020</v>
      </c>
      <c r="D73" s="296"/>
      <c r="E73" s="297">
        <v>2021</v>
      </c>
      <c r="F73" s="296"/>
      <c r="G73" s="297">
        <v>2022</v>
      </c>
      <c r="H73" s="296"/>
      <c r="I73" s="297">
        <v>2023</v>
      </c>
      <c r="J73" s="296"/>
      <c r="K73" s="297">
        <v>2024</v>
      </c>
      <c r="L73" s="296"/>
      <c r="M73" s="297">
        <v>2025</v>
      </c>
      <c r="N73" s="298"/>
    </row>
    <row r="74" spans="1:15" ht="16.5" thickTop="1" thickBot="1" x14ac:dyDescent="0.3">
      <c r="B74" s="85"/>
      <c r="C74" s="113" t="s">
        <v>69</v>
      </c>
      <c r="D74" s="114" t="str">
        <f>CONCATENATE("dif ",RIGHT(C73,2),"/",RIGHT(C73-1,2))</f>
        <v>dif 20/19</v>
      </c>
      <c r="E74" s="115" t="s">
        <v>69</v>
      </c>
      <c r="F74" s="114" t="str">
        <f>CONCATENATE("dif ",RIGHT(E73,2),"/",RIGHT(C73,2))</f>
        <v>dif 21/20</v>
      </c>
      <c r="G74" s="115" t="s">
        <v>69</v>
      </c>
      <c r="H74" s="114" t="str">
        <f>CONCATENATE("dif ",RIGHT(G73,2),"/",RIGHT(E73,2))</f>
        <v>dif 22/21</v>
      </c>
      <c r="I74" s="115" t="s">
        <v>69</v>
      </c>
      <c r="J74" s="114" t="str">
        <f>CONCATENATE("dif ",RIGHT(I73,2),"/",RIGHT(G73,2))</f>
        <v>dif 23/22</v>
      </c>
      <c r="K74" s="115" t="s">
        <v>69</v>
      </c>
      <c r="L74" s="114" t="str">
        <f>CONCATENATE("dif ",RIGHT(K73,2),"/",RIGHT(I73,2))</f>
        <v>dif 24/23</v>
      </c>
      <c r="M74" s="115" t="s">
        <v>69</v>
      </c>
      <c r="N74" s="114" t="str">
        <f>CONCATENATE("dif ",RIGHT(M73,2),"/",RIGHT(K73,2))</f>
        <v>dif 25/24</v>
      </c>
    </row>
    <row r="75" spans="1:15" x14ac:dyDescent="0.25">
      <c r="A75" s="1">
        <v>1</v>
      </c>
      <c r="B75" s="116" t="s">
        <v>71</v>
      </c>
      <c r="C75" s="186">
        <v>4.1196432994798116</v>
      </c>
      <c r="D75" s="187">
        <v>-1.3680838283493246</v>
      </c>
      <c r="E75" s="186">
        <v>2.2780761148727526</v>
      </c>
      <c r="F75" s="187">
        <f t="shared" ref="F75:J77" si="7">IFERROR(E75-C75,"-")</f>
        <v>-1.8415671846070589</v>
      </c>
      <c r="G75" s="186">
        <v>3.3916331836445286</v>
      </c>
      <c r="H75" s="187">
        <f t="shared" si="7"/>
        <v>1.113557068771776</v>
      </c>
      <c r="I75" s="186">
        <v>4.5747246984792866</v>
      </c>
      <c r="J75" s="187">
        <f t="shared" si="7"/>
        <v>1.1830915148347581</v>
      </c>
      <c r="K75" s="186">
        <v>4.747028055159296</v>
      </c>
      <c r="L75" s="187">
        <f t="shared" ref="L75:L77" si="8">IFERROR(K75-I75,"-")</f>
        <v>0.1723033566800094</v>
      </c>
      <c r="M75" s="186">
        <v>3.4725315515961395</v>
      </c>
      <c r="N75" s="187">
        <f t="shared" ref="N75:N76" si="9">IFERROR(M75-K75,"-")</f>
        <v>-1.2744965035631566</v>
      </c>
    </row>
    <row r="76" spans="1:15" x14ac:dyDescent="0.25">
      <c r="A76" s="1">
        <v>2</v>
      </c>
      <c r="B76" s="116" t="s">
        <v>73</v>
      </c>
      <c r="C76" s="186">
        <v>3.5437040790473779</v>
      </c>
      <c r="D76" s="187">
        <v>-0.6448126673641057</v>
      </c>
      <c r="E76" s="186">
        <v>1.9552311435523115</v>
      </c>
      <c r="F76" s="187">
        <f t="shared" si="7"/>
        <v>-1.5884729354950664</v>
      </c>
      <c r="G76" s="186">
        <v>2.7234630439788163</v>
      </c>
      <c r="H76" s="187">
        <f t="shared" si="7"/>
        <v>0.7682319004265048</v>
      </c>
      <c r="I76" s="186">
        <v>4.37411568872243</v>
      </c>
      <c r="J76" s="187">
        <f t="shared" si="7"/>
        <v>1.6506526447436136</v>
      </c>
      <c r="K76" s="186">
        <v>5.5397431447414096</v>
      </c>
      <c r="L76" s="187">
        <f t="shared" si="8"/>
        <v>1.1656274560189797</v>
      </c>
      <c r="M76" s="186">
        <v>3.2008113590263694</v>
      </c>
      <c r="N76" s="187">
        <f t="shared" si="9"/>
        <v>-2.3389317857150402</v>
      </c>
    </row>
    <row r="77" spans="1:15" x14ac:dyDescent="0.25">
      <c r="A77" s="1">
        <v>3</v>
      </c>
      <c r="B77" s="116" t="s">
        <v>75</v>
      </c>
      <c r="C77" s="186">
        <v>3.9275466284074607</v>
      </c>
      <c r="D77" s="187">
        <v>-1.5473314720801374</v>
      </c>
      <c r="E77" s="186">
        <v>2.0992983202211355</v>
      </c>
      <c r="F77" s="187">
        <f t="shared" si="7"/>
        <v>-1.8282483081863252</v>
      </c>
      <c r="G77" s="186">
        <v>3.3620092378752888</v>
      </c>
      <c r="H77" s="187">
        <f t="shared" si="7"/>
        <v>1.2627109176541533</v>
      </c>
      <c r="I77" s="186">
        <v>3.9561174077303112</v>
      </c>
      <c r="J77" s="187">
        <f t="shared" si="7"/>
        <v>0.59410816985502235</v>
      </c>
      <c r="K77" s="186">
        <v>3.9655259822560205</v>
      </c>
      <c r="L77" s="187">
        <f t="shared" si="8"/>
        <v>9.4085745257093123E-3</v>
      </c>
      <c r="M77" s="186"/>
      <c r="N77" s="187"/>
    </row>
    <row r="78" spans="1:15" x14ac:dyDescent="0.25">
      <c r="A78" s="1">
        <v>4</v>
      </c>
      <c r="B78" s="116" t="s">
        <v>77</v>
      </c>
      <c r="C78" s="186" t="s">
        <v>248</v>
      </c>
      <c r="D78" s="187" t="s">
        <v>248</v>
      </c>
      <c r="E78" s="186">
        <v>2.3735547248543858</v>
      </c>
      <c r="F78" s="187" t="str">
        <f>IFERROR(E78-C78,"-")</f>
        <v>-</v>
      </c>
      <c r="G78" s="186">
        <v>2.9039070749736009</v>
      </c>
      <c r="H78" s="187">
        <f>IFERROR(G78-E78,"-")</f>
        <v>0.53035235011921511</v>
      </c>
      <c r="I78" s="186">
        <v>3.1477088275689851</v>
      </c>
      <c r="J78" s="187">
        <f>IFERROR(I78-G78,"-")</f>
        <v>0.24380175259538417</v>
      </c>
      <c r="K78" s="186">
        <v>3.7439455782312927</v>
      </c>
      <c r="L78" s="187">
        <f>IFERROR(K78-I78,"-")</f>
        <v>0.59623675066230764</v>
      </c>
      <c r="M78" s="186"/>
      <c r="N78" s="187"/>
    </row>
    <row r="79" spans="1:15" x14ac:dyDescent="0.25">
      <c r="A79" s="1">
        <v>5</v>
      </c>
      <c r="B79" s="116" t="s">
        <v>79</v>
      </c>
      <c r="C79" s="186" t="s">
        <v>248</v>
      </c>
      <c r="D79" s="187" t="s">
        <v>248</v>
      </c>
      <c r="E79" s="186">
        <v>2.313740285218441</v>
      </c>
      <c r="F79" s="187" t="str">
        <f t="shared" ref="F79:J87" si="10">IFERROR(E79-C79,"-")</f>
        <v>-</v>
      </c>
      <c r="G79" s="186">
        <v>2.6267898852442366</v>
      </c>
      <c r="H79" s="187">
        <f t="shared" si="10"/>
        <v>0.31304960002579563</v>
      </c>
      <c r="I79" s="186">
        <v>2.8053254437869821</v>
      </c>
      <c r="J79" s="187">
        <f t="shared" si="10"/>
        <v>0.1785355585427455</v>
      </c>
      <c r="K79" s="186">
        <v>3.0944155626362568</v>
      </c>
      <c r="L79" s="187">
        <f t="shared" ref="L79:L87" si="11">IFERROR(K79-I79,"-")</f>
        <v>0.28909011884927471</v>
      </c>
      <c r="M79" s="186"/>
      <c r="N79" s="187"/>
    </row>
    <row r="80" spans="1:15" x14ac:dyDescent="0.25">
      <c r="A80" s="1">
        <v>6</v>
      </c>
      <c r="B80" s="116" t="s">
        <v>81</v>
      </c>
      <c r="C80" s="186" t="s">
        <v>248</v>
      </c>
      <c r="D80" s="187" t="s">
        <v>248</v>
      </c>
      <c r="E80" s="186">
        <v>2.559573393916446</v>
      </c>
      <c r="F80" s="187" t="str">
        <f t="shared" si="10"/>
        <v>-</v>
      </c>
      <c r="G80" s="186">
        <v>2.9055428690056053</v>
      </c>
      <c r="H80" s="187">
        <f t="shared" si="10"/>
        <v>0.34596947508915932</v>
      </c>
      <c r="I80" s="186">
        <v>2.644238437001595</v>
      </c>
      <c r="J80" s="187">
        <f t="shared" si="10"/>
        <v>-0.26130443200401032</v>
      </c>
      <c r="K80" s="186">
        <v>2.7811035918792295</v>
      </c>
      <c r="L80" s="187">
        <f t="shared" si="11"/>
        <v>0.13686515487763451</v>
      </c>
      <c r="M80" s="186"/>
      <c r="N80" s="187"/>
    </row>
    <row r="81" spans="1:15" x14ac:dyDescent="0.25">
      <c r="A81" s="1">
        <v>7</v>
      </c>
      <c r="B81" s="116" t="s">
        <v>83</v>
      </c>
      <c r="C81" s="186" t="s">
        <v>248</v>
      </c>
      <c r="D81" s="187" t="s">
        <v>248</v>
      </c>
      <c r="E81" s="186">
        <v>2.8519527235354571</v>
      </c>
      <c r="F81" s="187" t="str">
        <f t="shared" si="10"/>
        <v>-</v>
      </c>
      <c r="G81" s="186">
        <v>2.9667500605278025</v>
      </c>
      <c r="H81" s="187">
        <f t="shared" si="10"/>
        <v>0.1147973369923454</v>
      </c>
      <c r="I81" s="186">
        <v>3.3240200593593285</v>
      </c>
      <c r="J81" s="187">
        <f t="shared" si="10"/>
        <v>0.35726999883152599</v>
      </c>
      <c r="K81" s="186">
        <v>3.6030543829153214</v>
      </c>
      <c r="L81" s="187">
        <f t="shared" si="11"/>
        <v>0.27903432355599289</v>
      </c>
      <c r="M81" s="186"/>
      <c r="N81" s="187"/>
    </row>
    <row r="82" spans="1:15" x14ac:dyDescent="0.25">
      <c r="A82" s="1">
        <v>8</v>
      </c>
      <c r="B82" s="116" t="s">
        <v>85</v>
      </c>
      <c r="C82" s="186">
        <v>3.0480277273477472</v>
      </c>
      <c r="D82" s="187">
        <v>-0.37892875643733426</v>
      </c>
      <c r="E82" s="186">
        <v>3.4292054557263478</v>
      </c>
      <c r="F82" s="187">
        <f t="shared" si="10"/>
        <v>0.38117772837860064</v>
      </c>
      <c r="G82" s="186">
        <v>3.6775165319617926</v>
      </c>
      <c r="H82" s="187">
        <f t="shared" si="10"/>
        <v>0.24831107623544479</v>
      </c>
      <c r="I82" s="186">
        <v>3.551677964683237</v>
      </c>
      <c r="J82" s="187">
        <f t="shared" si="10"/>
        <v>-0.12583856727855558</v>
      </c>
      <c r="K82" s="186">
        <v>3.5742602160638799</v>
      </c>
      <c r="L82" s="187">
        <f t="shared" si="11"/>
        <v>2.2582251380642848E-2</v>
      </c>
      <c r="M82" s="186"/>
      <c r="N82" s="187"/>
    </row>
    <row r="83" spans="1:15" x14ac:dyDescent="0.25">
      <c r="A83" s="1">
        <v>9</v>
      </c>
      <c r="B83" s="116" t="s">
        <v>87</v>
      </c>
      <c r="C83" s="186">
        <v>2.6368810100085041</v>
      </c>
      <c r="D83" s="187">
        <v>-1.2163187945835818</v>
      </c>
      <c r="E83" s="186">
        <v>3.0147359454855196</v>
      </c>
      <c r="F83" s="187">
        <f t="shared" si="10"/>
        <v>0.37785493547701554</v>
      </c>
      <c r="G83" s="186">
        <v>3.3833937726647494</v>
      </c>
      <c r="H83" s="187">
        <f t="shared" si="10"/>
        <v>0.36865782717922979</v>
      </c>
      <c r="I83" s="186">
        <v>3.3359678313921242</v>
      </c>
      <c r="J83" s="187">
        <f t="shared" si="10"/>
        <v>-4.7425941272625227E-2</v>
      </c>
      <c r="K83" s="186">
        <v>3.3710453920220083</v>
      </c>
      <c r="L83" s="187">
        <f t="shared" si="11"/>
        <v>3.5077560629884097E-2</v>
      </c>
      <c r="M83" s="186"/>
      <c r="N83" s="187"/>
    </row>
    <row r="84" spans="1:15" x14ac:dyDescent="0.25">
      <c r="A84" s="1">
        <v>10</v>
      </c>
      <c r="B84" s="116" t="s">
        <v>89</v>
      </c>
      <c r="C84" s="186">
        <v>2.3909129875696529</v>
      </c>
      <c r="D84" s="187">
        <v>-1.2136308102677908</v>
      </c>
      <c r="E84" s="186">
        <v>2.6697407110398288</v>
      </c>
      <c r="F84" s="187">
        <f t="shared" si="10"/>
        <v>0.27882772347017593</v>
      </c>
      <c r="G84" s="186">
        <v>3.746944644140906</v>
      </c>
      <c r="H84" s="187">
        <f t="shared" si="10"/>
        <v>1.0772039331010772</v>
      </c>
      <c r="I84" s="186">
        <v>3.1570985259891389</v>
      </c>
      <c r="J84" s="187">
        <f t="shared" si="10"/>
        <v>-0.58984611815176713</v>
      </c>
      <c r="K84" s="186">
        <v>3.6075309577963104</v>
      </c>
      <c r="L84" s="187">
        <f t="shared" si="11"/>
        <v>0.45043243180717152</v>
      </c>
      <c r="M84" s="186"/>
      <c r="N84" s="187"/>
    </row>
    <row r="85" spans="1:15" x14ac:dyDescent="0.25">
      <c r="A85" s="1">
        <v>11</v>
      </c>
      <c r="B85" s="116" t="s">
        <v>91</v>
      </c>
      <c r="C85" s="186">
        <v>3.1232244318181817</v>
      </c>
      <c r="D85" s="187">
        <v>-0.40494458226632535</v>
      </c>
      <c r="E85" s="186">
        <v>2.8078212290502793</v>
      </c>
      <c r="F85" s="187">
        <f t="shared" si="10"/>
        <v>-0.31540320276790235</v>
      </c>
      <c r="G85" s="186">
        <v>3.9559717830211629</v>
      </c>
      <c r="H85" s="187">
        <f t="shared" si="10"/>
        <v>1.1481505539708836</v>
      </c>
      <c r="I85" s="186">
        <v>4.0530846484935434</v>
      </c>
      <c r="J85" s="187">
        <f t="shared" si="10"/>
        <v>9.7112865472380516E-2</v>
      </c>
      <c r="K85" s="186">
        <v>3.980811808118081</v>
      </c>
      <c r="L85" s="187">
        <f t="shared" si="11"/>
        <v>-7.2272840375462444E-2</v>
      </c>
      <c r="M85" s="186"/>
      <c r="N85" s="187"/>
    </row>
    <row r="86" spans="1:15" x14ac:dyDescent="0.25">
      <c r="A86" s="1">
        <v>12</v>
      </c>
      <c r="B86" s="116" t="s">
        <v>93</v>
      </c>
      <c r="C86" s="186">
        <v>2.5420693575895394</v>
      </c>
      <c r="D86" s="187">
        <v>-0.41724508464993315</v>
      </c>
      <c r="E86" s="186">
        <v>3.2043128654970761</v>
      </c>
      <c r="F86" s="187">
        <f t="shared" si="10"/>
        <v>0.66224350790753661</v>
      </c>
      <c r="G86" s="186">
        <v>5.4314686873189215</v>
      </c>
      <c r="H86" s="187">
        <f t="shared" si="10"/>
        <v>2.2271558218218455</v>
      </c>
      <c r="I86" s="186">
        <v>4.376825947016588</v>
      </c>
      <c r="J86" s="187">
        <f t="shared" si="10"/>
        <v>-1.0546427403023335</v>
      </c>
      <c r="K86" s="186">
        <v>3.8249922287845819</v>
      </c>
      <c r="L86" s="187">
        <f t="shared" si="11"/>
        <v>-0.55183371823200611</v>
      </c>
      <c r="M86" s="186"/>
      <c r="N86" s="187"/>
    </row>
    <row r="87" spans="1:15" ht="15.75" x14ac:dyDescent="0.25">
      <c r="B87" s="119" t="s">
        <v>30</v>
      </c>
      <c r="C87" s="188">
        <v>2.8833021788655882</v>
      </c>
      <c r="D87" s="189">
        <v>-0.73713526088252568</v>
      </c>
      <c r="E87" s="188">
        <v>2.6991773640913901</v>
      </c>
      <c r="F87" s="189">
        <f t="shared" si="10"/>
        <v>-0.18412481477419806</v>
      </c>
      <c r="G87" s="188">
        <v>3.3010908755802837</v>
      </c>
      <c r="H87" s="189">
        <f t="shared" si="10"/>
        <v>0.6019135114888936</v>
      </c>
      <c r="I87" s="188">
        <v>3.4031098256693291</v>
      </c>
      <c r="J87" s="189">
        <f t="shared" si="10"/>
        <v>0.10201895008904538</v>
      </c>
      <c r="K87" s="188">
        <v>3.6143281121187139</v>
      </c>
      <c r="L87" s="189">
        <f t="shared" si="11"/>
        <v>0.21121828644938478</v>
      </c>
      <c r="M87" s="188">
        <v>3.3576939562794683</v>
      </c>
      <c r="N87" s="189">
        <v>-1.8475628655503868</v>
      </c>
    </row>
    <row r="88" spans="1:15" ht="6" customHeight="1" x14ac:dyDescent="0.25"/>
    <row r="89" spans="1:15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</row>
    <row r="92" spans="1:15" ht="48.75" customHeight="1" thickBot="1" x14ac:dyDescent="0.3">
      <c r="B92" s="268" t="s">
        <v>292</v>
      </c>
      <c r="C92" s="268"/>
      <c r="D92" s="268"/>
      <c r="E92" s="268"/>
      <c r="F92" s="268"/>
      <c r="G92" s="268"/>
      <c r="H92" s="268"/>
      <c r="I92" s="268"/>
      <c r="J92" s="268"/>
      <c r="K92" s="268"/>
      <c r="L92" s="268"/>
      <c r="M92" s="268"/>
      <c r="N92" s="268"/>
      <c r="O92" s="1" t="s">
        <v>104</v>
      </c>
    </row>
    <row r="93" spans="1:15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O93" s="1" t="s">
        <v>105</v>
      </c>
    </row>
    <row r="94" spans="1:15" ht="22.5" thickTop="1" thickBot="1" x14ac:dyDescent="0.3">
      <c r="B94" s="123" t="s">
        <v>106</v>
      </c>
      <c r="C94" s="293" t="s">
        <v>107</v>
      </c>
      <c r="D94" s="294"/>
      <c r="E94" s="294"/>
      <c r="F94" s="294"/>
      <c r="G94" s="294"/>
      <c r="H94" s="294"/>
      <c r="I94" s="294"/>
      <c r="J94" s="294"/>
      <c r="K94" s="294"/>
      <c r="L94" s="294"/>
      <c r="M94" s="294"/>
      <c r="N94" s="294"/>
    </row>
    <row r="95" spans="1:15" ht="22.5" thickTop="1" thickBot="1" x14ac:dyDescent="0.3">
      <c r="B95" s="109"/>
      <c r="C95" s="295">
        <v>2020</v>
      </c>
      <c r="D95" s="296"/>
      <c r="E95" s="297">
        <v>2021</v>
      </c>
      <c r="F95" s="296"/>
      <c r="G95" s="297">
        <v>2022</v>
      </c>
      <c r="H95" s="296"/>
      <c r="I95" s="297">
        <v>2023</v>
      </c>
      <c r="J95" s="296"/>
      <c r="K95" s="297">
        <v>2024</v>
      </c>
      <c r="L95" s="296"/>
      <c r="M95" s="297">
        <v>2025</v>
      </c>
      <c r="N95" s="298"/>
    </row>
    <row r="96" spans="1:15" ht="16.5" thickTop="1" thickBot="1" x14ac:dyDescent="0.3">
      <c r="B96" s="85"/>
      <c r="C96" s="113" t="s">
        <v>69</v>
      </c>
      <c r="D96" s="114" t="str">
        <f>CONCATENATE("dif ",RIGHT(C95,2),"/",RIGHT(C95-1,2))</f>
        <v>dif 20/19</v>
      </c>
      <c r="E96" s="115" t="s">
        <v>69</v>
      </c>
      <c r="F96" s="114" t="str">
        <f>CONCATENATE("dif ",RIGHT(E95,2),"/",RIGHT(C95,2))</f>
        <v>dif 21/20</v>
      </c>
      <c r="G96" s="115" t="s">
        <v>69</v>
      </c>
      <c r="H96" s="114" t="str">
        <f>CONCATENATE("dif ",RIGHT(G95,2),"/",RIGHT(E95,2))</f>
        <v>dif 22/21</v>
      </c>
      <c r="I96" s="115" t="s">
        <v>69</v>
      </c>
      <c r="J96" s="114" t="str">
        <f>CONCATENATE("dif ",RIGHT(I95,2),"/",RIGHT(G95,2))</f>
        <v>dif 23/22</v>
      </c>
      <c r="K96" s="115" t="s">
        <v>69</v>
      </c>
      <c r="L96" s="114" t="str">
        <f>CONCATENATE("dif ",RIGHT(K95,2),"/",RIGHT(I95,2))</f>
        <v>dif 24/23</v>
      </c>
      <c r="M96" s="115" t="s">
        <v>69</v>
      </c>
      <c r="N96" s="114" t="str">
        <f>CONCATENATE("dif ",RIGHT(M95,2),"/",RIGHT(K95,2))</f>
        <v>dif 25/24</v>
      </c>
    </row>
    <row r="97" spans="2:14" x14ac:dyDescent="0.25">
      <c r="B97" s="116" t="s">
        <v>71</v>
      </c>
      <c r="C97" s="186">
        <v>8.5592474598289545</v>
      </c>
      <c r="D97" s="187">
        <v>-3.9744615225387747E-3</v>
      </c>
      <c r="E97" s="186">
        <v>8.5618707372523541</v>
      </c>
      <c r="F97" s="187">
        <f t="shared" ref="F97:J99" si="12">IFERROR(E97-C97,"-")</f>
        <v>2.6232774233996281E-3</v>
      </c>
      <c r="G97" s="186">
        <v>8.1534082166487156</v>
      </c>
      <c r="H97" s="187">
        <f t="shared" si="12"/>
        <v>-0.40846252060363852</v>
      </c>
      <c r="I97" s="186">
        <v>8.0675993703867839</v>
      </c>
      <c r="J97" s="187">
        <f t="shared" si="12"/>
        <v>-8.5808846261931748E-2</v>
      </c>
      <c r="K97" s="186">
        <v>7.8156718233964888</v>
      </c>
      <c r="L97" s="187">
        <f t="shared" ref="L97:L99" si="13">IFERROR(K97-I97,"-")</f>
        <v>-0.25192754699029507</v>
      </c>
      <c r="M97" s="186">
        <v>7.8076192941582532</v>
      </c>
      <c r="N97" s="187">
        <f t="shared" ref="N97:N98" si="14">IFERROR(M97-K97,"-")</f>
        <v>-8.0525292382356284E-3</v>
      </c>
    </row>
    <row r="98" spans="2:14" x14ac:dyDescent="0.25">
      <c r="B98" s="116" t="s">
        <v>73</v>
      </c>
      <c r="C98" s="186">
        <v>7.7267862628687372</v>
      </c>
      <c r="D98" s="187">
        <v>-0.22019126074245321</v>
      </c>
      <c r="E98" s="186">
        <v>7.4285973837209305</v>
      </c>
      <c r="F98" s="187">
        <f t="shared" si="12"/>
        <v>-0.29818887914780667</v>
      </c>
      <c r="G98" s="186">
        <v>7.2097933809343209</v>
      </c>
      <c r="H98" s="187">
        <f t="shared" si="12"/>
        <v>-0.21880400278660961</v>
      </c>
      <c r="I98" s="186">
        <v>7.4318477680953228</v>
      </c>
      <c r="J98" s="187">
        <f t="shared" si="12"/>
        <v>0.2220543871610019</v>
      </c>
      <c r="K98" s="186">
        <v>7.3057963716537149</v>
      </c>
      <c r="L98" s="187">
        <f t="shared" si="13"/>
        <v>-0.1260513964416079</v>
      </c>
      <c r="M98" s="186">
        <v>7.2785586344958384</v>
      </c>
      <c r="N98" s="187">
        <f t="shared" si="14"/>
        <v>-2.7237737157876474E-2</v>
      </c>
    </row>
    <row r="99" spans="2:14" x14ac:dyDescent="0.25">
      <c r="B99" s="116" t="s">
        <v>75</v>
      </c>
      <c r="C99" s="186">
        <v>8.8342124542124534</v>
      </c>
      <c r="D99" s="187">
        <v>1.4869067754866094</v>
      </c>
      <c r="E99" s="186">
        <v>7.5388716890264877</v>
      </c>
      <c r="F99" s="187">
        <f t="shared" si="12"/>
        <v>-1.2953407651859656</v>
      </c>
      <c r="G99" s="186">
        <v>7.7024867188327706</v>
      </c>
      <c r="H99" s="187">
        <f t="shared" si="12"/>
        <v>0.16361502980628284</v>
      </c>
      <c r="I99" s="186">
        <v>7.2751699534647134</v>
      </c>
      <c r="J99" s="187">
        <f t="shared" si="12"/>
        <v>-0.42731676536805718</v>
      </c>
      <c r="K99" s="186">
        <v>6.9647433761292241</v>
      </c>
      <c r="L99" s="187">
        <f t="shared" si="13"/>
        <v>-0.31042657733548928</v>
      </c>
      <c r="M99" s="186"/>
      <c r="N99" s="187"/>
    </row>
    <row r="100" spans="2:14" x14ac:dyDescent="0.25">
      <c r="B100" s="116" t="s">
        <v>77</v>
      </c>
      <c r="C100" s="186" t="s">
        <v>248</v>
      </c>
      <c r="D100" s="187" t="s">
        <v>248</v>
      </c>
      <c r="E100" s="186">
        <v>7.1078660696384413</v>
      </c>
      <c r="F100" s="187" t="str">
        <f>IFERROR(E100-C100,"-")</f>
        <v>-</v>
      </c>
      <c r="G100" s="186">
        <v>7.0547524979436629</v>
      </c>
      <c r="H100" s="187">
        <f>IFERROR(G100-E100,"-")</f>
        <v>-5.3113571694778372E-2</v>
      </c>
      <c r="I100" s="186">
        <v>6.9265463745030589</v>
      </c>
      <c r="J100" s="187">
        <f>IFERROR(I100-G100,"-")</f>
        <v>-0.128206123440604</v>
      </c>
      <c r="K100" s="186">
        <v>7.0407772304324032</v>
      </c>
      <c r="L100" s="187">
        <f>IFERROR(K100-I100,"-")</f>
        <v>0.11423085592934434</v>
      </c>
      <c r="M100" s="186"/>
      <c r="N100" s="187"/>
    </row>
    <row r="101" spans="2:14" x14ac:dyDescent="0.25">
      <c r="B101" s="116" t="s">
        <v>79</v>
      </c>
      <c r="C101" s="186" t="s">
        <v>248</v>
      </c>
      <c r="D101" s="187" t="s">
        <v>248</v>
      </c>
      <c r="E101" s="186">
        <v>6.5101687140017326</v>
      </c>
      <c r="F101" s="187" t="str">
        <f t="shared" ref="F101:J109" si="15">IFERROR(E101-C101,"-")</f>
        <v>-</v>
      </c>
      <c r="G101" s="186">
        <v>7.3525828303582896</v>
      </c>
      <c r="H101" s="187">
        <f t="shared" si="15"/>
        <v>0.84241411635655705</v>
      </c>
      <c r="I101" s="186">
        <v>7.2600205549845835</v>
      </c>
      <c r="J101" s="187">
        <f t="shared" si="15"/>
        <v>-9.2562275373706093E-2</v>
      </c>
      <c r="K101" s="186">
        <v>7.0341730304230818</v>
      </c>
      <c r="L101" s="187">
        <f t="shared" ref="L101:L109" si="16">IFERROR(K101-I101,"-")</f>
        <v>-0.2258475245615017</v>
      </c>
      <c r="M101" s="186"/>
      <c r="N101" s="187"/>
    </row>
    <row r="102" spans="2:14" x14ac:dyDescent="0.25">
      <c r="B102" s="116" t="s">
        <v>81</v>
      </c>
      <c r="C102" s="186" t="s">
        <v>248</v>
      </c>
      <c r="D102" s="187" t="s">
        <v>248</v>
      </c>
      <c r="E102" s="186">
        <v>7.3272741487822994</v>
      </c>
      <c r="F102" s="187" t="str">
        <f t="shared" si="15"/>
        <v>-</v>
      </c>
      <c r="G102" s="186">
        <v>7.7036482984689085</v>
      </c>
      <c r="H102" s="187">
        <f t="shared" si="15"/>
        <v>0.37637414968660909</v>
      </c>
      <c r="I102" s="186">
        <v>7.3676826716096624</v>
      </c>
      <c r="J102" s="187">
        <f t="shared" si="15"/>
        <v>-0.33596562685924614</v>
      </c>
      <c r="K102" s="186">
        <v>7.1731740093705731</v>
      </c>
      <c r="L102" s="187">
        <f t="shared" si="16"/>
        <v>-0.19450866223908925</v>
      </c>
      <c r="M102" s="186"/>
      <c r="N102" s="187"/>
    </row>
    <row r="103" spans="2:14" x14ac:dyDescent="0.25">
      <c r="B103" s="116" t="s">
        <v>83</v>
      </c>
      <c r="C103" s="186" t="s">
        <v>248</v>
      </c>
      <c r="D103" s="187" t="s">
        <v>248</v>
      </c>
      <c r="E103" s="186">
        <v>7.4283947092967928</v>
      </c>
      <c r="F103" s="187" t="str">
        <f t="shared" si="15"/>
        <v>-</v>
      </c>
      <c r="G103" s="186">
        <v>7.7900538933283778</v>
      </c>
      <c r="H103" s="187">
        <f t="shared" si="15"/>
        <v>0.36165918403158503</v>
      </c>
      <c r="I103" s="186">
        <v>7.7930875248650189</v>
      </c>
      <c r="J103" s="187">
        <f t="shared" si="15"/>
        <v>3.033631536641046E-3</v>
      </c>
      <c r="K103" s="186">
        <v>7.6859264896747144</v>
      </c>
      <c r="L103" s="187">
        <f t="shared" si="16"/>
        <v>-0.10716103519030451</v>
      </c>
      <c r="M103" s="186"/>
      <c r="N103" s="187"/>
    </row>
    <row r="104" spans="2:14" x14ac:dyDescent="0.25">
      <c r="B104" s="116" t="s">
        <v>85</v>
      </c>
      <c r="C104" s="186">
        <v>7.9838443785031323</v>
      </c>
      <c r="D104" s="187">
        <v>-0.74822205678879605</v>
      </c>
      <c r="E104" s="186">
        <v>7.9277582420543498</v>
      </c>
      <c r="F104" s="187">
        <f t="shared" si="15"/>
        <v>-5.6086136448782575E-2</v>
      </c>
      <c r="G104" s="186">
        <v>8.2023683428458209</v>
      </c>
      <c r="H104" s="187">
        <f t="shared" si="15"/>
        <v>0.27461010079147119</v>
      </c>
      <c r="I104" s="186">
        <v>8.149072850048233</v>
      </c>
      <c r="J104" s="187">
        <f t="shared" si="15"/>
        <v>-5.329549279758794E-2</v>
      </c>
      <c r="K104" s="186">
        <v>7.9129991561181434</v>
      </c>
      <c r="L104" s="187">
        <f t="shared" si="16"/>
        <v>-0.23607369393008959</v>
      </c>
      <c r="M104" s="186"/>
      <c r="N104" s="187"/>
    </row>
    <row r="105" spans="2:14" x14ac:dyDescent="0.25">
      <c r="B105" s="116" t="s">
        <v>87</v>
      </c>
      <c r="C105" s="186">
        <v>7.9890478855224236</v>
      </c>
      <c r="D105" s="187">
        <v>-0.35645627818270409</v>
      </c>
      <c r="E105" s="186">
        <v>8.2263032272808072</v>
      </c>
      <c r="F105" s="187">
        <f t="shared" si="15"/>
        <v>0.23725534175838359</v>
      </c>
      <c r="G105" s="186">
        <v>7.6469238669493773</v>
      </c>
      <c r="H105" s="187">
        <f t="shared" si="15"/>
        <v>-0.57937936033142989</v>
      </c>
      <c r="I105" s="186">
        <v>7.5569947036719238</v>
      </c>
      <c r="J105" s="187">
        <f t="shared" si="15"/>
        <v>-8.9929163277453483E-2</v>
      </c>
      <c r="K105" s="186">
        <v>7.7414813195758185</v>
      </c>
      <c r="L105" s="187">
        <f t="shared" si="16"/>
        <v>0.1844866159038947</v>
      </c>
      <c r="M105" s="186"/>
      <c r="N105" s="187"/>
    </row>
    <row r="106" spans="2:14" x14ac:dyDescent="0.25">
      <c r="B106" s="116" t="s">
        <v>89</v>
      </c>
      <c r="C106" s="186">
        <v>6.2485410452600183</v>
      </c>
      <c r="D106" s="187">
        <v>-1.4047514920323207</v>
      </c>
      <c r="E106" s="186">
        <v>7.2299927074883445</v>
      </c>
      <c r="F106" s="187">
        <f t="shared" si="15"/>
        <v>0.98145166222832625</v>
      </c>
      <c r="G106" s="186">
        <v>7.2612598510936586</v>
      </c>
      <c r="H106" s="187">
        <f t="shared" si="15"/>
        <v>3.1267143605314018E-2</v>
      </c>
      <c r="I106" s="186">
        <v>7.2050071772884268</v>
      </c>
      <c r="J106" s="187">
        <f t="shared" si="15"/>
        <v>-5.6252673805231801E-2</v>
      </c>
      <c r="K106" s="186">
        <v>7.2402126989420639</v>
      </c>
      <c r="L106" s="187">
        <f t="shared" si="16"/>
        <v>3.5205521653637106E-2</v>
      </c>
      <c r="M106" s="186"/>
      <c r="N106" s="187"/>
    </row>
    <row r="107" spans="2:14" x14ac:dyDescent="0.25">
      <c r="B107" s="116" t="s">
        <v>91</v>
      </c>
      <c r="C107" s="186">
        <v>7.793066875069778</v>
      </c>
      <c r="D107" s="187">
        <v>8.8277100471856329E-3</v>
      </c>
      <c r="E107" s="186">
        <v>7.8109913679436014</v>
      </c>
      <c r="F107" s="187">
        <f t="shared" si="15"/>
        <v>1.7924492873823361E-2</v>
      </c>
      <c r="G107" s="186">
        <v>7.4824879494096317</v>
      </c>
      <c r="H107" s="187">
        <f t="shared" si="15"/>
        <v>-0.32850341853396969</v>
      </c>
      <c r="I107" s="186">
        <v>7.5707263977217494</v>
      </c>
      <c r="J107" s="187">
        <f t="shared" si="15"/>
        <v>8.823844831211769E-2</v>
      </c>
      <c r="K107" s="186">
        <v>7.2974638046289764</v>
      </c>
      <c r="L107" s="187">
        <f t="shared" si="16"/>
        <v>-0.27326259309277301</v>
      </c>
      <c r="M107" s="186"/>
      <c r="N107" s="187"/>
    </row>
    <row r="108" spans="2:14" x14ac:dyDescent="0.25">
      <c r="B108" s="116" t="s">
        <v>93</v>
      </c>
      <c r="C108" s="186">
        <v>8.1032898705396494</v>
      </c>
      <c r="D108" s="187">
        <v>0.19206798736276909</v>
      </c>
      <c r="E108" s="186">
        <v>7.6921547469176508</v>
      </c>
      <c r="F108" s="187">
        <f t="shared" si="15"/>
        <v>-0.41113512362199867</v>
      </c>
      <c r="G108" s="186">
        <v>7.3686150530927028</v>
      </c>
      <c r="H108" s="187">
        <f t="shared" si="15"/>
        <v>-0.32353969382494796</v>
      </c>
      <c r="I108" s="186">
        <v>7.3192962330594389</v>
      </c>
      <c r="J108" s="187">
        <f t="shared" si="15"/>
        <v>-4.9318820033263933E-2</v>
      </c>
      <c r="K108" s="186">
        <v>7.3251727316150994</v>
      </c>
      <c r="L108" s="187">
        <f t="shared" si="16"/>
        <v>5.8764985556605254E-3</v>
      </c>
      <c r="M108" s="186"/>
      <c r="N108" s="187"/>
    </row>
    <row r="109" spans="2:14" ht="15.75" x14ac:dyDescent="0.25">
      <c r="B109" s="119" t="s">
        <v>30</v>
      </c>
      <c r="C109" s="188">
        <v>8.0718368101277527</v>
      </c>
      <c r="D109" s="189">
        <v>0.21826397128868535</v>
      </c>
      <c r="E109" s="188">
        <v>7.6367448035474954</v>
      </c>
      <c r="F109" s="189">
        <f t="shared" si="15"/>
        <v>-0.43509200658025726</v>
      </c>
      <c r="G109" s="188">
        <v>7.5544930092828881</v>
      </c>
      <c r="H109" s="189">
        <f t="shared" si="15"/>
        <v>-8.225179426460727E-2</v>
      </c>
      <c r="I109" s="188">
        <v>7.4836684594743437</v>
      </c>
      <c r="J109" s="189">
        <f t="shared" si="15"/>
        <v>-7.0824549808544468E-2</v>
      </c>
      <c r="K109" s="188">
        <v>7.3699610428123901</v>
      </c>
      <c r="L109" s="189">
        <f t="shared" si="16"/>
        <v>-0.11370741666195361</v>
      </c>
      <c r="M109" s="188">
        <v>7.5399899798531091</v>
      </c>
      <c r="N109" s="189">
        <v>-1.8000796647257289E-2</v>
      </c>
    </row>
    <row r="110" spans="2:14" ht="6" customHeight="1" x14ac:dyDescent="0.25"/>
    <row r="111" spans="2:14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</row>
    <row r="114" spans="1:15" ht="48.75" customHeight="1" thickBot="1" x14ac:dyDescent="0.3">
      <c r="B114" s="268" t="s">
        <v>293</v>
      </c>
      <c r="C114" s="268"/>
      <c r="D114" s="268"/>
      <c r="E114" s="268"/>
      <c r="F114" s="268"/>
      <c r="G114" s="268"/>
      <c r="H114" s="268"/>
      <c r="I114" s="268"/>
      <c r="J114" s="268"/>
      <c r="K114" s="268"/>
      <c r="L114" s="268"/>
      <c r="M114" s="268"/>
      <c r="N114" s="268"/>
      <c r="O114" s="1" t="s">
        <v>108</v>
      </c>
    </row>
    <row r="115" spans="1:15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O115" s="1" t="s">
        <v>109</v>
      </c>
    </row>
    <row r="116" spans="1:15" ht="22.5" thickTop="1" thickBot="1" x14ac:dyDescent="0.3">
      <c r="B116" s="123" t="str">
        <f>C116</f>
        <v>Reino Unido</v>
      </c>
      <c r="C116" s="293" t="s">
        <v>110</v>
      </c>
      <c r="D116" s="294"/>
      <c r="E116" s="294"/>
      <c r="F116" s="294"/>
      <c r="G116" s="294"/>
      <c r="H116" s="294"/>
      <c r="I116" s="294"/>
      <c r="J116" s="294"/>
      <c r="K116" s="294"/>
      <c r="L116" s="294"/>
      <c r="M116" s="294"/>
      <c r="N116" s="294"/>
    </row>
    <row r="117" spans="1:15" ht="22.5" thickTop="1" thickBot="1" x14ac:dyDescent="0.3">
      <c r="B117" s="109"/>
      <c r="C117" s="295">
        <v>2020</v>
      </c>
      <c r="D117" s="296"/>
      <c r="E117" s="297">
        <v>2021</v>
      </c>
      <c r="F117" s="296"/>
      <c r="G117" s="297">
        <v>2022</v>
      </c>
      <c r="H117" s="296"/>
      <c r="I117" s="297">
        <v>2023</v>
      </c>
      <c r="J117" s="296"/>
      <c r="K117" s="297">
        <v>2024</v>
      </c>
      <c r="L117" s="296"/>
      <c r="M117" s="297">
        <v>2025</v>
      </c>
      <c r="N117" s="298"/>
    </row>
    <row r="118" spans="1:15" ht="16.5" thickTop="1" thickBot="1" x14ac:dyDescent="0.3">
      <c r="B118" s="85"/>
      <c r="C118" s="113" t="s">
        <v>69</v>
      </c>
      <c r="D118" s="114" t="str">
        <f>CONCATENATE("dif ",RIGHT(C117,2),"/",RIGHT(C117-1,2))</f>
        <v>dif 20/19</v>
      </c>
      <c r="E118" s="115" t="s">
        <v>69</v>
      </c>
      <c r="F118" s="114" t="str">
        <f>CONCATENATE("dif ",RIGHT(E117,2),"/",RIGHT(C117,2))</f>
        <v>dif 21/20</v>
      </c>
      <c r="G118" s="115" t="s">
        <v>69</v>
      </c>
      <c r="H118" s="114" t="str">
        <f>CONCATENATE("dif ",RIGHT(G117,2),"/",RIGHT(E117,2))</f>
        <v>dif 22/21</v>
      </c>
      <c r="I118" s="115" t="s">
        <v>69</v>
      </c>
      <c r="J118" s="114" t="str">
        <f>CONCATENATE("dif ",RIGHT(I117,2),"/",RIGHT(G117,2))</f>
        <v>dif 23/22</v>
      </c>
      <c r="K118" s="115" t="s">
        <v>69</v>
      </c>
      <c r="L118" s="114" t="str">
        <f>CONCATENATE("dif ",RIGHT(K117,2),"/",RIGHT(I117,2))</f>
        <v>dif 24/23</v>
      </c>
      <c r="M118" s="115" t="s">
        <v>69</v>
      </c>
      <c r="N118" s="114" t="str">
        <f>CONCATENATE("dif ",RIGHT(M117,2),"/",RIGHT(K117,2))</f>
        <v>dif 25/24</v>
      </c>
    </row>
    <row r="119" spans="1:15" x14ac:dyDescent="0.25">
      <c r="B119" s="116" t="s">
        <v>71</v>
      </c>
      <c r="C119" s="186">
        <v>8.1094278136971099</v>
      </c>
      <c r="D119" s="187">
        <v>7.3513667632081336E-2</v>
      </c>
      <c r="E119" s="186">
        <v>12.054758800521512</v>
      </c>
      <c r="F119" s="187">
        <f t="shared" ref="F119:J121" si="17">IFERROR(E119-C119,"-")</f>
        <v>3.945330986824402</v>
      </c>
      <c r="G119" s="186">
        <v>8.2030497363545667</v>
      </c>
      <c r="H119" s="187">
        <f t="shared" si="17"/>
        <v>-3.8517090641669451</v>
      </c>
      <c r="I119" s="186">
        <v>8.0062304758288612</v>
      </c>
      <c r="J119" s="187">
        <f t="shared" si="17"/>
        <v>-0.19681926052570553</v>
      </c>
      <c r="K119" s="186">
        <v>7.60976597659766</v>
      </c>
      <c r="L119" s="187">
        <f t="shared" ref="L119:L121" si="18">IFERROR(K119-I119,"-")</f>
        <v>-0.3964644992312012</v>
      </c>
      <c r="M119" s="186">
        <v>7.5667628853707889</v>
      </c>
      <c r="N119" s="187">
        <f t="shared" ref="N119:N120" si="19">IFERROR(M119-K119,"-")</f>
        <v>-4.3003091226871071E-2</v>
      </c>
    </row>
    <row r="120" spans="1:15" x14ac:dyDescent="0.25">
      <c r="B120" s="116" t="s">
        <v>73</v>
      </c>
      <c r="C120" s="186">
        <v>7.3333075375328898</v>
      </c>
      <c r="D120" s="187">
        <v>4.318973988192365E-2</v>
      </c>
      <c r="E120" s="186">
        <v>8.64642082429501</v>
      </c>
      <c r="F120" s="187">
        <f t="shared" si="17"/>
        <v>1.3131132867621202</v>
      </c>
      <c r="G120" s="186">
        <v>6.9861841631241441</v>
      </c>
      <c r="H120" s="187">
        <f t="shared" si="17"/>
        <v>-1.6602366611708659</v>
      </c>
      <c r="I120" s="186">
        <v>7.1194102195259239</v>
      </c>
      <c r="J120" s="187">
        <f t="shared" si="17"/>
        <v>0.13322605640177976</v>
      </c>
      <c r="K120" s="186">
        <v>6.9493537721671172</v>
      </c>
      <c r="L120" s="187">
        <f t="shared" si="18"/>
        <v>-0.17005644735880665</v>
      </c>
      <c r="M120" s="186">
        <v>6.8764886066492341</v>
      </c>
      <c r="N120" s="187">
        <f t="shared" si="19"/>
        <v>-7.2865165517883135E-2</v>
      </c>
    </row>
    <row r="121" spans="1:15" x14ac:dyDescent="0.25">
      <c r="B121" s="116" t="s">
        <v>75</v>
      </c>
      <c r="C121" s="186">
        <v>9.0768788343558278</v>
      </c>
      <c r="D121" s="187">
        <v>2.2462632216799685</v>
      </c>
      <c r="E121" s="186">
        <v>7.5804020100502516</v>
      </c>
      <c r="F121" s="187">
        <f t="shared" si="17"/>
        <v>-1.4964768243055762</v>
      </c>
      <c r="G121" s="186">
        <v>7.3017321517104614</v>
      </c>
      <c r="H121" s="187">
        <f t="shared" si="17"/>
        <v>-0.27866985833979019</v>
      </c>
      <c r="I121" s="186">
        <v>6.7985230374056833</v>
      </c>
      <c r="J121" s="187">
        <f t="shared" si="17"/>
        <v>-0.5032091143047781</v>
      </c>
      <c r="K121" s="186">
        <v>6.6206231286721868</v>
      </c>
      <c r="L121" s="187">
        <f t="shared" si="18"/>
        <v>-0.17789990873349648</v>
      </c>
      <c r="M121" s="186"/>
      <c r="N121" s="187"/>
    </row>
    <row r="122" spans="1:15" x14ac:dyDescent="0.25">
      <c r="B122" s="116" t="s">
        <v>77</v>
      </c>
      <c r="C122" s="186" t="s">
        <v>248</v>
      </c>
      <c r="D122" s="187" t="s">
        <v>248</v>
      </c>
      <c r="E122" s="186">
        <v>6.3611556982343496</v>
      </c>
      <c r="F122" s="187" t="str">
        <f>IFERROR(E122-C122,"-")</f>
        <v>-</v>
      </c>
      <c r="G122" s="186">
        <v>7.0961008326938924</v>
      </c>
      <c r="H122" s="187">
        <f>IFERROR(G122-E122,"-")</f>
        <v>0.73494513445954279</v>
      </c>
      <c r="I122" s="186">
        <v>7.0240699001029583</v>
      </c>
      <c r="J122" s="187">
        <f>IFERROR(I122-G122,"-")</f>
        <v>-7.2030932590934071E-2</v>
      </c>
      <c r="K122" s="186">
        <v>6.9147633956066512</v>
      </c>
      <c r="L122" s="187">
        <f>IFERROR(K122-I122,"-")</f>
        <v>-0.10930650449630708</v>
      </c>
      <c r="M122" s="186"/>
      <c r="N122" s="187"/>
    </row>
    <row r="123" spans="1:15" x14ac:dyDescent="0.25">
      <c r="B123" s="116" t="s">
        <v>79</v>
      </c>
      <c r="C123" s="186" t="s">
        <v>248</v>
      </c>
      <c r="D123" s="187" t="s">
        <v>248</v>
      </c>
      <c r="E123" s="186">
        <v>5.8285302593659942</v>
      </c>
      <c r="F123" s="187" t="str">
        <f t="shared" ref="F123:J131" si="20">IFERROR(E123-C123,"-")</f>
        <v>-</v>
      </c>
      <c r="G123" s="186">
        <v>7.1311349023943214</v>
      </c>
      <c r="H123" s="187">
        <f t="shared" si="20"/>
        <v>1.3026046430283271</v>
      </c>
      <c r="I123" s="186">
        <v>7.0512052100360654</v>
      </c>
      <c r="J123" s="187">
        <f t="shared" si="20"/>
        <v>-7.9929692358255977E-2</v>
      </c>
      <c r="K123" s="186">
        <v>6.8214660908135869</v>
      </c>
      <c r="L123" s="187">
        <f t="shared" ref="L123:L131" si="21">IFERROR(K123-I123,"-")</f>
        <v>-0.22973911922247847</v>
      </c>
      <c r="M123" s="186"/>
      <c r="N123" s="187"/>
    </row>
    <row r="124" spans="1:15" x14ac:dyDescent="0.25">
      <c r="B124" s="116" t="s">
        <v>81</v>
      </c>
      <c r="C124" s="186" t="s">
        <v>248</v>
      </c>
      <c r="D124" s="187" t="s">
        <v>248</v>
      </c>
      <c r="E124" s="186">
        <v>7.1674979218620116</v>
      </c>
      <c r="F124" s="187" t="str">
        <f t="shared" si="20"/>
        <v>-</v>
      </c>
      <c r="G124" s="186">
        <v>7.7562293471465571</v>
      </c>
      <c r="H124" s="187">
        <f t="shared" si="20"/>
        <v>0.58873142528454547</v>
      </c>
      <c r="I124" s="186">
        <v>7.2739933668445875</v>
      </c>
      <c r="J124" s="187">
        <f t="shared" si="20"/>
        <v>-0.48223598030196957</v>
      </c>
      <c r="K124" s="186">
        <v>7.0249498911746988</v>
      </c>
      <c r="L124" s="187">
        <f t="shared" si="21"/>
        <v>-0.24904347566988871</v>
      </c>
      <c r="M124" s="186"/>
      <c r="N124" s="187"/>
    </row>
    <row r="125" spans="1:15" x14ac:dyDescent="0.25">
      <c r="B125" s="116" t="s">
        <v>83</v>
      </c>
      <c r="C125" s="186" t="s">
        <v>248</v>
      </c>
      <c r="D125" s="187" t="s">
        <v>248</v>
      </c>
      <c r="E125" s="186">
        <v>6.4390243902439028</v>
      </c>
      <c r="F125" s="187" t="str">
        <f t="shared" si="20"/>
        <v>-</v>
      </c>
      <c r="G125" s="186">
        <v>7.6928992706323465</v>
      </c>
      <c r="H125" s="187">
        <f t="shared" si="20"/>
        <v>1.2538748803884436</v>
      </c>
      <c r="I125" s="186">
        <v>7.7014004712360684</v>
      </c>
      <c r="J125" s="187">
        <f t="shared" si="20"/>
        <v>8.5012006037219479E-3</v>
      </c>
      <c r="K125" s="186">
        <v>7.667114060285245</v>
      </c>
      <c r="L125" s="187">
        <f t="shared" si="21"/>
        <v>-3.4286410950823409E-2</v>
      </c>
      <c r="M125" s="186"/>
      <c r="N125" s="187"/>
    </row>
    <row r="126" spans="1:15" x14ac:dyDescent="0.25">
      <c r="B126" s="116" t="s">
        <v>85</v>
      </c>
      <c r="C126" s="186">
        <v>9.3448466427189825</v>
      </c>
      <c r="D126" s="187">
        <v>0.8167238077180965</v>
      </c>
      <c r="E126" s="186">
        <v>7.6581415858253825</v>
      </c>
      <c r="F126" s="187">
        <f t="shared" si="20"/>
        <v>-1.6867050568936</v>
      </c>
      <c r="G126" s="186">
        <v>8.2025186541288733</v>
      </c>
      <c r="H126" s="187">
        <f t="shared" si="20"/>
        <v>0.54437706830349075</v>
      </c>
      <c r="I126" s="186">
        <v>7.9181916454327848</v>
      </c>
      <c r="J126" s="187">
        <f t="shared" si="20"/>
        <v>-0.28432700869608851</v>
      </c>
      <c r="K126" s="186">
        <v>7.9517282982445554</v>
      </c>
      <c r="L126" s="187">
        <f t="shared" si="21"/>
        <v>3.3536652811770651E-2</v>
      </c>
      <c r="M126" s="186"/>
      <c r="N126" s="187"/>
    </row>
    <row r="127" spans="1:15" x14ac:dyDescent="0.25">
      <c r="B127" s="116" t="s">
        <v>87</v>
      </c>
      <c r="C127" s="186">
        <v>8.2342462111140655</v>
      </c>
      <c r="D127" s="187">
        <v>-6.1146423827922902E-2</v>
      </c>
      <c r="E127" s="186">
        <v>8.373772169167804</v>
      </c>
      <c r="F127" s="187">
        <f t="shared" si="20"/>
        <v>0.13952595805373846</v>
      </c>
      <c r="G127" s="186">
        <v>7.5888613861386141</v>
      </c>
      <c r="H127" s="187">
        <f t="shared" si="20"/>
        <v>-0.78491078302918993</v>
      </c>
      <c r="I127" s="186">
        <v>7.4400005001000196</v>
      </c>
      <c r="J127" s="187">
        <f t="shared" si="20"/>
        <v>-0.14886088603859449</v>
      </c>
      <c r="K127" s="186">
        <v>7.6924121541334243</v>
      </c>
      <c r="L127" s="187">
        <f t="shared" si="21"/>
        <v>0.25241165403340471</v>
      </c>
      <c r="M127" s="186"/>
      <c r="N127" s="187"/>
    </row>
    <row r="128" spans="1:15" x14ac:dyDescent="0.25">
      <c r="A128" s="122"/>
      <c r="B128" s="116" t="s">
        <v>89</v>
      </c>
      <c r="C128" s="186">
        <v>5.7621429724060027</v>
      </c>
      <c r="D128" s="187">
        <v>-1.8200034144319721</v>
      </c>
      <c r="E128" s="186">
        <v>7.2825462164617756</v>
      </c>
      <c r="F128" s="187">
        <f t="shared" si="20"/>
        <v>1.5204032440557729</v>
      </c>
      <c r="G128" s="186">
        <v>7.422018229673137</v>
      </c>
      <c r="H128" s="187">
        <f t="shared" si="20"/>
        <v>0.13947201321136138</v>
      </c>
      <c r="I128" s="186">
        <v>7.1552670816273398</v>
      </c>
      <c r="J128" s="187">
        <f t="shared" si="20"/>
        <v>-0.26675114804579714</v>
      </c>
      <c r="K128" s="186">
        <v>7.150697512206464</v>
      </c>
      <c r="L128" s="187">
        <f t="shared" si="21"/>
        <v>-4.5695694208758297E-3</v>
      </c>
      <c r="M128" s="186"/>
      <c r="N128" s="187"/>
    </row>
    <row r="129" spans="2:15" x14ac:dyDescent="0.25">
      <c r="B129" s="116" t="s">
        <v>91</v>
      </c>
      <c r="C129" s="186">
        <v>8.0004764173415914</v>
      </c>
      <c r="D129" s="187">
        <v>0.58319157758645979</v>
      </c>
      <c r="E129" s="186">
        <v>7.3904339068056153</v>
      </c>
      <c r="F129" s="187">
        <f t="shared" si="20"/>
        <v>-0.61004251053597613</v>
      </c>
      <c r="G129" s="186">
        <v>7.0712416123352213</v>
      </c>
      <c r="H129" s="187">
        <f t="shared" si="20"/>
        <v>-0.31919229447039399</v>
      </c>
      <c r="I129" s="186">
        <v>7.1426627194028596</v>
      </c>
      <c r="J129" s="187">
        <f t="shared" si="20"/>
        <v>7.1421107067638268E-2</v>
      </c>
      <c r="K129" s="186">
        <v>6.8911191965441585</v>
      </c>
      <c r="L129" s="187">
        <f t="shared" si="21"/>
        <v>-0.25154352285870107</v>
      </c>
      <c r="M129" s="186"/>
      <c r="N129" s="187"/>
    </row>
    <row r="130" spans="2:15" x14ac:dyDescent="0.25">
      <c r="B130" s="116" t="s">
        <v>93</v>
      </c>
      <c r="C130" s="186">
        <v>8.4893005745987722</v>
      </c>
      <c r="D130" s="187">
        <v>0.84686749471126088</v>
      </c>
      <c r="E130" s="186">
        <v>7.7567766969067655</v>
      </c>
      <c r="F130" s="187">
        <f t="shared" si="20"/>
        <v>-0.73252387769200666</v>
      </c>
      <c r="G130" s="186">
        <v>7.1701048310241182</v>
      </c>
      <c r="H130" s="187">
        <f t="shared" si="20"/>
        <v>-0.5866718658826473</v>
      </c>
      <c r="I130" s="186">
        <v>7.1397235869671114</v>
      </c>
      <c r="J130" s="187">
        <f t="shared" si="20"/>
        <v>-3.0381244057006818E-2</v>
      </c>
      <c r="K130" s="186">
        <v>6.9987129987129988</v>
      </c>
      <c r="L130" s="187">
        <f t="shared" si="21"/>
        <v>-0.14101058825411261</v>
      </c>
      <c r="M130" s="186"/>
      <c r="N130" s="187"/>
    </row>
    <row r="131" spans="2:15" ht="15.75" x14ac:dyDescent="0.25">
      <c r="B131" s="119" t="s">
        <v>30</v>
      </c>
      <c r="C131" s="188">
        <v>7.899505994080446</v>
      </c>
      <c r="D131" s="189">
        <v>0.44159978046207016</v>
      </c>
      <c r="E131" s="188">
        <v>7.5633470151940667</v>
      </c>
      <c r="F131" s="189">
        <f t="shared" si="20"/>
        <v>-0.33615897888637924</v>
      </c>
      <c r="G131" s="188">
        <v>7.4516197361923346</v>
      </c>
      <c r="H131" s="189">
        <f t="shared" si="20"/>
        <v>-0.11172727900173207</v>
      </c>
      <c r="I131" s="188">
        <v>7.3061869308427632</v>
      </c>
      <c r="J131" s="189">
        <f t="shared" si="20"/>
        <v>-0.14543280534957148</v>
      </c>
      <c r="K131" s="188">
        <v>7.1903104070579209</v>
      </c>
      <c r="L131" s="189">
        <f t="shared" si="21"/>
        <v>-0.11587652378484226</v>
      </c>
      <c r="M131" s="188">
        <v>7.2223539322910844</v>
      </c>
      <c r="N131" s="189">
        <v>-5.7503425066273373E-2</v>
      </c>
    </row>
    <row r="132" spans="2:15" ht="6" customHeight="1" x14ac:dyDescent="0.25"/>
    <row r="133" spans="2:15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</row>
    <row r="134" spans="2:15" x14ac:dyDescent="0.25">
      <c r="K134" s="122"/>
      <c r="M134" s="122"/>
      <c r="N134" s="124"/>
    </row>
    <row r="136" spans="2:15" ht="48.75" customHeight="1" thickBot="1" x14ac:dyDescent="0.3">
      <c r="B136" s="268" t="s">
        <v>294</v>
      </c>
      <c r="C136" s="268"/>
      <c r="D136" s="268"/>
      <c r="E136" s="268"/>
      <c r="F136" s="268"/>
      <c r="G136" s="268"/>
      <c r="H136" s="268"/>
      <c r="I136" s="268"/>
      <c r="J136" s="268"/>
      <c r="K136" s="268"/>
      <c r="L136" s="268"/>
      <c r="M136" s="268"/>
      <c r="N136" s="268"/>
      <c r="O136" s="1" t="s">
        <v>111</v>
      </c>
    </row>
    <row r="137" spans="2:15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O137" s="1" t="s">
        <v>112</v>
      </c>
    </row>
    <row r="138" spans="2:15" ht="22.5" thickTop="1" thickBot="1" x14ac:dyDescent="0.3">
      <c r="B138" s="123" t="str">
        <f>C138</f>
        <v>Alemania</v>
      </c>
      <c r="C138" s="293" t="s">
        <v>113</v>
      </c>
      <c r="D138" s="294"/>
      <c r="E138" s="294"/>
      <c r="F138" s="294"/>
      <c r="G138" s="294"/>
      <c r="H138" s="294"/>
      <c r="I138" s="294"/>
      <c r="J138" s="294"/>
      <c r="K138" s="294"/>
      <c r="L138" s="294"/>
      <c r="M138" s="294"/>
      <c r="N138" s="294"/>
    </row>
    <row r="139" spans="2:15" ht="22.5" thickTop="1" thickBot="1" x14ac:dyDescent="0.3">
      <c r="B139" s="109"/>
      <c r="C139" s="295">
        <v>2020</v>
      </c>
      <c r="D139" s="296"/>
      <c r="E139" s="297">
        <v>2021</v>
      </c>
      <c r="F139" s="296"/>
      <c r="G139" s="297">
        <v>2022</v>
      </c>
      <c r="H139" s="296"/>
      <c r="I139" s="297">
        <v>2023</v>
      </c>
      <c r="J139" s="296"/>
      <c r="K139" s="297">
        <v>2024</v>
      </c>
      <c r="L139" s="296"/>
      <c r="M139" s="297">
        <v>2025</v>
      </c>
      <c r="N139" s="298"/>
    </row>
    <row r="140" spans="2:15" ht="16.5" thickTop="1" thickBot="1" x14ac:dyDescent="0.3">
      <c r="B140" s="85"/>
      <c r="C140" s="113" t="s">
        <v>69</v>
      </c>
      <c r="D140" s="114" t="str">
        <f>CONCATENATE("dif ",RIGHT(C139,2),"/",RIGHT(C139-1,2))</f>
        <v>dif 20/19</v>
      </c>
      <c r="E140" s="115" t="s">
        <v>69</v>
      </c>
      <c r="F140" s="114" t="str">
        <f>CONCATENATE("dif ",RIGHT(E139,2),"/",RIGHT(C139,2))</f>
        <v>dif 21/20</v>
      </c>
      <c r="G140" s="115" t="s">
        <v>69</v>
      </c>
      <c r="H140" s="114" t="str">
        <f>CONCATENATE("dif ",RIGHT(G139,2),"/",RIGHT(E139,2))</f>
        <v>dif 22/21</v>
      </c>
      <c r="I140" s="115" t="s">
        <v>69</v>
      </c>
      <c r="J140" s="114" t="str">
        <f>CONCATENATE("dif ",RIGHT(I139,2),"/",RIGHT(G139,2))</f>
        <v>dif 23/22</v>
      </c>
      <c r="K140" s="115" t="s">
        <v>69</v>
      </c>
      <c r="L140" s="114" t="str">
        <f>CONCATENATE("dif ",RIGHT(K139,2),"/",RIGHT(I139,2))</f>
        <v>dif 24/23</v>
      </c>
      <c r="M140" s="115" t="s">
        <v>69</v>
      </c>
      <c r="N140" s="114" t="str">
        <f>CONCATENATE("dif ",RIGHT(M139,2),"/",RIGHT(K139,2))</f>
        <v>dif 25/24</v>
      </c>
    </row>
    <row r="141" spans="2:15" x14ac:dyDescent="0.25">
      <c r="B141" s="116" t="s">
        <v>71</v>
      </c>
      <c r="C141" s="186">
        <v>9.9186997103315093</v>
      </c>
      <c r="D141" s="187">
        <v>0.11946657185643161</v>
      </c>
      <c r="E141" s="186">
        <v>8.7446651949963208</v>
      </c>
      <c r="F141" s="187">
        <f t="shared" ref="F141:J143" si="22">IFERROR(E141-C141,"-")</f>
        <v>-1.1740345153351885</v>
      </c>
      <c r="G141" s="186">
        <v>9.1495250740475953</v>
      </c>
      <c r="H141" s="187">
        <f t="shared" si="22"/>
        <v>0.40485987905127452</v>
      </c>
      <c r="I141" s="186">
        <v>8.8933895716675142</v>
      </c>
      <c r="J141" s="187">
        <f t="shared" si="22"/>
        <v>-0.25613550238008109</v>
      </c>
      <c r="K141" s="186">
        <v>8.500168520390968</v>
      </c>
      <c r="L141" s="187">
        <f t="shared" ref="L141:L143" si="23">IFERROR(K141-I141,"-")</f>
        <v>-0.39322105127654616</v>
      </c>
      <c r="M141" s="186">
        <v>8.7057742596649934</v>
      </c>
      <c r="N141" s="187">
        <f t="shared" ref="N141:N142" si="24">IFERROR(M141-K141,"-")</f>
        <v>0.20560573927402537</v>
      </c>
    </row>
    <row r="142" spans="2:15" x14ac:dyDescent="0.25">
      <c r="B142" s="116" t="s">
        <v>73</v>
      </c>
      <c r="C142" s="186">
        <v>9.1612776541432126</v>
      </c>
      <c r="D142" s="187">
        <v>-0.179405470645424</v>
      </c>
      <c r="E142" s="186">
        <v>7.4429400386847195</v>
      </c>
      <c r="F142" s="187">
        <f t="shared" si="22"/>
        <v>-1.7183376154584931</v>
      </c>
      <c r="G142" s="186">
        <v>8.0757748704890684</v>
      </c>
      <c r="H142" s="187">
        <f t="shared" si="22"/>
        <v>0.63283483180434885</v>
      </c>
      <c r="I142" s="186">
        <v>8.2758501758984622</v>
      </c>
      <c r="J142" s="187">
        <f t="shared" si="22"/>
        <v>0.20007530540939378</v>
      </c>
      <c r="K142" s="186">
        <v>8.0699797821691774</v>
      </c>
      <c r="L142" s="187">
        <f t="shared" si="23"/>
        <v>-0.20587039372928473</v>
      </c>
      <c r="M142" s="186">
        <v>8.5564005069708493</v>
      </c>
      <c r="N142" s="187">
        <f t="shared" si="24"/>
        <v>0.48642072480167187</v>
      </c>
    </row>
    <row r="143" spans="2:15" x14ac:dyDescent="0.25">
      <c r="B143" s="116" t="s">
        <v>75</v>
      </c>
      <c r="C143" s="186">
        <v>7.9034090909090908</v>
      </c>
      <c r="D143" s="187">
        <v>-0.55768040325433343</v>
      </c>
      <c r="E143" s="186">
        <v>6.9755899104963381</v>
      </c>
      <c r="F143" s="187">
        <f t="shared" si="22"/>
        <v>-0.92781918041275269</v>
      </c>
      <c r="G143" s="186">
        <v>8.5303169801394194</v>
      </c>
      <c r="H143" s="187">
        <f t="shared" si="22"/>
        <v>1.5547270696430813</v>
      </c>
      <c r="I143" s="186">
        <v>7.9383984792681481</v>
      </c>
      <c r="J143" s="187">
        <f t="shared" si="22"/>
        <v>-0.59191850087127129</v>
      </c>
      <c r="K143" s="186">
        <v>7.5169631774927597</v>
      </c>
      <c r="L143" s="187">
        <f t="shared" si="23"/>
        <v>-0.42143530177538846</v>
      </c>
      <c r="M143" s="186"/>
      <c r="N143" s="187"/>
    </row>
    <row r="144" spans="2:15" x14ac:dyDescent="0.25">
      <c r="B144" s="116" t="s">
        <v>77</v>
      </c>
      <c r="C144" s="186" t="s">
        <v>248</v>
      </c>
      <c r="D144" s="187" t="s">
        <v>248</v>
      </c>
      <c r="E144" s="186">
        <v>9.1342925659472414</v>
      </c>
      <c r="F144" s="187" t="str">
        <f>IFERROR(E144-C144,"-")</f>
        <v>-</v>
      </c>
      <c r="G144" s="186">
        <v>7.6792181316704644</v>
      </c>
      <c r="H144" s="187">
        <f>IFERROR(G144-E144,"-")</f>
        <v>-1.455074434276777</v>
      </c>
      <c r="I144" s="186">
        <v>7.1516565286718246</v>
      </c>
      <c r="J144" s="187">
        <f>IFERROR(I144-G144,"-")</f>
        <v>-0.52756160299863986</v>
      </c>
      <c r="K144" s="186">
        <v>7.532258064516129</v>
      </c>
      <c r="L144" s="187">
        <f>IFERROR(K144-I144,"-")</f>
        <v>0.38060153584430445</v>
      </c>
      <c r="M144" s="186"/>
      <c r="N144" s="187"/>
    </row>
    <row r="145" spans="1:15" x14ac:dyDescent="0.25">
      <c r="B145" s="116" t="s">
        <v>79</v>
      </c>
      <c r="C145" s="186" t="s">
        <v>248</v>
      </c>
      <c r="D145" s="187" t="s">
        <v>248</v>
      </c>
      <c r="E145" s="186">
        <v>6.7332902809170161</v>
      </c>
      <c r="F145" s="187" t="str">
        <f t="shared" ref="F145:J153" si="25">IFERROR(E145-C145,"-")</f>
        <v>-</v>
      </c>
      <c r="G145" s="186">
        <v>8.5769349845201237</v>
      </c>
      <c r="H145" s="187">
        <f t="shared" si="25"/>
        <v>1.8436447036031076</v>
      </c>
      <c r="I145" s="186">
        <v>8.2689469202384327</v>
      </c>
      <c r="J145" s="187">
        <f t="shared" si="25"/>
        <v>-0.30798806428169101</v>
      </c>
      <c r="K145" s="186">
        <v>8.1437805228382647</v>
      </c>
      <c r="L145" s="187">
        <f t="shared" ref="L145:L153" si="26">IFERROR(K145-I145,"-")</f>
        <v>-0.12516639740016799</v>
      </c>
      <c r="M145" s="186"/>
      <c r="N145" s="187"/>
    </row>
    <row r="146" spans="1:15" x14ac:dyDescent="0.25">
      <c r="B146" s="116" t="s">
        <v>81</v>
      </c>
      <c r="C146" s="186" t="s">
        <v>248</v>
      </c>
      <c r="D146" s="187" t="s">
        <v>248</v>
      </c>
      <c r="E146" s="186">
        <v>7.7101420284056807</v>
      </c>
      <c r="F146" s="187" t="str">
        <f t="shared" si="25"/>
        <v>-</v>
      </c>
      <c r="G146" s="186">
        <v>8.1869452410214389</v>
      </c>
      <c r="H146" s="187">
        <f t="shared" si="25"/>
        <v>0.4768032126157582</v>
      </c>
      <c r="I146" s="186">
        <v>8.4836212457888323</v>
      </c>
      <c r="J146" s="187">
        <f t="shared" si="25"/>
        <v>0.29667600476739331</v>
      </c>
      <c r="K146" s="186">
        <v>7.7936310679611651</v>
      </c>
      <c r="L146" s="187">
        <f t="shared" si="26"/>
        <v>-0.68999017782766714</v>
      </c>
      <c r="M146" s="186"/>
      <c r="N146" s="187"/>
    </row>
    <row r="147" spans="1:15" x14ac:dyDescent="0.25">
      <c r="B147" s="116" t="s">
        <v>83</v>
      </c>
      <c r="C147" s="186" t="s">
        <v>248</v>
      </c>
      <c r="D147" s="187" t="s">
        <v>248</v>
      </c>
      <c r="E147" s="186">
        <v>7.9656791907514455</v>
      </c>
      <c r="F147" s="187" t="str">
        <f t="shared" si="25"/>
        <v>-</v>
      </c>
      <c r="G147" s="186">
        <v>8.7215548243936034</v>
      </c>
      <c r="H147" s="187">
        <f t="shared" si="25"/>
        <v>0.75587563364215793</v>
      </c>
      <c r="I147" s="186">
        <v>8.5319226559649763</v>
      </c>
      <c r="J147" s="187">
        <f t="shared" si="25"/>
        <v>-0.18963216842862707</v>
      </c>
      <c r="K147" s="186">
        <v>7.9531952531878822</v>
      </c>
      <c r="L147" s="187">
        <f t="shared" si="26"/>
        <v>-0.57872740277709411</v>
      </c>
      <c r="M147" s="186"/>
      <c r="N147" s="187"/>
    </row>
    <row r="148" spans="1:15" x14ac:dyDescent="0.25">
      <c r="B148" s="116" t="s">
        <v>85</v>
      </c>
      <c r="C148" s="186">
        <v>8.5646190666134814</v>
      </c>
      <c r="D148" s="187">
        <v>-0.64998841731948787</v>
      </c>
      <c r="E148" s="186">
        <v>8.2646411272567146</v>
      </c>
      <c r="F148" s="187">
        <f t="shared" si="25"/>
        <v>-0.29997793935676675</v>
      </c>
      <c r="G148" s="186">
        <v>8.5599384529304796</v>
      </c>
      <c r="H148" s="187">
        <f t="shared" si="25"/>
        <v>0.29529732567376499</v>
      </c>
      <c r="I148" s="186">
        <v>8.2914852615801866</v>
      </c>
      <c r="J148" s="187">
        <f t="shared" si="25"/>
        <v>-0.268453191350293</v>
      </c>
      <c r="K148" s="186">
        <v>7.9603726362625142</v>
      </c>
      <c r="L148" s="187">
        <f t="shared" si="26"/>
        <v>-0.33111262531767238</v>
      </c>
      <c r="M148" s="186"/>
      <c r="N148" s="187"/>
    </row>
    <row r="149" spans="1:15" x14ac:dyDescent="0.25">
      <c r="B149" s="116" t="s">
        <v>87</v>
      </c>
      <c r="C149" s="186">
        <v>16.48526863084922</v>
      </c>
      <c r="D149" s="187">
        <v>7.1574536655133354</v>
      </c>
      <c r="E149" s="186">
        <v>8.7193759750390019</v>
      </c>
      <c r="F149" s="187">
        <f t="shared" si="25"/>
        <v>-7.7658926558102177</v>
      </c>
      <c r="G149" s="186">
        <v>8.7860075927791126</v>
      </c>
      <c r="H149" s="187">
        <f t="shared" si="25"/>
        <v>6.6631617740110727E-2</v>
      </c>
      <c r="I149" s="186">
        <v>8.3840673575129525</v>
      </c>
      <c r="J149" s="187">
        <f t="shared" si="25"/>
        <v>-0.40194023526616007</v>
      </c>
      <c r="K149" s="186">
        <v>8.7306782635233073</v>
      </c>
      <c r="L149" s="187">
        <f t="shared" si="26"/>
        <v>0.34661090601035482</v>
      </c>
      <c r="M149" s="186"/>
      <c r="N149" s="187"/>
    </row>
    <row r="150" spans="1:15" x14ac:dyDescent="0.25">
      <c r="A150" s="122"/>
      <c r="B150" s="116" t="s">
        <v>89</v>
      </c>
      <c r="C150" s="186">
        <v>4.7581018518518521</v>
      </c>
      <c r="D150" s="187">
        <v>-4.2110937809467215</v>
      </c>
      <c r="E150" s="186">
        <v>7.7491429504271645</v>
      </c>
      <c r="F150" s="187">
        <f t="shared" si="25"/>
        <v>2.9910410985753124</v>
      </c>
      <c r="G150" s="186">
        <v>7.9050098879367168</v>
      </c>
      <c r="H150" s="187">
        <f t="shared" si="25"/>
        <v>0.15586693750955227</v>
      </c>
      <c r="I150" s="186">
        <v>7.8560346382825186</v>
      </c>
      <c r="J150" s="187">
        <f t="shared" si="25"/>
        <v>-4.8975249654198194E-2</v>
      </c>
      <c r="K150" s="186">
        <v>7.8874788986553348</v>
      </c>
      <c r="L150" s="187">
        <f t="shared" si="26"/>
        <v>3.1444260372816224E-2</v>
      </c>
      <c r="M150" s="186"/>
      <c r="N150" s="187"/>
    </row>
    <row r="151" spans="1:15" x14ac:dyDescent="0.25">
      <c r="B151" s="116" t="s">
        <v>91</v>
      </c>
      <c r="C151" s="186">
        <v>7.6417066968070078</v>
      </c>
      <c r="D151" s="187">
        <v>-1.172056428404689</v>
      </c>
      <c r="E151" s="186">
        <v>8.4391088279635937</v>
      </c>
      <c r="F151" s="187">
        <f t="shared" si="25"/>
        <v>0.79740213115658598</v>
      </c>
      <c r="G151" s="186">
        <v>8.2085274677646556</v>
      </c>
      <c r="H151" s="187">
        <f t="shared" si="25"/>
        <v>-0.23058136019893816</v>
      </c>
      <c r="I151" s="186">
        <v>8.2793894843162565</v>
      </c>
      <c r="J151" s="187">
        <f t="shared" si="25"/>
        <v>7.0862016551600959E-2</v>
      </c>
      <c r="K151" s="186">
        <v>8.2227976420031954</v>
      </c>
      <c r="L151" s="187">
        <f t="shared" si="26"/>
        <v>-5.6591842313061136E-2</v>
      </c>
      <c r="M151" s="186"/>
      <c r="N151" s="187"/>
    </row>
    <row r="152" spans="1:15" x14ac:dyDescent="0.25">
      <c r="B152" s="116" t="s">
        <v>93</v>
      </c>
      <c r="C152" s="186">
        <v>9.4152144772117961</v>
      </c>
      <c r="D152" s="187">
        <v>-0.70220038864757406</v>
      </c>
      <c r="E152" s="186">
        <v>8.6227938549481955</v>
      </c>
      <c r="F152" s="187">
        <f t="shared" si="25"/>
        <v>-0.79242062226360055</v>
      </c>
      <c r="G152" s="186">
        <v>8.7539784654973936</v>
      </c>
      <c r="H152" s="187">
        <f t="shared" si="25"/>
        <v>0.13118461054919806</v>
      </c>
      <c r="I152" s="186">
        <v>8.3164210013399931</v>
      </c>
      <c r="J152" s="187">
        <f t="shared" si="25"/>
        <v>-0.43755746415740049</v>
      </c>
      <c r="K152" s="186">
        <v>8.906091039520021</v>
      </c>
      <c r="L152" s="187">
        <f t="shared" si="26"/>
        <v>0.58967003818002794</v>
      </c>
      <c r="M152" s="186"/>
      <c r="N152" s="187"/>
    </row>
    <row r="153" spans="1:15" ht="15.75" x14ac:dyDescent="0.25">
      <c r="B153" s="119" t="s">
        <v>30</v>
      </c>
      <c r="C153" s="188">
        <v>8.9352478955566053</v>
      </c>
      <c r="D153" s="189">
        <v>-8.8068656359659769E-2</v>
      </c>
      <c r="E153" s="188">
        <v>8.1951860588263603</v>
      </c>
      <c r="F153" s="189">
        <f t="shared" si="25"/>
        <v>-0.74006183673024495</v>
      </c>
      <c r="G153" s="188">
        <v>8.3907111087484267</v>
      </c>
      <c r="H153" s="189">
        <f t="shared" si="25"/>
        <v>0.19552504992206643</v>
      </c>
      <c r="I153" s="188">
        <v>8.1967261611280939</v>
      </c>
      <c r="J153" s="189">
        <f t="shared" si="25"/>
        <v>-0.1939849476203328</v>
      </c>
      <c r="K153" s="188">
        <v>8.0853251064247296</v>
      </c>
      <c r="L153" s="189">
        <f t="shared" si="26"/>
        <v>-0.11140105470336437</v>
      </c>
      <c r="M153" s="188">
        <v>8.6330817792613015</v>
      </c>
      <c r="N153" s="189">
        <v>0.35155831068532706</v>
      </c>
    </row>
    <row r="154" spans="1:15" ht="6" customHeight="1" x14ac:dyDescent="0.25"/>
    <row r="155" spans="1:15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</row>
    <row r="156" spans="1:15" x14ac:dyDescent="0.25">
      <c r="K156" s="122"/>
      <c r="N156" s="125"/>
    </row>
    <row r="158" spans="1:15" ht="48.75" customHeight="1" thickBot="1" x14ac:dyDescent="0.3">
      <c r="B158" s="268" t="s">
        <v>295</v>
      </c>
      <c r="C158" s="268"/>
      <c r="D158" s="268"/>
      <c r="E158" s="268"/>
      <c r="F158" s="268"/>
      <c r="G158" s="268"/>
      <c r="H158" s="268"/>
      <c r="I158" s="268"/>
      <c r="J158" s="268"/>
      <c r="K158" s="268"/>
      <c r="L158" s="268"/>
      <c r="M158" s="268"/>
      <c r="N158" s="268"/>
      <c r="O158" s="1" t="s">
        <v>114</v>
      </c>
    </row>
    <row r="159" spans="1:15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O159" s="1" t="s">
        <v>115</v>
      </c>
    </row>
    <row r="160" spans="1:15" ht="22.5" thickTop="1" thickBot="1" x14ac:dyDescent="0.3">
      <c r="B160" s="123" t="str">
        <f>C160</f>
        <v>Francia</v>
      </c>
      <c r="C160" s="293" t="s">
        <v>116</v>
      </c>
      <c r="D160" s="294"/>
      <c r="E160" s="294"/>
      <c r="F160" s="294"/>
      <c r="G160" s="294"/>
      <c r="H160" s="294"/>
      <c r="I160" s="294"/>
      <c r="J160" s="294"/>
      <c r="K160" s="294"/>
      <c r="L160" s="294"/>
      <c r="M160" s="294"/>
      <c r="N160" s="294"/>
    </row>
    <row r="161" spans="2:14" ht="22.5" thickTop="1" thickBot="1" x14ac:dyDescent="0.3">
      <c r="B161" s="109"/>
      <c r="C161" s="295">
        <v>2020</v>
      </c>
      <c r="D161" s="296"/>
      <c r="E161" s="297">
        <v>2021</v>
      </c>
      <c r="F161" s="296"/>
      <c r="G161" s="297">
        <v>2022</v>
      </c>
      <c r="H161" s="296"/>
      <c r="I161" s="297">
        <v>2023</v>
      </c>
      <c r="J161" s="296"/>
      <c r="K161" s="297">
        <v>2024</v>
      </c>
      <c r="L161" s="296"/>
      <c r="M161" s="297">
        <v>2025</v>
      </c>
      <c r="N161" s="298"/>
    </row>
    <row r="162" spans="2:14" ht="16.5" thickTop="1" thickBot="1" x14ac:dyDescent="0.3">
      <c r="B162" s="85"/>
      <c r="C162" s="113" t="s">
        <v>69</v>
      </c>
      <c r="D162" s="114" t="str">
        <f>CONCATENATE("dif ",RIGHT(C161,2),"/",RIGHT(C161-1,2))</f>
        <v>dif 20/19</v>
      </c>
      <c r="E162" s="115" t="s">
        <v>69</v>
      </c>
      <c r="F162" s="114" t="str">
        <f>CONCATENATE("dif ",RIGHT(E161,2),"/",RIGHT(C161,2))</f>
        <v>dif 21/20</v>
      </c>
      <c r="G162" s="115" t="s">
        <v>69</v>
      </c>
      <c r="H162" s="114" t="str">
        <f>CONCATENATE("dif ",RIGHT(G161,2),"/",RIGHT(E161,2))</f>
        <v>dif 22/21</v>
      </c>
      <c r="I162" s="115" t="s">
        <v>69</v>
      </c>
      <c r="J162" s="114" t="str">
        <f>CONCATENATE("dif ",RIGHT(I161,2),"/",RIGHT(G161,2))</f>
        <v>dif 23/22</v>
      </c>
      <c r="K162" s="115" t="s">
        <v>69</v>
      </c>
      <c r="L162" s="114" t="str">
        <f>CONCATENATE("dif ",RIGHT(K161,2),"/",RIGHT(I161,2))</f>
        <v>dif 24/23</v>
      </c>
      <c r="M162" s="115" t="s">
        <v>69</v>
      </c>
      <c r="N162" s="114" t="str">
        <f>CONCATENATE("dif ",RIGHT(M161,2),"/",RIGHT(K161,2))</f>
        <v>dif 25/24</v>
      </c>
    </row>
    <row r="163" spans="2:14" x14ac:dyDescent="0.25">
      <c r="B163" s="116" t="s">
        <v>71</v>
      </c>
      <c r="C163" s="186">
        <v>9.7897689028494508</v>
      </c>
      <c r="D163" s="187">
        <v>-4.3442330361783021E-2</v>
      </c>
      <c r="E163" s="186">
        <v>9.2889710412815774</v>
      </c>
      <c r="F163" s="187">
        <f t="shared" ref="F163:J165" si="27">IFERROR(E163-C163,"-")</f>
        <v>-0.50079786156787343</v>
      </c>
      <c r="G163" s="186">
        <v>8.4905610907184066</v>
      </c>
      <c r="H163" s="187">
        <f t="shared" si="27"/>
        <v>-0.79840995056317077</v>
      </c>
      <c r="I163" s="186">
        <v>9.4714077770846323</v>
      </c>
      <c r="J163" s="187">
        <f t="shared" si="27"/>
        <v>0.98084668636622574</v>
      </c>
      <c r="K163" s="186">
        <v>10.558616758502755</v>
      </c>
      <c r="L163" s="187">
        <f t="shared" ref="L163:L165" si="28">IFERROR(K163-I163,"-")</f>
        <v>1.0872089814181223</v>
      </c>
      <c r="M163" s="186">
        <v>8.731490384615384</v>
      </c>
      <c r="N163" s="187">
        <f t="shared" ref="N163:N164" si="29">IFERROR(M163-K163,"-")</f>
        <v>-1.8271263738873706</v>
      </c>
    </row>
    <row r="164" spans="2:14" x14ac:dyDescent="0.25">
      <c r="B164" s="116" t="s">
        <v>73</v>
      </c>
      <c r="C164" s="186">
        <v>7.7709839673058783</v>
      </c>
      <c r="D164" s="187">
        <v>-1.1488626290507851</v>
      </c>
      <c r="E164" s="186">
        <v>7.4467548834278512</v>
      </c>
      <c r="F164" s="187">
        <f t="shared" si="27"/>
        <v>-0.32422908387802707</v>
      </c>
      <c r="G164" s="186">
        <v>7.6815722469764482</v>
      </c>
      <c r="H164" s="187">
        <f t="shared" si="27"/>
        <v>0.23481736354859706</v>
      </c>
      <c r="I164" s="186">
        <v>8.2667772583320769</v>
      </c>
      <c r="J164" s="187">
        <f t="shared" si="27"/>
        <v>0.58520501135562863</v>
      </c>
      <c r="K164" s="186">
        <v>8.7094584169109712</v>
      </c>
      <c r="L164" s="187">
        <f t="shared" si="28"/>
        <v>0.44268115857889434</v>
      </c>
      <c r="M164" s="186">
        <v>7.9267681289167413</v>
      </c>
      <c r="N164" s="187">
        <f t="shared" si="29"/>
        <v>-0.78269028799422991</v>
      </c>
    </row>
    <row r="165" spans="2:14" x14ac:dyDescent="0.25">
      <c r="B165" s="116" t="s">
        <v>75</v>
      </c>
      <c r="C165" s="186">
        <v>9.1765571358509082</v>
      </c>
      <c r="D165" s="187">
        <v>0.93343256917653861</v>
      </c>
      <c r="E165" s="186">
        <v>8.0158730158730158</v>
      </c>
      <c r="F165" s="187">
        <f t="shared" si="27"/>
        <v>-1.1606841199778923</v>
      </c>
      <c r="G165" s="186">
        <v>7.9774148013712445</v>
      </c>
      <c r="H165" s="187">
        <f t="shared" si="27"/>
        <v>-3.8458214501771337E-2</v>
      </c>
      <c r="I165" s="186">
        <v>8.4301207284632707</v>
      </c>
      <c r="J165" s="187">
        <f t="shared" si="27"/>
        <v>0.45270592709202617</v>
      </c>
      <c r="K165" s="186">
        <v>8.9442278352263092</v>
      </c>
      <c r="L165" s="187">
        <f t="shared" si="28"/>
        <v>0.5141071067630385</v>
      </c>
      <c r="M165" s="186"/>
      <c r="N165" s="187"/>
    </row>
    <row r="166" spans="2:14" x14ac:dyDescent="0.25">
      <c r="B166" s="116" t="s">
        <v>77</v>
      </c>
      <c r="C166" s="186" t="s">
        <v>248</v>
      </c>
      <c r="D166" s="187" t="s">
        <v>248</v>
      </c>
      <c r="E166" s="186">
        <v>6.38161411010155</v>
      </c>
      <c r="F166" s="187" t="str">
        <f>IFERROR(E166-C166,"-")</f>
        <v>-</v>
      </c>
      <c r="G166" s="186">
        <v>6.3636101914495464</v>
      </c>
      <c r="H166" s="187">
        <f>IFERROR(G166-E166,"-")</f>
        <v>-1.800391865200357E-2</v>
      </c>
      <c r="I166" s="186">
        <v>6.6114079615281858</v>
      </c>
      <c r="J166" s="187">
        <f>IFERROR(I166-G166,"-")</f>
        <v>0.24779777007863935</v>
      </c>
      <c r="K166" s="186">
        <v>6.7105347422350308</v>
      </c>
      <c r="L166" s="187">
        <f>IFERROR(K166-I166,"-")</f>
        <v>9.9126780706844997E-2</v>
      </c>
      <c r="M166" s="186"/>
      <c r="N166" s="187"/>
    </row>
    <row r="167" spans="2:14" x14ac:dyDescent="0.25">
      <c r="B167" s="116" t="s">
        <v>79</v>
      </c>
      <c r="C167" s="186" t="s">
        <v>248</v>
      </c>
      <c r="D167" s="187" t="s">
        <v>248</v>
      </c>
      <c r="E167" s="186">
        <v>5.7004048582995948</v>
      </c>
      <c r="F167" s="187" t="str">
        <f t="shared" ref="F167:J175" si="30">IFERROR(E167-C167,"-")</f>
        <v>-</v>
      </c>
      <c r="G167" s="186">
        <v>7.0117280557082644</v>
      </c>
      <c r="H167" s="187">
        <f t="shared" si="30"/>
        <v>1.3113231974086696</v>
      </c>
      <c r="I167" s="186">
        <v>7.0906549520766777</v>
      </c>
      <c r="J167" s="187">
        <f t="shared" si="30"/>
        <v>7.8926896368413324E-2</v>
      </c>
      <c r="K167" s="186">
        <v>7.2181259600614442</v>
      </c>
      <c r="L167" s="187">
        <f t="shared" ref="L167:L175" si="31">IFERROR(K167-I167,"-")</f>
        <v>0.12747100798476652</v>
      </c>
      <c r="M167" s="186"/>
      <c r="N167" s="187"/>
    </row>
    <row r="168" spans="2:14" x14ac:dyDescent="0.25">
      <c r="B168" s="116" t="s">
        <v>81</v>
      </c>
      <c r="C168" s="186" t="s">
        <v>248</v>
      </c>
      <c r="D168" s="187" t="s">
        <v>248</v>
      </c>
      <c r="E168" s="186">
        <v>6.6358066712049011</v>
      </c>
      <c r="F168" s="187" t="str">
        <f t="shared" si="30"/>
        <v>-</v>
      </c>
      <c r="G168" s="186">
        <v>7.1589290100712359</v>
      </c>
      <c r="H168" s="187">
        <f t="shared" si="30"/>
        <v>0.52312233886633486</v>
      </c>
      <c r="I168" s="186">
        <v>6.7627544609198287</v>
      </c>
      <c r="J168" s="187">
        <f t="shared" si="30"/>
        <v>-0.39617454915140726</v>
      </c>
      <c r="K168" s="186">
        <v>6.9729327781082686</v>
      </c>
      <c r="L168" s="187">
        <f t="shared" si="31"/>
        <v>0.21017831718843993</v>
      </c>
      <c r="M168" s="186"/>
      <c r="N168" s="187"/>
    </row>
    <row r="169" spans="2:14" x14ac:dyDescent="0.25">
      <c r="B169" s="116" t="s">
        <v>83</v>
      </c>
      <c r="C169" s="186" t="s">
        <v>248</v>
      </c>
      <c r="D169" s="187" t="s">
        <v>248</v>
      </c>
      <c r="E169" s="186">
        <v>6.950538579907672</v>
      </c>
      <c r="F169" s="187" t="str">
        <f t="shared" si="30"/>
        <v>-</v>
      </c>
      <c r="G169" s="186">
        <v>7.2223531722647811</v>
      </c>
      <c r="H169" s="187">
        <f t="shared" si="30"/>
        <v>0.27181459235710914</v>
      </c>
      <c r="I169" s="186">
        <v>8.1781140861466817</v>
      </c>
      <c r="J169" s="187">
        <f t="shared" si="30"/>
        <v>0.95576091388190054</v>
      </c>
      <c r="K169" s="186">
        <v>7.5435435435435432</v>
      </c>
      <c r="L169" s="187">
        <f t="shared" si="31"/>
        <v>-0.6345705426031385</v>
      </c>
      <c r="M169" s="186"/>
      <c r="N169" s="187"/>
    </row>
    <row r="170" spans="2:14" x14ac:dyDescent="0.25">
      <c r="B170" s="116" t="s">
        <v>85</v>
      </c>
      <c r="C170" s="186">
        <v>8.398076923076923</v>
      </c>
      <c r="D170" s="187">
        <v>-1.0380932896890336</v>
      </c>
      <c r="E170" s="186">
        <v>9.0039615166949627</v>
      </c>
      <c r="F170" s="187">
        <f t="shared" si="30"/>
        <v>0.6058845936180397</v>
      </c>
      <c r="G170" s="186">
        <v>8.4010880316518293</v>
      </c>
      <c r="H170" s="187">
        <f t="shared" si="30"/>
        <v>-0.60287348504313343</v>
      </c>
      <c r="I170" s="186">
        <v>10.082657517155333</v>
      </c>
      <c r="J170" s="187">
        <f t="shared" si="30"/>
        <v>1.6815694855035037</v>
      </c>
      <c r="K170" s="186">
        <v>7.8926524231370507</v>
      </c>
      <c r="L170" s="187">
        <f t="shared" si="31"/>
        <v>-2.1900050940182823</v>
      </c>
      <c r="M170" s="186"/>
      <c r="N170" s="187"/>
    </row>
    <row r="171" spans="2:14" x14ac:dyDescent="0.25">
      <c r="B171" s="116" t="s">
        <v>87</v>
      </c>
      <c r="C171" s="186">
        <v>8.4134742404227207</v>
      </c>
      <c r="D171" s="187">
        <v>-3.4455114023076661E-2</v>
      </c>
      <c r="E171" s="186">
        <v>8.4665534804753815</v>
      </c>
      <c r="F171" s="187">
        <f t="shared" si="30"/>
        <v>5.3079240052660737E-2</v>
      </c>
      <c r="G171" s="186">
        <v>7.2705110173464602</v>
      </c>
      <c r="H171" s="187">
        <f t="shared" si="30"/>
        <v>-1.1960424631289213</v>
      </c>
      <c r="I171" s="186">
        <v>7.9343756428718368</v>
      </c>
      <c r="J171" s="187">
        <f t="shared" si="30"/>
        <v>0.66386462552537662</v>
      </c>
      <c r="K171" s="186">
        <v>7.5521653543307083</v>
      </c>
      <c r="L171" s="187">
        <f t="shared" si="31"/>
        <v>-0.38221028854112848</v>
      </c>
      <c r="M171" s="186"/>
      <c r="N171" s="187"/>
    </row>
    <row r="172" spans="2:14" x14ac:dyDescent="0.25">
      <c r="B172" s="116" t="s">
        <v>89</v>
      </c>
      <c r="C172" s="186">
        <v>7.1910274963820546</v>
      </c>
      <c r="D172" s="187">
        <v>-0.13577250361794579</v>
      </c>
      <c r="E172" s="186">
        <v>7.0161228406909792</v>
      </c>
      <c r="F172" s="187">
        <f t="shared" si="30"/>
        <v>-0.17490465569107538</v>
      </c>
      <c r="G172" s="186">
        <v>6.5124237464662995</v>
      </c>
      <c r="H172" s="187">
        <f t="shared" si="30"/>
        <v>-0.50369909422467973</v>
      </c>
      <c r="I172" s="186">
        <v>7.7937348018881423</v>
      </c>
      <c r="J172" s="187">
        <f t="shared" si="30"/>
        <v>1.2813110554218428</v>
      </c>
      <c r="K172" s="186">
        <v>7.2006835010442378</v>
      </c>
      <c r="L172" s="187">
        <f t="shared" si="31"/>
        <v>-0.59305130084390445</v>
      </c>
      <c r="M172" s="186"/>
      <c r="N172" s="187"/>
    </row>
    <row r="173" spans="2:14" x14ac:dyDescent="0.25">
      <c r="B173" s="116" t="s">
        <v>91</v>
      </c>
      <c r="C173" s="186">
        <v>10.832713754646839</v>
      </c>
      <c r="D173" s="187">
        <v>3.0241482231710908</v>
      </c>
      <c r="E173" s="186">
        <v>9.0211907164480323</v>
      </c>
      <c r="F173" s="187">
        <f t="shared" si="30"/>
        <v>-1.811523038198807</v>
      </c>
      <c r="G173" s="186">
        <v>8.0762171807290333</v>
      </c>
      <c r="H173" s="187">
        <f t="shared" si="30"/>
        <v>-0.944973535718999</v>
      </c>
      <c r="I173" s="186">
        <v>10.768174656763447</v>
      </c>
      <c r="J173" s="187">
        <f t="shared" si="30"/>
        <v>2.691957476034414</v>
      </c>
      <c r="K173" s="186">
        <v>7.9238095238095241</v>
      </c>
      <c r="L173" s="187">
        <f t="shared" si="31"/>
        <v>-2.8443651329539232</v>
      </c>
      <c r="M173" s="186"/>
      <c r="N173" s="187"/>
    </row>
    <row r="174" spans="2:14" x14ac:dyDescent="0.25">
      <c r="B174" s="116" t="s">
        <v>93</v>
      </c>
      <c r="C174" s="186">
        <v>7.709090909090909</v>
      </c>
      <c r="D174" s="187">
        <v>-0.35993796230016706</v>
      </c>
      <c r="E174" s="186">
        <v>7.1618352850835096</v>
      </c>
      <c r="F174" s="187">
        <f t="shared" si="30"/>
        <v>-0.54725562400739935</v>
      </c>
      <c r="G174" s="186">
        <v>7.313071543840775</v>
      </c>
      <c r="H174" s="187">
        <f t="shared" si="30"/>
        <v>0.15123625875726532</v>
      </c>
      <c r="I174" s="186">
        <v>7.3263428204579499</v>
      </c>
      <c r="J174" s="187">
        <f t="shared" si="30"/>
        <v>1.3271276617174976E-2</v>
      </c>
      <c r="K174" s="186">
        <v>7.5944272445820431</v>
      </c>
      <c r="L174" s="187">
        <f t="shared" si="31"/>
        <v>0.26808442412409317</v>
      </c>
      <c r="M174" s="186"/>
      <c r="N174" s="187"/>
    </row>
    <row r="175" spans="2:14" ht="15.75" x14ac:dyDescent="0.25">
      <c r="B175" s="119" t="s">
        <v>30</v>
      </c>
      <c r="C175" s="188">
        <v>8.4506925477955512</v>
      </c>
      <c r="D175" s="189">
        <v>0.29905000723136155</v>
      </c>
      <c r="E175" s="188">
        <v>7.5726670907249041</v>
      </c>
      <c r="F175" s="189">
        <f t="shared" si="30"/>
        <v>-0.87802545707064716</v>
      </c>
      <c r="G175" s="188">
        <v>7.3890876282132458</v>
      </c>
      <c r="H175" s="189">
        <f t="shared" si="30"/>
        <v>-0.18357946251165824</v>
      </c>
      <c r="I175" s="188">
        <v>8.1949520923255879</v>
      </c>
      <c r="J175" s="189">
        <f t="shared" si="30"/>
        <v>0.80586446411234203</v>
      </c>
      <c r="K175" s="188">
        <v>7.9727482838317982</v>
      </c>
      <c r="L175" s="189">
        <f t="shared" si="31"/>
        <v>-0.22220380849378962</v>
      </c>
      <c r="M175" s="188">
        <v>8.2702924576705996</v>
      </c>
      <c r="N175" s="189">
        <v>-1.2678546812939775</v>
      </c>
    </row>
    <row r="176" spans="2:14" ht="6" customHeight="1" x14ac:dyDescent="0.25"/>
    <row r="177" spans="1:15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6"/>
      <c r="L177" s="105"/>
      <c r="M177" s="105"/>
      <c r="N177" s="105"/>
    </row>
    <row r="180" spans="1:15" ht="48.75" customHeight="1" thickBot="1" x14ac:dyDescent="0.3">
      <c r="B180" s="268" t="s">
        <v>296</v>
      </c>
      <c r="C180" s="268"/>
      <c r="D180" s="268"/>
      <c r="E180" s="268"/>
      <c r="F180" s="268"/>
      <c r="G180" s="268"/>
      <c r="H180" s="268"/>
      <c r="I180" s="268"/>
      <c r="J180" s="268"/>
      <c r="K180" s="268"/>
      <c r="L180" s="268"/>
      <c r="M180" s="268"/>
      <c r="N180" s="268"/>
      <c r="O180" s="1" t="s">
        <v>117</v>
      </c>
    </row>
    <row r="181" spans="1:15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O181" s="1" t="s">
        <v>118</v>
      </c>
    </row>
    <row r="182" spans="1:15" ht="22.5" thickTop="1" thickBot="1" x14ac:dyDescent="0.3">
      <c r="B182" s="123" t="str">
        <f>C182</f>
        <v>Bélgica</v>
      </c>
      <c r="C182" s="293" t="s">
        <v>119</v>
      </c>
      <c r="D182" s="294"/>
      <c r="E182" s="294"/>
      <c r="F182" s="294"/>
      <c r="G182" s="294"/>
      <c r="H182" s="294"/>
      <c r="I182" s="294"/>
      <c r="J182" s="294"/>
      <c r="K182" s="294"/>
      <c r="L182" s="294"/>
      <c r="M182" s="294"/>
      <c r="N182" s="294"/>
    </row>
    <row r="183" spans="1:15" ht="22.5" thickTop="1" thickBot="1" x14ac:dyDescent="0.3">
      <c r="B183" s="109"/>
      <c r="C183" s="295">
        <v>2020</v>
      </c>
      <c r="D183" s="296"/>
      <c r="E183" s="297">
        <v>2021</v>
      </c>
      <c r="F183" s="296"/>
      <c r="G183" s="297">
        <v>2022</v>
      </c>
      <c r="H183" s="296"/>
      <c r="I183" s="297">
        <v>2023</v>
      </c>
      <c r="J183" s="296"/>
      <c r="K183" s="297">
        <v>2024</v>
      </c>
      <c r="L183" s="296"/>
      <c r="M183" s="297">
        <v>2025</v>
      </c>
      <c r="N183" s="298"/>
    </row>
    <row r="184" spans="1:15" ht="16.5" thickTop="1" thickBot="1" x14ac:dyDescent="0.3">
      <c r="B184" s="85"/>
      <c r="C184" s="113" t="s">
        <v>69</v>
      </c>
      <c r="D184" s="114" t="str">
        <f>CONCATENATE("dif ",RIGHT(C183,2),"/",RIGHT(C183-1,2))</f>
        <v>dif 20/19</v>
      </c>
      <c r="E184" s="115" t="s">
        <v>69</v>
      </c>
      <c r="F184" s="114" t="str">
        <f>CONCATENATE("dif ",RIGHT(E183,2),"/",RIGHT(C183,2))</f>
        <v>dif 21/20</v>
      </c>
      <c r="G184" s="115" t="s">
        <v>69</v>
      </c>
      <c r="H184" s="114" t="str">
        <f>CONCATENATE("dif ",RIGHT(G183,2),"/",RIGHT(E183,2))</f>
        <v>dif 22/21</v>
      </c>
      <c r="I184" s="115" t="s">
        <v>69</v>
      </c>
      <c r="J184" s="114" t="str">
        <f>CONCATENATE("dif ",RIGHT(I183,2),"/",RIGHT(G183,2))</f>
        <v>dif 23/22</v>
      </c>
      <c r="K184" s="115" t="s">
        <v>69</v>
      </c>
      <c r="L184" s="114" t="str">
        <f>CONCATENATE("dif ",RIGHT(K183,2),"/",RIGHT(I183,2))</f>
        <v>dif 24/23</v>
      </c>
      <c r="M184" s="115" t="s">
        <v>69</v>
      </c>
      <c r="N184" s="114" t="str">
        <f>CONCATENATE("dif ",RIGHT(M183,2),"/",RIGHT(K183,2))</f>
        <v>dif 25/24</v>
      </c>
    </row>
    <row r="185" spans="1:15" x14ac:dyDescent="0.25">
      <c r="A185" s="122"/>
      <c r="B185" s="116" t="s">
        <v>71</v>
      </c>
      <c r="C185" s="186">
        <v>8.8133498145859086</v>
      </c>
      <c r="D185" s="187">
        <v>-0.45333856053620103</v>
      </c>
      <c r="E185" s="186">
        <v>12.473309608540925</v>
      </c>
      <c r="F185" s="187">
        <f t="shared" ref="F185:J187" si="32">IFERROR(E185-C185,"-")</f>
        <v>3.6599597939550161</v>
      </c>
      <c r="G185" s="186">
        <v>8.7088772845952995</v>
      </c>
      <c r="H185" s="187">
        <f t="shared" si="32"/>
        <v>-3.7644323239456252</v>
      </c>
      <c r="I185" s="186">
        <v>9.0303465900015976</v>
      </c>
      <c r="J185" s="187">
        <f t="shared" si="32"/>
        <v>0.32146930540629803</v>
      </c>
      <c r="K185" s="186">
        <v>8.5031357792411413</v>
      </c>
      <c r="L185" s="187">
        <f t="shared" ref="L185:L187" si="33">IFERROR(K185-I185,"-")</f>
        <v>-0.52721081076045628</v>
      </c>
      <c r="M185" s="186">
        <v>8.2951160928742986</v>
      </c>
      <c r="N185" s="187">
        <f t="shared" ref="N185:N186" si="34">IFERROR(M185-K185,"-")</f>
        <v>-0.20801968636684265</v>
      </c>
    </row>
    <row r="186" spans="1:15" x14ac:dyDescent="0.25">
      <c r="B186" s="116" t="s">
        <v>73</v>
      </c>
      <c r="C186" s="186">
        <v>8.3433203068461435</v>
      </c>
      <c r="D186" s="187">
        <v>-0.37620787139763046</v>
      </c>
      <c r="E186" s="186">
        <v>14.453815261044177</v>
      </c>
      <c r="F186" s="187">
        <f t="shared" si="32"/>
        <v>6.1104949541980336</v>
      </c>
      <c r="G186" s="186">
        <v>6.9769477317554243</v>
      </c>
      <c r="H186" s="187">
        <f t="shared" si="32"/>
        <v>-7.4768675292887528</v>
      </c>
      <c r="I186" s="186">
        <v>7.7075522955718556</v>
      </c>
      <c r="J186" s="187">
        <f t="shared" si="32"/>
        <v>0.73060456381643135</v>
      </c>
      <c r="K186" s="186">
        <v>7.8615651670765221</v>
      </c>
      <c r="L186" s="187">
        <f t="shared" si="33"/>
        <v>0.15401287150466647</v>
      </c>
      <c r="M186" s="186">
        <v>7.6123822341857332</v>
      </c>
      <c r="N186" s="187">
        <f t="shared" si="34"/>
        <v>-0.24918293289078886</v>
      </c>
    </row>
    <row r="187" spans="1:15" x14ac:dyDescent="0.25">
      <c r="B187" s="116" t="s">
        <v>75</v>
      </c>
      <c r="C187" s="186">
        <v>9.8412825651302605</v>
      </c>
      <c r="D187" s="187">
        <v>2.1089659729661792</v>
      </c>
      <c r="E187" s="186">
        <v>12.250825082508252</v>
      </c>
      <c r="F187" s="187">
        <f t="shared" si="32"/>
        <v>2.4095425173779912</v>
      </c>
      <c r="G187" s="186">
        <v>8.5546218487394956</v>
      </c>
      <c r="H187" s="187">
        <f t="shared" si="32"/>
        <v>-3.696203233768756</v>
      </c>
      <c r="I187" s="186">
        <v>7.6579337617399901</v>
      </c>
      <c r="J187" s="187">
        <f t="shared" si="32"/>
        <v>-0.89668808699950553</v>
      </c>
      <c r="K187" s="186">
        <v>7.2860209283606121</v>
      </c>
      <c r="L187" s="187">
        <f t="shared" si="33"/>
        <v>-0.37191283337937797</v>
      </c>
      <c r="M187" s="186"/>
      <c r="N187" s="187"/>
    </row>
    <row r="188" spans="1:15" x14ac:dyDescent="0.25">
      <c r="B188" s="116" t="s">
        <v>77</v>
      </c>
      <c r="C188" s="186" t="s">
        <v>248</v>
      </c>
      <c r="D188" s="187" t="s">
        <v>248</v>
      </c>
      <c r="E188" s="186">
        <v>8.6115288220551385</v>
      </c>
      <c r="F188" s="187" t="str">
        <f>IFERROR(E188-C188,"-")</f>
        <v>-</v>
      </c>
      <c r="G188" s="186">
        <v>7.242046234836347</v>
      </c>
      <c r="H188" s="187">
        <f>IFERROR(G188-E188,"-")</f>
        <v>-1.3694825872187915</v>
      </c>
      <c r="I188" s="186">
        <v>6.7489429946056276</v>
      </c>
      <c r="J188" s="187">
        <f>IFERROR(I188-G188,"-")</f>
        <v>-0.49310324023071939</v>
      </c>
      <c r="K188" s="186">
        <v>7.6862615587846763</v>
      </c>
      <c r="L188" s="187">
        <f>IFERROR(K188-I188,"-")</f>
        <v>0.93731856417904869</v>
      </c>
      <c r="M188" s="186"/>
      <c r="N188" s="187"/>
    </row>
    <row r="189" spans="1:15" x14ac:dyDescent="0.25">
      <c r="B189" s="116" t="s">
        <v>79</v>
      </c>
      <c r="C189" s="186" t="s">
        <v>248</v>
      </c>
      <c r="D189" s="187" t="s">
        <v>248</v>
      </c>
      <c r="E189" s="186">
        <v>6.3733634311512413</v>
      </c>
      <c r="F189" s="187" t="str">
        <f t="shared" ref="F189:J197" si="35">IFERROR(E189-C189,"-")</f>
        <v>-</v>
      </c>
      <c r="G189" s="186">
        <v>7.2300592128178334</v>
      </c>
      <c r="H189" s="187">
        <f t="shared" si="35"/>
        <v>0.8566957816665921</v>
      </c>
      <c r="I189" s="186">
        <v>7.35172631247044</v>
      </c>
      <c r="J189" s="187">
        <f t="shared" si="35"/>
        <v>0.12166709965260658</v>
      </c>
      <c r="K189" s="186">
        <v>7.3568722011712024</v>
      </c>
      <c r="L189" s="187">
        <f t="shared" ref="L189:L197" si="36">IFERROR(K189-I189,"-")</f>
        <v>5.1458887007624909E-3</v>
      </c>
      <c r="M189" s="186"/>
      <c r="N189" s="187"/>
    </row>
    <row r="190" spans="1:15" x14ac:dyDescent="0.25">
      <c r="B190" s="116" t="s">
        <v>120</v>
      </c>
      <c r="C190" s="186" t="s">
        <v>248</v>
      </c>
      <c r="D190" s="187" t="s">
        <v>248</v>
      </c>
      <c r="E190" s="186">
        <v>7.7167957117331749</v>
      </c>
      <c r="F190" s="187" t="str">
        <f t="shared" si="35"/>
        <v>-</v>
      </c>
      <c r="G190" s="186">
        <v>7.8921325051759839</v>
      </c>
      <c r="H190" s="187">
        <f t="shared" si="35"/>
        <v>0.17533679344280895</v>
      </c>
      <c r="I190" s="186">
        <v>7.3744283157685429</v>
      </c>
      <c r="J190" s="187">
        <f t="shared" si="35"/>
        <v>-0.51770418940744101</v>
      </c>
      <c r="K190" s="186">
        <v>7.5051059001512863</v>
      </c>
      <c r="L190" s="187">
        <f t="shared" si="36"/>
        <v>0.13067758438274346</v>
      </c>
      <c r="M190" s="186"/>
      <c r="N190" s="187"/>
    </row>
    <row r="191" spans="1:15" x14ac:dyDescent="0.25">
      <c r="B191" s="116" t="s">
        <v>83</v>
      </c>
      <c r="C191" s="186" t="s">
        <v>248</v>
      </c>
      <c r="D191" s="187" t="s">
        <v>248</v>
      </c>
      <c r="E191" s="186">
        <v>8.4972983404091078</v>
      </c>
      <c r="F191" s="187" t="str">
        <f t="shared" si="35"/>
        <v>-</v>
      </c>
      <c r="G191" s="186">
        <v>7.8187372708757641</v>
      </c>
      <c r="H191" s="187">
        <f t="shared" si="35"/>
        <v>-0.67856106953334372</v>
      </c>
      <c r="I191" s="186">
        <v>7.6733506622106695</v>
      </c>
      <c r="J191" s="187">
        <f t="shared" si="35"/>
        <v>-0.14538660866509456</v>
      </c>
      <c r="K191" s="186">
        <v>7.6679137049507418</v>
      </c>
      <c r="L191" s="187">
        <f t="shared" si="36"/>
        <v>-5.436957259927766E-3</v>
      </c>
      <c r="M191" s="186"/>
      <c r="N191" s="187"/>
    </row>
    <row r="192" spans="1:15" x14ac:dyDescent="0.25">
      <c r="B192" s="116" t="s">
        <v>85</v>
      </c>
      <c r="C192" s="186">
        <v>7.5310063126624582</v>
      </c>
      <c r="D192" s="187">
        <v>-0.90355459385312198</v>
      </c>
      <c r="E192" s="186">
        <v>7.9433344251555846</v>
      </c>
      <c r="F192" s="187">
        <f t="shared" si="35"/>
        <v>0.4123281124931264</v>
      </c>
      <c r="G192" s="186">
        <v>7.9286612758310868</v>
      </c>
      <c r="H192" s="187">
        <f t="shared" si="35"/>
        <v>-1.4673149324497814E-2</v>
      </c>
      <c r="I192" s="186">
        <v>8.1656338971696538</v>
      </c>
      <c r="J192" s="187">
        <f t="shared" si="35"/>
        <v>0.236972621338567</v>
      </c>
      <c r="K192" s="186">
        <v>7.7958266452648477</v>
      </c>
      <c r="L192" s="187">
        <f t="shared" si="36"/>
        <v>-0.36980725190480612</v>
      </c>
      <c r="M192" s="186"/>
      <c r="N192" s="187"/>
    </row>
    <row r="193" spans="2:15" x14ac:dyDescent="0.25">
      <c r="B193" s="116" t="s">
        <v>87</v>
      </c>
      <c r="C193" s="186">
        <v>7.7185580774365823</v>
      </c>
      <c r="D193" s="187">
        <v>-0.8308084581684847</v>
      </c>
      <c r="E193" s="186">
        <v>8.4934531059683316</v>
      </c>
      <c r="F193" s="187">
        <f t="shared" si="35"/>
        <v>0.7748950285317493</v>
      </c>
      <c r="G193" s="186">
        <v>7.9258992805755399</v>
      </c>
      <c r="H193" s="187">
        <f t="shared" si="35"/>
        <v>-0.56755382539279164</v>
      </c>
      <c r="I193" s="186">
        <v>7.8255897069335241</v>
      </c>
      <c r="J193" s="187">
        <f t="shared" si="35"/>
        <v>-0.10030957364201587</v>
      </c>
      <c r="K193" s="186">
        <v>7.7792072322670371</v>
      </c>
      <c r="L193" s="187">
        <f t="shared" si="36"/>
        <v>-4.6382474666486928E-2</v>
      </c>
      <c r="M193" s="186"/>
      <c r="N193" s="187"/>
    </row>
    <row r="194" spans="2:15" x14ac:dyDescent="0.25">
      <c r="B194" s="116" t="s">
        <v>89</v>
      </c>
      <c r="C194" s="186">
        <v>7.8821989528795813</v>
      </c>
      <c r="D194" s="187">
        <v>0.96170184698921712</v>
      </c>
      <c r="E194" s="186">
        <v>6.4446714334354782</v>
      </c>
      <c r="F194" s="187">
        <f t="shared" si="35"/>
        <v>-1.4375275194441031</v>
      </c>
      <c r="G194" s="186">
        <v>6.3134996801023675</v>
      </c>
      <c r="H194" s="187">
        <f t="shared" si="35"/>
        <v>-0.13117175333311071</v>
      </c>
      <c r="I194" s="186">
        <v>6.8738239463848432</v>
      </c>
      <c r="J194" s="187">
        <f t="shared" si="35"/>
        <v>0.56032426628247567</v>
      </c>
      <c r="K194" s="186">
        <v>7.5672961028525512</v>
      </c>
      <c r="L194" s="187">
        <f t="shared" si="36"/>
        <v>0.69347215646770799</v>
      </c>
      <c r="M194" s="186"/>
      <c r="N194" s="187"/>
    </row>
    <row r="195" spans="2:15" x14ac:dyDescent="0.25">
      <c r="B195" s="116" t="s">
        <v>91</v>
      </c>
      <c r="C195" s="186">
        <v>8.5499040307101719</v>
      </c>
      <c r="D195" s="187">
        <v>0.75780319037403743</v>
      </c>
      <c r="E195" s="186">
        <v>9.2018958378731757</v>
      </c>
      <c r="F195" s="187">
        <f t="shared" si="35"/>
        <v>0.65199180716300376</v>
      </c>
      <c r="G195" s="186">
        <v>8.8920780711825493</v>
      </c>
      <c r="H195" s="187">
        <f t="shared" si="35"/>
        <v>-0.30981776669062633</v>
      </c>
      <c r="I195" s="186">
        <v>8.6272536687631032</v>
      </c>
      <c r="J195" s="187">
        <f t="shared" si="35"/>
        <v>-0.26482440241944616</v>
      </c>
      <c r="K195" s="186">
        <v>7.8614325068870521</v>
      </c>
      <c r="L195" s="187">
        <f t="shared" si="36"/>
        <v>-0.76582116187605109</v>
      </c>
      <c r="M195" s="186"/>
      <c r="N195" s="187"/>
    </row>
    <row r="196" spans="2:15" x14ac:dyDescent="0.25">
      <c r="B196" s="116" t="s">
        <v>93</v>
      </c>
      <c r="C196" s="186">
        <v>8.4763610315186249</v>
      </c>
      <c r="D196" s="187">
        <v>3.8493042674497602E-2</v>
      </c>
      <c r="E196" s="186">
        <v>7.4289384561485461</v>
      </c>
      <c r="F196" s="187">
        <f t="shared" si="35"/>
        <v>-1.0474225753700788</v>
      </c>
      <c r="G196" s="186">
        <v>7.6410361281526926</v>
      </c>
      <c r="H196" s="187">
        <f t="shared" si="35"/>
        <v>0.21209767200414653</v>
      </c>
      <c r="I196" s="186">
        <v>7.7963321709931552</v>
      </c>
      <c r="J196" s="187">
        <f t="shared" si="35"/>
        <v>0.15529604284046261</v>
      </c>
      <c r="K196" s="186">
        <v>7.9899736147757254</v>
      </c>
      <c r="L196" s="187">
        <f t="shared" si="36"/>
        <v>0.1936414437825702</v>
      </c>
      <c r="M196" s="186"/>
      <c r="N196" s="187"/>
    </row>
    <row r="197" spans="2:15" ht="15.75" x14ac:dyDescent="0.25">
      <c r="B197" s="119" t="s">
        <v>30</v>
      </c>
      <c r="C197" s="188">
        <v>8.3338509316770182</v>
      </c>
      <c r="D197" s="189">
        <v>0.27552044442747281</v>
      </c>
      <c r="E197" s="188">
        <v>7.9855857244715089</v>
      </c>
      <c r="F197" s="189">
        <f t="shared" si="35"/>
        <v>-0.34826520720550924</v>
      </c>
      <c r="G197" s="188">
        <v>7.7256410566110665</v>
      </c>
      <c r="H197" s="189">
        <f t="shared" si="35"/>
        <v>-0.25994466786044246</v>
      </c>
      <c r="I197" s="188">
        <v>7.7249021514222322</v>
      </c>
      <c r="J197" s="189">
        <f t="shared" si="35"/>
        <v>-7.3890518883423795E-4</v>
      </c>
      <c r="K197" s="188">
        <v>7.7391729994982681</v>
      </c>
      <c r="L197" s="189">
        <f t="shared" si="36"/>
        <v>1.4270848076035847E-2</v>
      </c>
      <c r="M197" s="188">
        <v>7.942081657902877</v>
      </c>
      <c r="N197" s="189">
        <v>-0.22735630763771475</v>
      </c>
    </row>
    <row r="198" spans="2:15" ht="6" customHeight="1" x14ac:dyDescent="0.25"/>
    <row r="199" spans="2:15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</row>
    <row r="200" spans="2:15" x14ac:dyDescent="0.25">
      <c r="K200" s="122"/>
    </row>
    <row r="201" spans="2:15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</row>
    <row r="202" spans="2:15" ht="48.75" customHeight="1" thickBot="1" x14ac:dyDescent="0.3">
      <c r="B202" s="268" t="s">
        <v>297</v>
      </c>
      <c r="C202" s="268"/>
      <c r="D202" s="268"/>
      <c r="E202" s="268"/>
      <c r="F202" s="268"/>
      <c r="G202" s="268"/>
      <c r="H202" s="268"/>
      <c r="I202" s="268"/>
      <c r="J202" s="268"/>
      <c r="K202" s="268"/>
      <c r="L202" s="268"/>
      <c r="M202" s="268"/>
      <c r="N202" s="268"/>
      <c r="O202" s="1" t="s">
        <v>121</v>
      </c>
    </row>
    <row r="203" spans="2:15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O203" s="1" t="s">
        <v>122</v>
      </c>
    </row>
    <row r="204" spans="2:15" ht="22.5" thickTop="1" thickBot="1" x14ac:dyDescent="0.3">
      <c r="B204" s="123" t="str">
        <f>C204</f>
        <v>Países Bajos</v>
      </c>
      <c r="C204" s="293" t="s">
        <v>123</v>
      </c>
      <c r="D204" s="294"/>
      <c r="E204" s="294"/>
      <c r="F204" s="294"/>
      <c r="G204" s="294"/>
      <c r="H204" s="294"/>
      <c r="I204" s="294"/>
      <c r="J204" s="294"/>
      <c r="K204" s="294"/>
      <c r="L204" s="294"/>
      <c r="M204" s="294"/>
      <c r="N204" s="294"/>
    </row>
    <row r="205" spans="2:15" ht="22.5" thickTop="1" thickBot="1" x14ac:dyDescent="0.3">
      <c r="B205" s="109"/>
      <c r="C205" s="295">
        <v>2020</v>
      </c>
      <c r="D205" s="296"/>
      <c r="E205" s="297">
        <v>2021</v>
      </c>
      <c r="F205" s="296"/>
      <c r="G205" s="297">
        <v>2022</v>
      </c>
      <c r="H205" s="296"/>
      <c r="I205" s="297">
        <v>2023</v>
      </c>
      <c r="J205" s="296"/>
      <c r="K205" s="297">
        <v>2024</v>
      </c>
      <c r="L205" s="296"/>
      <c r="M205" s="297">
        <v>2025</v>
      </c>
      <c r="N205" s="298"/>
    </row>
    <row r="206" spans="2:15" ht="16.5" thickTop="1" thickBot="1" x14ac:dyDescent="0.3">
      <c r="B206" s="85"/>
      <c r="C206" s="113" t="s">
        <v>69</v>
      </c>
      <c r="D206" s="114" t="str">
        <f>CONCATENATE("dif ",RIGHT(C205,2),"/",RIGHT(C205-1,2))</f>
        <v>dif 20/19</v>
      </c>
      <c r="E206" s="115" t="s">
        <v>69</v>
      </c>
      <c r="F206" s="114" t="str">
        <f>CONCATENATE("dif ",RIGHT(E205,2),"/",RIGHT(C205,2))</f>
        <v>dif 21/20</v>
      </c>
      <c r="G206" s="115" t="s">
        <v>69</v>
      </c>
      <c r="H206" s="114" t="str">
        <f>CONCATENATE("dif ",RIGHT(G205,2),"/",RIGHT(E205,2))</f>
        <v>dif 22/21</v>
      </c>
      <c r="I206" s="115" t="s">
        <v>69</v>
      </c>
      <c r="J206" s="114" t="str">
        <f>CONCATENATE("dif ",RIGHT(I205,2),"/",RIGHT(G205,2))</f>
        <v>dif 23/22</v>
      </c>
      <c r="K206" s="115" t="s">
        <v>69</v>
      </c>
      <c r="L206" s="114" t="str">
        <f>CONCATENATE("dif ",RIGHT(K205,2),"/",RIGHT(I205,2))</f>
        <v>dif 24/23</v>
      </c>
      <c r="M206" s="115" t="s">
        <v>69</v>
      </c>
      <c r="N206" s="114" t="str">
        <f>CONCATENATE("dif ",RIGHT(M205,2),"/",RIGHT(K205,2))</f>
        <v>dif 25/24</v>
      </c>
    </row>
    <row r="207" spans="2:15" x14ac:dyDescent="0.25">
      <c r="B207" s="116" t="s">
        <v>71</v>
      </c>
      <c r="C207" s="186">
        <v>8.4330054644808747</v>
      </c>
      <c r="D207" s="187">
        <v>-0.51379785421116964</v>
      </c>
      <c r="E207" s="186">
        <v>11.666666666666666</v>
      </c>
      <c r="F207" s="187">
        <f t="shared" ref="F207:J209" si="37">IFERROR(E207-C207,"-")</f>
        <v>3.2336612021857913</v>
      </c>
      <c r="G207" s="186">
        <v>7.6091895557816205</v>
      </c>
      <c r="H207" s="187">
        <f t="shared" si="37"/>
        <v>-4.0574771108850456</v>
      </c>
      <c r="I207" s="186">
        <v>7.798589196213106</v>
      </c>
      <c r="J207" s="187">
        <f t="shared" si="37"/>
        <v>0.18939964043148549</v>
      </c>
      <c r="K207" s="186">
        <v>7.9869806624545276</v>
      </c>
      <c r="L207" s="187">
        <f t="shared" ref="L207:L209" si="38">IFERROR(K207-I207,"-")</f>
        <v>0.18839146624142167</v>
      </c>
      <c r="M207" s="186">
        <v>8.3929670329670323</v>
      </c>
      <c r="N207" s="187">
        <f t="shared" ref="N207:N208" si="39">IFERROR(M207-K207,"-")</f>
        <v>0.40598637051250464</v>
      </c>
    </row>
    <row r="208" spans="2:15" x14ac:dyDescent="0.25">
      <c r="B208" s="116" t="s">
        <v>73</v>
      </c>
      <c r="C208" s="186">
        <v>7.5485582876348838</v>
      </c>
      <c r="D208" s="187">
        <v>-0.55008405432523499</v>
      </c>
      <c r="E208" s="186">
        <v>6.6411764705882357</v>
      </c>
      <c r="F208" s="187">
        <f t="shared" si="37"/>
        <v>-0.90738181704664811</v>
      </c>
      <c r="G208" s="186">
        <v>6.6759882869692531</v>
      </c>
      <c r="H208" s="187">
        <f t="shared" si="37"/>
        <v>3.481181638101738E-2</v>
      </c>
      <c r="I208" s="186">
        <v>7.4807584006007133</v>
      </c>
      <c r="J208" s="187">
        <f t="shared" si="37"/>
        <v>0.80477011363146023</v>
      </c>
      <c r="K208" s="186">
        <v>7.8487669443083456</v>
      </c>
      <c r="L208" s="187">
        <f t="shared" si="38"/>
        <v>0.36800854370763236</v>
      </c>
      <c r="M208" s="186">
        <v>7.871962777873514</v>
      </c>
      <c r="N208" s="187">
        <f t="shared" si="39"/>
        <v>2.31958335651683E-2</v>
      </c>
    </row>
    <row r="209" spans="2:15" x14ac:dyDescent="0.25">
      <c r="B209" s="116" t="s">
        <v>75</v>
      </c>
      <c r="C209" s="186">
        <v>8.5709890109890114</v>
      </c>
      <c r="D209" s="187">
        <v>0.93794617768658206</v>
      </c>
      <c r="E209" s="186">
        <v>8.4431137724550904</v>
      </c>
      <c r="F209" s="187">
        <f t="shared" si="37"/>
        <v>-0.12787523853392102</v>
      </c>
      <c r="G209" s="186">
        <v>8.0673616680032083</v>
      </c>
      <c r="H209" s="187">
        <f t="shared" si="37"/>
        <v>-0.37575210445188212</v>
      </c>
      <c r="I209" s="186">
        <v>8.337007206443408</v>
      </c>
      <c r="J209" s="187">
        <f t="shared" si="37"/>
        <v>0.26964553844019967</v>
      </c>
      <c r="K209" s="186">
        <v>7.9085292945396573</v>
      </c>
      <c r="L209" s="187">
        <f t="shared" si="38"/>
        <v>-0.42847791190375073</v>
      </c>
      <c r="M209" s="186"/>
      <c r="N209" s="187"/>
    </row>
    <row r="210" spans="2:15" x14ac:dyDescent="0.25">
      <c r="B210" s="116" t="s">
        <v>77</v>
      </c>
      <c r="C210" s="186" t="s">
        <v>248</v>
      </c>
      <c r="D210" s="187" t="s">
        <v>248</v>
      </c>
      <c r="E210" s="186">
        <v>6.942982456140351</v>
      </c>
      <c r="F210" s="187" t="str">
        <f>IFERROR(E210-C210,"-")</f>
        <v>-</v>
      </c>
      <c r="G210" s="186">
        <v>6.0505244163753247</v>
      </c>
      <c r="H210" s="187">
        <f>IFERROR(G210-E210,"-")</f>
        <v>-0.89245803976502636</v>
      </c>
      <c r="I210" s="186">
        <v>6.1622316493122513</v>
      </c>
      <c r="J210" s="187">
        <f>IFERROR(I210-G210,"-")</f>
        <v>0.11170723293692664</v>
      </c>
      <c r="K210" s="186">
        <v>6.5747333425682228</v>
      </c>
      <c r="L210" s="187">
        <f>IFERROR(K210-I210,"-")</f>
        <v>0.41250169325597152</v>
      </c>
      <c r="M210" s="186"/>
      <c r="N210" s="187"/>
    </row>
    <row r="211" spans="2:15" x14ac:dyDescent="0.25">
      <c r="B211" s="116" t="s">
        <v>79</v>
      </c>
      <c r="C211" s="186" t="s">
        <v>248</v>
      </c>
      <c r="D211" s="187" t="s">
        <v>248</v>
      </c>
      <c r="E211" s="186">
        <v>5.9918918918918918</v>
      </c>
      <c r="F211" s="187" t="str">
        <f t="shared" ref="F211:J219" si="40">IFERROR(E211-C211,"-")</f>
        <v>-</v>
      </c>
      <c r="G211" s="186">
        <v>9.0643571532106098</v>
      </c>
      <c r="H211" s="187">
        <f t="shared" si="40"/>
        <v>3.072465261318718</v>
      </c>
      <c r="I211" s="186">
        <v>8.7324577186038148</v>
      </c>
      <c r="J211" s="187">
        <f t="shared" si="40"/>
        <v>-0.33189943460679494</v>
      </c>
      <c r="K211" s="186">
        <v>7.8931557757819757</v>
      </c>
      <c r="L211" s="187">
        <f t="shared" ref="L211:L219" si="41">IFERROR(K211-I211,"-")</f>
        <v>-0.83930194282183912</v>
      </c>
      <c r="M211" s="186"/>
      <c r="N211" s="187"/>
    </row>
    <row r="212" spans="2:15" x14ac:dyDescent="0.25">
      <c r="B212" s="116" t="s">
        <v>81</v>
      </c>
      <c r="C212" s="186" t="s">
        <v>248</v>
      </c>
      <c r="D212" s="187" t="s">
        <v>248</v>
      </c>
      <c r="E212" s="186">
        <v>7.3175675675675675</v>
      </c>
      <c r="F212" s="187" t="str">
        <f t="shared" si="40"/>
        <v>-</v>
      </c>
      <c r="G212" s="186">
        <v>8.0135706732463863</v>
      </c>
      <c r="H212" s="187">
        <f t="shared" si="40"/>
        <v>0.69600310567881873</v>
      </c>
      <c r="I212" s="186">
        <v>7.7536370597243494</v>
      </c>
      <c r="J212" s="187">
        <f t="shared" si="40"/>
        <v>-0.25993361352203692</v>
      </c>
      <c r="K212" s="186">
        <v>8.044391597304795</v>
      </c>
      <c r="L212" s="187">
        <f t="shared" si="41"/>
        <v>0.29075453758044567</v>
      </c>
      <c r="M212" s="186"/>
      <c r="N212" s="187"/>
    </row>
    <row r="213" spans="2:15" x14ac:dyDescent="0.25">
      <c r="B213" s="116" t="s">
        <v>83</v>
      </c>
      <c r="C213" s="186" t="s">
        <v>248</v>
      </c>
      <c r="D213" s="187" t="s">
        <v>248</v>
      </c>
      <c r="E213" s="186">
        <v>8.0938786714246493</v>
      </c>
      <c r="F213" s="187" t="str">
        <f t="shared" si="40"/>
        <v>-</v>
      </c>
      <c r="G213" s="186">
        <v>7.5247405624906003</v>
      </c>
      <c r="H213" s="187">
        <f t="shared" si="40"/>
        <v>-0.56913810893404904</v>
      </c>
      <c r="I213" s="186">
        <v>7.5807761732851988</v>
      </c>
      <c r="J213" s="187">
        <f t="shared" si="40"/>
        <v>5.6035610794598512E-2</v>
      </c>
      <c r="K213" s="186">
        <v>7.3956372968349013</v>
      </c>
      <c r="L213" s="187">
        <f t="shared" si="41"/>
        <v>-0.18513887645029747</v>
      </c>
      <c r="M213" s="186"/>
      <c r="N213" s="187"/>
    </row>
    <row r="214" spans="2:15" x14ac:dyDescent="0.25">
      <c r="B214" s="116" t="s">
        <v>85</v>
      </c>
      <c r="C214" s="186">
        <v>7.8768551945447252</v>
      </c>
      <c r="D214" s="187">
        <v>-2.1215820341408103</v>
      </c>
      <c r="E214" s="186">
        <v>7.8920375789311565</v>
      </c>
      <c r="F214" s="187">
        <f t="shared" si="40"/>
        <v>1.518238438643138E-2</v>
      </c>
      <c r="G214" s="186">
        <v>8.8722478934493072</v>
      </c>
      <c r="H214" s="187">
        <f t="shared" si="40"/>
        <v>0.98021031451815066</v>
      </c>
      <c r="I214" s="186">
        <v>9.0076436478650503</v>
      </c>
      <c r="J214" s="187">
        <f t="shared" si="40"/>
        <v>0.13539575441574314</v>
      </c>
      <c r="K214" s="186">
        <v>8.6820465966194611</v>
      </c>
      <c r="L214" s="187">
        <f t="shared" si="41"/>
        <v>-0.32559705124558924</v>
      </c>
      <c r="M214" s="186"/>
      <c r="N214" s="187"/>
    </row>
    <row r="215" spans="2:15" x14ac:dyDescent="0.25">
      <c r="B215" s="116" t="s">
        <v>87</v>
      </c>
      <c r="C215" s="186">
        <v>6.108247422680412</v>
      </c>
      <c r="D215" s="187">
        <v>-2.7809881467423647</v>
      </c>
      <c r="E215" s="186">
        <v>8.3872750236817168</v>
      </c>
      <c r="F215" s="187">
        <f t="shared" si="40"/>
        <v>2.2790276010013049</v>
      </c>
      <c r="G215" s="186">
        <v>8.1407823073114383</v>
      </c>
      <c r="H215" s="187">
        <f t="shared" si="40"/>
        <v>-0.24649271637027859</v>
      </c>
      <c r="I215" s="186">
        <v>8.1342552074216705</v>
      </c>
      <c r="J215" s="187">
        <f t="shared" si="40"/>
        <v>-6.5270998897677401E-3</v>
      </c>
      <c r="K215" s="186">
        <v>8.573217903849697</v>
      </c>
      <c r="L215" s="187">
        <f t="shared" si="41"/>
        <v>0.43896269642802643</v>
      </c>
      <c r="M215" s="186"/>
      <c r="N215" s="187"/>
    </row>
    <row r="216" spans="2:15" x14ac:dyDescent="0.25">
      <c r="B216" s="116" t="s">
        <v>89</v>
      </c>
      <c r="C216" s="186">
        <v>5.8590604026845634</v>
      </c>
      <c r="D216" s="187">
        <v>-1.5825301899194901</v>
      </c>
      <c r="E216" s="186">
        <v>7.706890830660325</v>
      </c>
      <c r="F216" s="187">
        <f t="shared" si="40"/>
        <v>1.8478304279757616</v>
      </c>
      <c r="G216" s="186">
        <v>8.0149519401922387</v>
      </c>
      <c r="H216" s="187">
        <f t="shared" si="40"/>
        <v>0.30806110953191368</v>
      </c>
      <c r="I216" s="186">
        <v>7.7264816204051012</v>
      </c>
      <c r="J216" s="187">
        <f t="shared" si="40"/>
        <v>-0.28847031978713744</v>
      </c>
      <c r="K216" s="186">
        <v>7.8618848318660701</v>
      </c>
      <c r="L216" s="187">
        <f t="shared" si="41"/>
        <v>0.1354032114609689</v>
      </c>
      <c r="M216" s="186"/>
      <c r="N216" s="187"/>
    </row>
    <row r="217" spans="2:15" x14ac:dyDescent="0.25">
      <c r="B217" s="116" t="s">
        <v>91</v>
      </c>
      <c r="C217" s="186">
        <v>6.8014888337468982</v>
      </c>
      <c r="D217" s="187">
        <v>-0.63179252067502212</v>
      </c>
      <c r="E217" s="186">
        <v>7.5867244313786166</v>
      </c>
      <c r="F217" s="187">
        <f t="shared" si="40"/>
        <v>0.78523559763171846</v>
      </c>
      <c r="G217" s="186">
        <v>7.0539167806212149</v>
      </c>
      <c r="H217" s="187">
        <f t="shared" si="40"/>
        <v>-0.53280765075740177</v>
      </c>
      <c r="I217" s="186">
        <v>7.5194165188251532</v>
      </c>
      <c r="J217" s="187">
        <f t="shared" si="40"/>
        <v>0.46549973820393831</v>
      </c>
      <c r="K217" s="186">
        <v>7.8219711004075583</v>
      </c>
      <c r="L217" s="187">
        <f t="shared" si="41"/>
        <v>0.30255458158240511</v>
      </c>
      <c r="M217" s="186"/>
      <c r="N217" s="187"/>
    </row>
    <row r="218" spans="2:15" x14ac:dyDescent="0.25">
      <c r="B218" s="116" t="s">
        <v>93</v>
      </c>
      <c r="C218" s="186">
        <v>8.7415458937198061</v>
      </c>
      <c r="D218" s="187">
        <v>0.71626740186033722</v>
      </c>
      <c r="E218" s="186">
        <v>7.2337546733131566</v>
      </c>
      <c r="F218" s="187">
        <f t="shared" si="40"/>
        <v>-1.5077912204066495</v>
      </c>
      <c r="G218" s="186">
        <v>7.6023429179978699</v>
      </c>
      <c r="H218" s="187">
        <f t="shared" si="40"/>
        <v>0.3685882446847133</v>
      </c>
      <c r="I218" s="186">
        <v>7.7343208926510192</v>
      </c>
      <c r="J218" s="187">
        <f t="shared" si="40"/>
        <v>0.13197797465314931</v>
      </c>
      <c r="K218" s="186">
        <v>8.1171240819482033</v>
      </c>
      <c r="L218" s="187">
        <f t="shared" si="41"/>
        <v>0.38280318929718415</v>
      </c>
      <c r="M218" s="186"/>
      <c r="N218" s="187"/>
    </row>
    <row r="219" spans="2:15" ht="15.75" x14ac:dyDescent="0.25">
      <c r="B219" s="119" t="s">
        <v>30</v>
      </c>
      <c r="C219" s="188">
        <v>7.9013936058086429</v>
      </c>
      <c r="D219" s="189">
        <v>-0.2734452299014567</v>
      </c>
      <c r="E219" s="188">
        <v>7.7442599277978337</v>
      </c>
      <c r="F219" s="189">
        <f t="shared" si="40"/>
        <v>-0.15713367801080924</v>
      </c>
      <c r="G219" s="188">
        <v>7.692902596803731</v>
      </c>
      <c r="H219" s="189">
        <f t="shared" si="40"/>
        <v>-5.1357330994102668E-2</v>
      </c>
      <c r="I219" s="188">
        <v>7.8054544428454529</v>
      </c>
      <c r="J219" s="189">
        <f t="shared" si="40"/>
        <v>0.11255184604172186</v>
      </c>
      <c r="K219" s="188">
        <v>7.8579848599122881</v>
      </c>
      <c r="L219" s="189">
        <f t="shared" si="41"/>
        <v>5.2530417066835255E-2</v>
      </c>
      <c r="M219" s="188">
        <v>8.100936926494736</v>
      </c>
      <c r="N219" s="189">
        <v>0.18854489406039754</v>
      </c>
    </row>
    <row r="220" spans="2:15" ht="6" customHeight="1" x14ac:dyDescent="0.25"/>
    <row r="221" spans="2:15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</row>
    <row r="222" spans="2:15" x14ac:dyDescent="0.25">
      <c r="K222" s="122"/>
      <c r="M222" s="124"/>
    </row>
    <row r="224" spans="2:15" ht="48.75" customHeight="1" thickBot="1" x14ac:dyDescent="0.3">
      <c r="B224" s="268" t="s">
        <v>296</v>
      </c>
      <c r="C224" s="268"/>
      <c r="D224" s="268"/>
      <c r="E224" s="268"/>
      <c r="F224" s="268"/>
      <c r="G224" s="268"/>
      <c r="H224" s="268"/>
      <c r="I224" s="268"/>
      <c r="J224" s="268"/>
      <c r="K224" s="268"/>
      <c r="L224" s="268"/>
      <c r="M224" s="268"/>
      <c r="N224" s="268"/>
      <c r="O224" s="1" t="s">
        <v>124</v>
      </c>
    </row>
    <row r="225" spans="2:15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O225" s="1" t="s">
        <v>125</v>
      </c>
    </row>
    <row r="226" spans="2:15" ht="22.5" thickTop="1" thickBot="1" x14ac:dyDescent="0.3">
      <c r="B226" s="123" t="str">
        <f>C226</f>
        <v>Bélgica</v>
      </c>
      <c r="C226" s="293" t="s">
        <v>119</v>
      </c>
      <c r="D226" s="294"/>
      <c r="E226" s="294"/>
      <c r="F226" s="294"/>
      <c r="G226" s="294"/>
      <c r="H226" s="294"/>
      <c r="I226" s="294"/>
      <c r="J226" s="294"/>
      <c r="K226" s="294"/>
      <c r="L226" s="294"/>
      <c r="M226" s="294"/>
      <c r="N226" s="294"/>
    </row>
    <row r="227" spans="2:15" ht="22.5" thickTop="1" thickBot="1" x14ac:dyDescent="0.3">
      <c r="B227" s="109"/>
      <c r="C227" s="295">
        <v>2020</v>
      </c>
      <c r="D227" s="296"/>
      <c r="E227" s="297">
        <v>2021</v>
      </c>
      <c r="F227" s="296"/>
      <c r="G227" s="297">
        <v>2022</v>
      </c>
      <c r="H227" s="296"/>
      <c r="I227" s="297">
        <v>2023</v>
      </c>
      <c r="J227" s="296"/>
      <c r="K227" s="297">
        <v>2024</v>
      </c>
      <c r="L227" s="296"/>
      <c r="M227" s="297">
        <v>2025</v>
      </c>
      <c r="N227" s="298"/>
    </row>
    <row r="228" spans="2:15" ht="16.5" thickTop="1" thickBot="1" x14ac:dyDescent="0.3">
      <c r="B228" s="85"/>
      <c r="C228" s="113" t="s">
        <v>69</v>
      </c>
      <c r="D228" s="114" t="str">
        <f>CONCATENATE("dif ",RIGHT(C227,2),"/",RIGHT(C227-1,2))</f>
        <v>dif 20/19</v>
      </c>
      <c r="E228" s="115" t="s">
        <v>69</v>
      </c>
      <c r="F228" s="114" t="str">
        <f>CONCATENATE("dif ",RIGHT(E227,2),"/",RIGHT(C227,2))</f>
        <v>dif 21/20</v>
      </c>
      <c r="G228" s="115" t="s">
        <v>69</v>
      </c>
      <c r="H228" s="114" t="str">
        <f>CONCATENATE("dif ",RIGHT(G227,2),"/",RIGHT(E227,2))</f>
        <v>dif 22/21</v>
      </c>
      <c r="I228" s="115" t="s">
        <v>69</v>
      </c>
      <c r="J228" s="114" t="str">
        <f>CONCATENATE("dif ",RIGHT(I227,2),"/",RIGHT(G227,2))</f>
        <v>dif 23/22</v>
      </c>
      <c r="K228" s="115" t="s">
        <v>69</v>
      </c>
      <c r="L228" s="114" t="str">
        <f>CONCATENATE("dif ",RIGHT(K227,2),"/",RIGHT(I227,2))</f>
        <v>dif 24/23</v>
      </c>
      <c r="M228" s="115" t="s">
        <v>69</v>
      </c>
      <c r="N228" s="114" t="str">
        <f>CONCATENATE("dif ",RIGHT(M227,2),"/",RIGHT(K227,2))</f>
        <v>dif 25/24</v>
      </c>
    </row>
    <row r="229" spans="2:15" x14ac:dyDescent="0.25">
      <c r="B229" s="116" t="s">
        <v>71</v>
      </c>
      <c r="C229" s="186">
        <v>8.8133498145859086</v>
      </c>
      <c r="D229" s="187">
        <v>-0.45333856053620103</v>
      </c>
      <c r="E229" s="186">
        <v>12.473309608540925</v>
      </c>
      <c r="F229" s="187">
        <f t="shared" ref="F229:J231" si="42">IFERROR(E229-C229,"-")</f>
        <v>3.6599597939550161</v>
      </c>
      <c r="G229" s="186">
        <v>8.7088772845952995</v>
      </c>
      <c r="H229" s="187">
        <f t="shared" si="42"/>
        <v>-3.7644323239456252</v>
      </c>
      <c r="I229" s="186">
        <v>9.0303465900015976</v>
      </c>
      <c r="J229" s="187">
        <f t="shared" si="42"/>
        <v>0.32146930540629803</v>
      </c>
      <c r="K229" s="186">
        <v>8.5031357792411413</v>
      </c>
      <c r="L229" s="187">
        <f t="shared" ref="L229:L231" si="43">IFERROR(K229-I229,"-")</f>
        <v>-0.52721081076045628</v>
      </c>
      <c r="M229" s="186">
        <v>8.2951160928742986</v>
      </c>
      <c r="N229" s="187">
        <f t="shared" ref="N229:N230" si="44">IFERROR(M229-K229,"-")</f>
        <v>-0.20801968636684265</v>
      </c>
    </row>
    <row r="230" spans="2:15" x14ac:dyDescent="0.25">
      <c r="B230" s="116" t="s">
        <v>73</v>
      </c>
      <c r="C230" s="186">
        <v>8.3433203068461435</v>
      </c>
      <c r="D230" s="187">
        <v>-0.37620787139763046</v>
      </c>
      <c r="E230" s="186">
        <v>14.453815261044177</v>
      </c>
      <c r="F230" s="187">
        <f t="shared" si="42"/>
        <v>6.1104949541980336</v>
      </c>
      <c r="G230" s="186">
        <v>6.9769477317554243</v>
      </c>
      <c r="H230" s="187">
        <f t="shared" si="42"/>
        <v>-7.4768675292887528</v>
      </c>
      <c r="I230" s="186">
        <v>7.7075522955718556</v>
      </c>
      <c r="J230" s="187">
        <f t="shared" si="42"/>
        <v>0.73060456381643135</v>
      </c>
      <c r="K230" s="186">
        <v>7.8615651670765221</v>
      </c>
      <c r="L230" s="187">
        <f t="shared" si="43"/>
        <v>0.15401287150466647</v>
      </c>
      <c r="M230" s="186">
        <v>7.6123822341857332</v>
      </c>
      <c r="N230" s="187">
        <f t="shared" si="44"/>
        <v>-0.24918293289078886</v>
      </c>
    </row>
    <row r="231" spans="2:15" x14ac:dyDescent="0.25">
      <c r="B231" s="116" t="s">
        <v>75</v>
      </c>
      <c r="C231" s="186">
        <v>9.8412825651302605</v>
      </c>
      <c r="D231" s="187">
        <v>2.1089659729661792</v>
      </c>
      <c r="E231" s="186">
        <v>12.250825082508252</v>
      </c>
      <c r="F231" s="187">
        <f t="shared" si="42"/>
        <v>2.4095425173779912</v>
      </c>
      <c r="G231" s="186">
        <v>8.5546218487394956</v>
      </c>
      <c r="H231" s="187">
        <f t="shared" si="42"/>
        <v>-3.696203233768756</v>
      </c>
      <c r="I231" s="186">
        <v>7.6579337617399901</v>
      </c>
      <c r="J231" s="187">
        <f t="shared" si="42"/>
        <v>-0.89668808699950553</v>
      </c>
      <c r="K231" s="186">
        <v>7.2860209283606121</v>
      </c>
      <c r="L231" s="187">
        <f t="shared" si="43"/>
        <v>-0.37191283337937797</v>
      </c>
      <c r="M231" s="186"/>
      <c r="N231" s="187"/>
    </row>
    <row r="232" spans="2:15" x14ac:dyDescent="0.25">
      <c r="B232" s="116" t="s">
        <v>77</v>
      </c>
      <c r="C232" s="186" t="s">
        <v>248</v>
      </c>
      <c r="D232" s="187" t="s">
        <v>248</v>
      </c>
      <c r="E232" s="186">
        <v>8.6115288220551385</v>
      </c>
      <c r="F232" s="187" t="str">
        <f>IFERROR(E232-C232,"-")</f>
        <v>-</v>
      </c>
      <c r="G232" s="186">
        <v>7.242046234836347</v>
      </c>
      <c r="H232" s="187">
        <f>IFERROR(G232-E232,"-")</f>
        <v>-1.3694825872187915</v>
      </c>
      <c r="I232" s="186">
        <v>6.7489429946056276</v>
      </c>
      <c r="J232" s="187">
        <f>IFERROR(I232-G232,"-")</f>
        <v>-0.49310324023071939</v>
      </c>
      <c r="K232" s="186">
        <v>7.6862615587846763</v>
      </c>
      <c r="L232" s="187">
        <f>IFERROR(K232-I232,"-")</f>
        <v>0.93731856417904869</v>
      </c>
      <c r="M232" s="186"/>
      <c r="N232" s="187"/>
    </row>
    <row r="233" spans="2:15" x14ac:dyDescent="0.25">
      <c r="B233" s="116" t="s">
        <v>79</v>
      </c>
      <c r="C233" s="186" t="s">
        <v>248</v>
      </c>
      <c r="D233" s="187" t="s">
        <v>248</v>
      </c>
      <c r="E233" s="186">
        <v>6.3733634311512413</v>
      </c>
      <c r="F233" s="187" t="str">
        <f t="shared" ref="F233:J241" si="45">IFERROR(E233-C233,"-")</f>
        <v>-</v>
      </c>
      <c r="G233" s="186">
        <v>7.2300592128178334</v>
      </c>
      <c r="H233" s="187">
        <f t="shared" si="45"/>
        <v>0.8566957816665921</v>
      </c>
      <c r="I233" s="186">
        <v>7.35172631247044</v>
      </c>
      <c r="J233" s="187">
        <f t="shared" si="45"/>
        <v>0.12166709965260658</v>
      </c>
      <c r="K233" s="186">
        <v>7.3568722011712024</v>
      </c>
      <c r="L233" s="187">
        <f t="shared" ref="L233:L241" si="46">IFERROR(K233-I233,"-")</f>
        <v>5.1458887007624909E-3</v>
      </c>
      <c r="M233" s="186"/>
      <c r="N233" s="187"/>
    </row>
    <row r="234" spans="2:15" x14ac:dyDescent="0.25">
      <c r="B234" s="116" t="s">
        <v>81</v>
      </c>
      <c r="C234" s="186" t="s">
        <v>248</v>
      </c>
      <c r="D234" s="187" t="s">
        <v>248</v>
      </c>
      <c r="E234" s="186">
        <v>7.7167957117331749</v>
      </c>
      <c r="F234" s="187" t="str">
        <f t="shared" si="45"/>
        <v>-</v>
      </c>
      <c r="G234" s="186">
        <v>7.8921325051759839</v>
      </c>
      <c r="H234" s="187">
        <f t="shared" si="45"/>
        <v>0.17533679344280895</v>
      </c>
      <c r="I234" s="186">
        <v>7.3744283157685429</v>
      </c>
      <c r="J234" s="187">
        <f t="shared" si="45"/>
        <v>-0.51770418940744101</v>
      </c>
      <c r="K234" s="186">
        <v>7.5051059001512863</v>
      </c>
      <c r="L234" s="187">
        <f t="shared" si="46"/>
        <v>0.13067758438274346</v>
      </c>
      <c r="M234" s="186"/>
      <c r="N234" s="187"/>
    </row>
    <row r="235" spans="2:15" x14ac:dyDescent="0.25">
      <c r="B235" s="116" t="s">
        <v>83</v>
      </c>
      <c r="C235" s="186" t="s">
        <v>248</v>
      </c>
      <c r="D235" s="187" t="s">
        <v>248</v>
      </c>
      <c r="E235" s="186">
        <v>8.4972983404091078</v>
      </c>
      <c r="F235" s="187" t="str">
        <f t="shared" si="45"/>
        <v>-</v>
      </c>
      <c r="G235" s="186">
        <v>7.8187372708757641</v>
      </c>
      <c r="H235" s="187">
        <f t="shared" si="45"/>
        <v>-0.67856106953334372</v>
      </c>
      <c r="I235" s="186">
        <v>7.6733506622106695</v>
      </c>
      <c r="J235" s="187">
        <f t="shared" si="45"/>
        <v>-0.14538660866509456</v>
      </c>
      <c r="K235" s="186">
        <v>7.6679137049507418</v>
      </c>
      <c r="L235" s="187">
        <f t="shared" si="46"/>
        <v>-5.436957259927766E-3</v>
      </c>
      <c r="M235" s="186"/>
      <c r="N235" s="187"/>
    </row>
    <row r="236" spans="2:15" x14ac:dyDescent="0.25">
      <c r="B236" s="116" t="s">
        <v>85</v>
      </c>
      <c r="C236" s="186">
        <v>7.5310063126624582</v>
      </c>
      <c r="D236" s="187">
        <v>-0.90355459385312198</v>
      </c>
      <c r="E236" s="186">
        <v>7.9433344251555846</v>
      </c>
      <c r="F236" s="187">
        <f t="shared" si="45"/>
        <v>0.4123281124931264</v>
      </c>
      <c r="G236" s="186">
        <v>7.9286612758310868</v>
      </c>
      <c r="H236" s="187">
        <f t="shared" si="45"/>
        <v>-1.4673149324497814E-2</v>
      </c>
      <c r="I236" s="186">
        <v>8.1656338971696538</v>
      </c>
      <c r="J236" s="187">
        <f t="shared" si="45"/>
        <v>0.236972621338567</v>
      </c>
      <c r="K236" s="186">
        <v>7.7958266452648477</v>
      </c>
      <c r="L236" s="187">
        <f t="shared" si="46"/>
        <v>-0.36980725190480612</v>
      </c>
      <c r="M236" s="186"/>
      <c r="N236" s="187"/>
    </row>
    <row r="237" spans="2:15" x14ac:dyDescent="0.25">
      <c r="B237" s="116" t="s">
        <v>87</v>
      </c>
      <c r="C237" s="186">
        <v>7.7185580774365823</v>
      </c>
      <c r="D237" s="187">
        <v>-0.8308084581684847</v>
      </c>
      <c r="E237" s="186">
        <v>8.4934531059683316</v>
      </c>
      <c r="F237" s="187">
        <f t="shared" si="45"/>
        <v>0.7748950285317493</v>
      </c>
      <c r="G237" s="186">
        <v>7.9258992805755399</v>
      </c>
      <c r="H237" s="187">
        <f t="shared" si="45"/>
        <v>-0.56755382539279164</v>
      </c>
      <c r="I237" s="186">
        <v>7.8255897069335241</v>
      </c>
      <c r="J237" s="187">
        <f t="shared" si="45"/>
        <v>-0.10030957364201587</v>
      </c>
      <c r="K237" s="186">
        <v>7.7792072322670371</v>
      </c>
      <c r="L237" s="187">
        <f t="shared" si="46"/>
        <v>-4.6382474666486928E-2</v>
      </c>
      <c r="M237" s="186"/>
      <c r="N237" s="187"/>
    </row>
    <row r="238" spans="2:15" x14ac:dyDescent="0.25">
      <c r="B238" s="116" t="s">
        <v>89</v>
      </c>
      <c r="C238" s="186">
        <v>7.8821989528795813</v>
      </c>
      <c r="D238" s="187">
        <v>0.96170184698921712</v>
      </c>
      <c r="E238" s="186">
        <v>6.4446714334354782</v>
      </c>
      <c r="F238" s="187">
        <f t="shared" si="45"/>
        <v>-1.4375275194441031</v>
      </c>
      <c r="G238" s="186">
        <v>6.3134996801023675</v>
      </c>
      <c r="H238" s="187">
        <f t="shared" si="45"/>
        <v>-0.13117175333311071</v>
      </c>
      <c r="I238" s="186">
        <v>6.8738239463848432</v>
      </c>
      <c r="J238" s="187">
        <f t="shared" si="45"/>
        <v>0.56032426628247567</v>
      </c>
      <c r="K238" s="186">
        <v>7.5672961028525512</v>
      </c>
      <c r="L238" s="187">
        <f t="shared" si="46"/>
        <v>0.69347215646770799</v>
      </c>
      <c r="M238" s="186"/>
      <c r="N238" s="187"/>
    </row>
    <row r="239" spans="2:15" x14ac:dyDescent="0.25">
      <c r="B239" s="116" t="s">
        <v>91</v>
      </c>
      <c r="C239" s="186">
        <v>8.5499040307101719</v>
      </c>
      <c r="D239" s="187">
        <v>0.75780319037403743</v>
      </c>
      <c r="E239" s="186">
        <v>9.2018958378731757</v>
      </c>
      <c r="F239" s="187">
        <f t="shared" si="45"/>
        <v>0.65199180716300376</v>
      </c>
      <c r="G239" s="186">
        <v>8.8920780711825493</v>
      </c>
      <c r="H239" s="187">
        <f t="shared" si="45"/>
        <v>-0.30981776669062633</v>
      </c>
      <c r="I239" s="186">
        <v>8.6272536687631032</v>
      </c>
      <c r="J239" s="187">
        <f t="shared" si="45"/>
        <v>-0.26482440241944616</v>
      </c>
      <c r="K239" s="186">
        <v>7.8614325068870521</v>
      </c>
      <c r="L239" s="187">
        <f t="shared" si="46"/>
        <v>-0.76582116187605109</v>
      </c>
      <c r="M239" s="186"/>
      <c r="N239" s="187"/>
    </row>
    <row r="240" spans="2:15" x14ac:dyDescent="0.25">
      <c r="B240" s="116" t="s">
        <v>93</v>
      </c>
      <c r="C240" s="186">
        <v>8.4763610315186249</v>
      </c>
      <c r="D240" s="187">
        <v>3.8493042674497602E-2</v>
      </c>
      <c r="E240" s="186">
        <v>7.4289384561485461</v>
      </c>
      <c r="F240" s="187">
        <f t="shared" si="45"/>
        <v>-1.0474225753700788</v>
      </c>
      <c r="G240" s="186">
        <v>7.6410361281526926</v>
      </c>
      <c r="H240" s="187">
        <f t="shared" si="45"/>
        <v>0.21209767200414653</v>
      </c>
      <c r="I240" s="186">
        <v>7.7963321709931552</v>
      </c>
      <c r="J240" s="187">
        <f t="shared" si="45"/>
        <v>0.15529604284046261</v>
      </c>
      <c r="K240" s="186">
        <v>7.9899736147757254</v>
      </c>
      <c r="L240" s="187">
        <f t="shared" si="46"/>
        <v>0.1936414437825702</v>
      </c>
      <c r="M240" s="186"/>
      <c r="N240" s="187"/>
    </row>
    <row r="241" spans="2:15" ht="15.75" x14ac:dyDescent="0.25">
      <c r="B241" s="119" t="s">
        <v>30</v>
      </c>
      <c r="C241" s="188">
        <v>8.3338509316770182</v>
      </c>
      <c r="D241" s="189">
        <v>0.27552044442747281</v>
      </c>
      <c r="E241" s="188">
        <v>7.9855857244715089</v>
      </c>
      <c r="F241" s="189">
        <f t="shared" si="45"/>
        <v>-0.34826520720550924</v>
      </c>
      <c r="G241" s="188">
        <v>7.7256410566110665</v>
      </c>
      <c r="H241" s="189">
        <f t="shared" si="45"/>
        <v>-0.25994466786044246</v>
      </c>
      <c r="I241" s="188">
        <v>7.7249021514222322</v>
      </c>
      <c r="J241" s="189">
        <f t="shared" si="45"/>
        <v>-7.3890518883423795E-4</v>
      </c>
      <c r="K241" s="188">
        <v>7.7391729994982681</v>
      </c>
      <c r="L241" s="189">
        <f t="shared" si="46"/>
        <v>1.4270848076035847E-2</v>
      </c>
      <c r="M241" s="188">
        <v>7.942081657902877</v>
      </c>
      <c r="N241" s="189">
        <v>-0.22735630763771475</v>
      </c>
    </row>
    <row r="242" spans="2:15" ht="6" customHeight="1" x14ac:dyDescent="0.25"/>
    <row r="243" spans="2:15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</row>
    <row r="244" spans="2:15" x14ac:dyDescent="0.25">
      <c r="C244" s="122"/>
      <c r="K244" s="122"/>
      <c r="M244" s="105"/>
    </row>
    <row r="246" spans="2:15" ht="48.75" customHeight="1" thickBot="1" x14ac:dyDescent="0.3">
      <c r="B246" s="268" t="s">
        <v>298</v>
      </c>
      <c r="C246" s="268"/>
      <c r="D246" s="268"/>
      <c r="E246" s="268"/>
      <c r="F246" s="268"/>
      <c r="G246" s="268"/>
      <c r="H246" s="268"/>
      <c r="I246" s="268"/>
      <c r="J246" s="268"/>
      <c r="K246" s="268"/>
      <c r="L246" s="268"/>
      <c r="M246" s="268"/>
      <c r="N246" s="268"/>
      <c r="O246" s="1" t="s">
        <v>126</v>
      </c>
    </row>
    <row r="247" spans="2:15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O247" s="1" t="s">
        <v>127</v>
      </c>
    </row>
    <row r="248" spans="2:15" ht="22.5" thickTop="1" thickBot="1" x14ac:dyDescent="0.3">
      <c r="B248" s="123" t="str">
        <f>C248</f>
        <v>Dinamarca</v>
      </c>
      <c r="C248" s="293" t="s">
        <v>128</v>
      </c>
      <c r="D248" s="294"/>
      <c r="E248" s="294"/>
      <c r="F248" s="294"/>
      <c r="G248" s="294"/>
      <c r="H248" s="294"/>
      <c r="I248" s="294"/>
      <c r="J248" s="294"/>
      <c r="K248" s="294"/>
      <c r="L248" s="294"/>
      <c r="M248" s="294"/>
      <c r="N248" s="294"/>
    </row>
    <row r="249" spans="2:15" ht="22.5" thickTop="1" thickBot="1" x14ac:dyDescent="0.3">
      <c r="B249" s="109"/>
      <c r="C249" s="295">
        <v>2020</v>
      </c>
      <c r="D249" s="296"/>
      <c r="E249" s="297">
        <v>2021</v>
      </c>
      <c r="F249" s="296"/>
      <c r="G249" s="297">
        <v>2022</v>
      </c>
      <c r="H249" s="296"/>
      <c r="I249" s="297">
        <v>2023</v>
      </c>
      <c r="J249" s="296"/>
      <c r="K249" s="297">
        <v>2024</v>
      </c>
      <c r="L249" s="296"/>
      <c r="M249" s="297">
        <v>2025</v>
      </c>
      <c r="N249" s="298"/>
    </row>
    <row r="250" spans="2:15" ht="16.5" thickTop="1" thickBot="1" x14ac:dyDescent="0.3">
      <c r="B250" s="85"/>
      <c r="C250" s="113" t="s">
        <v>69</v>
      </c>
      <c r="D250" s="114" t="str">
        <f>CONCATENATE("dif ",RIGHT(C249,2),"/",RIGHT(C249-1,2))</f>
        <v>dif 20/19</v>
      </c>
      <c r="E250" s="115" t="s">
        <v>69</v>
      </c>
      <c r="F250" s="114" t="str">
        <f>CONCATENATE("dif ",RIGHT(E249,2),"/",RIGHT(C249,2))</f>
        <v>dif 21/20</v>
      </c>
      <c r="G250" s="115" t="s">
        <v>69</v>
      </c>
      <c r="H250" s="114" t="str">
        <f>CONCATENATE("dif ",RIGHT(G249,2),"/",RIGHT(E249,2))</f>
        <v>dif 22/21</v>
      </c>
      <c r="I250" s="115" t="s">
        <v>69</v>
      </c>
      <c r="J250" s="114" t="str">
        <f>CONCATENATE("dif ",RIGHT(I249,2),"/",RIGHT(G249,2))</f>
        <v>dif 23/22</v>
      </c>
      <c r="K250" s="115" t="s">
        <v>69</v>
      </c>
      <c r="L250" s="114" t="str">
        <f>CONCATENATE("dif ",RIGHT(K249,2),"/",RIGHT(I249,2))</f>
        <v>dif 24/23</v>
      </c>
      <c r="M250" s="115" t="s">
        <v>69</v>
      </c>
      <c r="N250" s="114" t="str">
        <f>CONCATENATE("dif ",RIGHT(M249,2),"/",RIGHT(K249,2))</f>
        <v>dif 25/24</v>
      </c>
    </row>
    <row r="251" spans="2:15" x14ac:dyDescent="0.25">
      <c r="B251" s="116" t="s">
        <v>71</v>
      </c>
      <c r="C251" s="186">
        <v>8.3097094259390509</v>
      </c>
      <c r="D251" s="187">
        <v>0.67217673195474426</v>
      </c>
      <c r="E251" s="186">
        <v>5.2</v>
      </c>
      <c r="F251" s="187">
        <f t="shared" ref="F251:J253" si="47">IFERROR(E251-C251,"-")</f>
        <v>-3.1097094259390508</v>
      </c>
      <c r="G251" s="186">
        <v>7.4816341829085458</v>
      </c>
      <c r="H251" s="187">
        <f t="shared" si="47"/>
        <v>2.2816341829085456</v>
      </c>
      <c r="I251" s="186">
        <v>6.9183377627446241</v>
      </c>
      <c r="J251" s="187">
        <f t="shared" si="47"/>
        <v>-0.56329642016392167</v>
      </c>
      <c r="K251" s="186">
        <v>7.7295487627365356</v>
      </c>
      <c r="L251" s="187">
        <f t="shared" ref="L251:L253" si="48">IFERROR(K251-I251,"-")</f>
        <v>0.81121099999191149</v>
      </c>
      <c r="M251" s="186">
        <v>8.4976798143851511</v>
      </c>
      <c r="N251" s="187">
        <f t="shared" ref="N251:N252" si="49">IFERROR(M251-K251,"-")</f>
        <v>0.7681310516486155</v>
      </c>
    </row>
    <row r="252" spans="2:15" x14ac:dyDescent="0.25">
      <c r="B252" s="116" t="s">
        <v>73</v>
      </c>
      <c r="C252" s="186">
        <v>7.7628614344723994</v>
      </c>
      <c r="D252" s="187">
        <v>-1.856149042878652E-2</v>
      </c>
      <c r="E252" s="186">
        <v>5.8205128205128203</v>
      </c>
      <c r="F252" s="187">
        <f t="shared" si="47"/>
        <v>-1.9423486139595791</v>
      </c>
      <c r="G252" s="186">
        <v>7.9186262376237622</v>
      </c>
      <c r="H252" s="187">
        <f t="shared" si="47"/>
        <v>2.0981134171109419</v>
      </c>
      <c r="I252" s="186">
        <v>7.8601462522851921</v>
      </c>
      <c r="J252" s="187">
        <f t="shared" si="47"/>
        <v>-5.8479985338570017E-2</v>
      </c>
      <c r="K252" s="186">
        <v>8.2838026205742956</v>
      </c>
      <c r="L252" s="187">
        <f t="shared" si="48"/>
        <v>0.42365636828910347</v>
      </c>
      <c r="M252" s="186">
        <v>7.7154336381269051</v>
      </c>
      <c r="N252" s="187">
        <f t="shared" si="49"/>
        <v>-0.56836898244739054</v>
      </c>
    </row>
    <row r="253" spans="2:15" x14ac:dyDescent="0.25">
      <c r="B253" s="116" t="s">
        <v>75</v>
      </c>
      <c r="C253" s="186">
        <v>9.130612244897959</v>
      </c>
      <c r="D253" s="187">
        <v>1.8406525760378445</v>
      </c>
      <c r="E253" s="186">
        <v>6.04</v>
      </c>
      <c r="F253" s="187">
        <f t="shared" si="47"/>
        <v>-3.0906122448979589</v>
      </c>
      <c r="G253" s="186">
        <v>8.1415174765558405</v>
      </c>
      <c r="H253" s="187">
        <f t="shared" si="47"/>
        <v>2.1015174765558404</v>
      </c>
      <c r="I253" s="186">
        <v>8.2257543103448274</v>
      </c>
      <c r="J253" s="187">
        <f t="shared" si="47"/>
        <v>8.4236833788986942E-2</v>
      </c>
      <c r="K253" s="186">
        <v>7.2290683229813668</v>
      </c>
      <c r="L253" s="187">
        <f t="shared" si="48"/>
        <v>-0.99668598736346059</v>
      </c>
      <c r="M253" s="186"/>
      <c r="N253" s="187"/>
    </row>
    <row r="254" spans="2:15" x14ac:dyDescent="0.25">
      <c r="B254" s="116" t="s">
        <v>77</v>
      </c>
      <c r="C254" s="186" t="s">
        <v>248</v>
      </c>
      <c r="D254" s="187" t="s">
        <v>248</v>
      </c>
      <c r="E254" s="186">
        <v>4.3703703703703702</v>
      </c>
      <c r="F254" s="187" t="str">
        <f>IFERROR(E254-C254,"-")</f>
        <v>-</v>
      </c>
      <c r="G254" s="186">
        <v>7.9946319018404912</v>
      </c>
      <c r="H254" s="187">
        <f>IFERROR(G254-E254,"-")</f>
        <v>3.624261531470121</v>
      </c>
      <c r="I254" s="186">
        <v>7.3605860113421553</v>
      </c>
      <c r="J254" s="187">
        <f>IFERROR(I254-G254,"-")</f>
        <v>-0.63404589049833593</v>
      </c>
      <c r="K254" s="186">
        <v>9.0169704588309241</v>
      </c>
      <c r="L254" s="187">
        <f>IFERROR(K254-I254,"-")</f>
        <v>1.6563844474887688</v>
      </c>
      <c r="M254" s="186"/>
      <c r="N254" s="187"/>
    </row>
    <row r="255" spans="2:15" x14ac:dyDescent="0.25">
      <c r="B255" s="116" t="s">
        <v>79</v>
      </c>
      <c r="C255" s="186" t="s">
        <v>248</v>
      </c>
      <c r="D255" s="187" t="s">
        <v>248</v>
      </c>
      <c r="E255" s="186">
        <v>6.7142857142857144</v>
      </c>
      <c r="F255" s="187" t="str">
        <f t="shared" ref="F255:J263" si="50">IFERROR(E255-C255,"-")</f>
        <v>-</v>
      </c>
      <c r="G255" s="186">
        <v>7.5626204238921</v>
      </c>
      <c r="H255" s="187">
        <f t="shared" si="50"/>
        <v>0.84833470960638557</v>
      </c>
      <c r="I255" s="186">
        <v>6.9700460829493087</v>
      </c>
      <c r="J255" s="187">
        <f t="shared" si="50"/>
        <v>-0.59257434094279127</v>
      </c>
      <c r="K255" s="186">
        <v>8.4228295819935699</v>
      </c>
      <c r="L255" s="187">
        <f t="shared" ref="L255:L263" si="51">IFERROR(K255-I255,"-")</f>
        <v>1.4527834990442612</v>
      </c>
      <c r="M255" s="186"/>
      <c r="N255" s="187"/>
    </row>
    <row r="256" spans="2:15" x14ac:dyDescent="0.25">
      <c r="B256" s="116" t="s">
        <v>81</v>
      </c>
      <c r="C256" s="186" t="s">
        <v>248</v>
      </c>
      <c r="D256" s="187" t="s">
        <v>248</v>
      </c>
      <c r="E256" s="186">
        <v>7.0810810810810807</v>
      </c>
      <c r="F256" s="187" t="str">
        <f t="shared" si="50"/>
        <v>-</v>
      </c>
      <c r="G256" s="186">
        <v>7.5051546391752577</v>
      </c>
      <c r="H256" s="187">
        <f t="shared" si="50"/>
        <v>0.42407355809417702</v>
      </c>
      <c r="I256" s="186">
        <v>6.8466666666666667</v>
      </c>
      <c r="J256" s="187">
        <f t="shared" si="50"/>
        <v>-0.65848797250859104</v>
      </c>
      <c r="K256" s="186">
        <v>7.862222222222222</v>
      </c>
      <c r="L256" s="187">
        <f t="shared" si="51"/>
        <v>1.0155555555555553</v>
      </c>
      <c r="M256" s="186"/>
      <c r="N256" s="187"/>
    </row>
    <row r="257" spans="2:15" x14ac:dyDescent="0.25">
      <c r="B257" s="116" t="s">
        <v>83</v>
      </c>
      <c r="C257" s="186" t="s">
        <v>248</v>
      </c>
      <c r="D257" s="187" t="s">
        <v>248</v>
      </c>
      <c r="E257" s="186">
        <v>6.9072164948453612</v>
      </c>
      <c r="F257" s="187" t="str">
        <f t="shared" si="50"/>
        <v>-</v>
      </c>
      <c r="G257" s="186">
        <v>8.0072780203784575</v>
      </c>
      <c r="H257" s="187">
        <f t="shared" si="50"/>
        <v>1.1000615255330963</v>
      </c>
      <c r="I257" s="186">
        <v>8.7509578544061295</v>
      </c>
      <c r="J257" s="187">
        <f t="shared" si="50"/>
        <v>0.74367983402767202</v>
      </c>
      <c r="K257" s="186">
        <v>7.0123558484349262</v>
      </c>
      <c r="L257" s="187">
        <f t="shared" si="51"/>
        <v>-1.7386020059712033</v>
      </c>
      <c r="M257" s="186"/>
      <c r="N257" s="187"/>
    </row>
    <row r="258" spans="2:15" x14ac:dyDescent="0.25">
      <c r="B258" s="116" t="s">
        <v>85</v>
      </c>
      <c r="C258" s="186">
        <v>4.666666666666667</v>
      </c>
      <c r="D258" s="187">
        <v>-5.027976190476191</v>
      </c>
      <c r="E258" s="186">
        <v>8.3154362416107386</v>
      </c>
      <c r="F258" s="187">
        <f t="shared" si="50"/>
        <v>3.6487695749440716</v>
      </c>
      <c r="G258" s="186">
        <v>8.034782608695652</v>
      </c>
      <c r="H258" s="187">
        <f t="shared" si="50"/>
        <v>-0.2806536329150866</v>
      </c>
      <c r="I258" s="186">
        <v>7.1090629800307221</v>
      </c>
      <c r="J258" s="187">
        <f t="shared" si="50"/>
        <v>-0.92571962866492985</v>
      </c>
      <c r="K258" s="186">
        <v>8.0183486238532105</v>
      </c>
      <c r="L258" s="187">
        <f t="shared" si="51"/>
        <v>0.90928564382248833</v>
      </c>
      <c r="M258" s="186"/>
      <c r="N258" s="187"/>
    </row>
    <row r="259" spans="2:15" x14ac:dyDescent="0.25">
      <c r="B259" s="116" t="s">
        <v>87</v>
      </c>
      <c r="C259" s="186">
        <v>1</v>
      </c>
      <c r="D259" s="187">
        <v>-6.808080808080808</v>
      </c>
      <c r="E259" s="186">
        <v>6.5935828877005349</v>
      </c>
      <c r="F259" s="187">
        <f t="shared" si="50"/>
        <v>5.5935828877005349</v>
      </c>
      <c r="G259" s="186">
        <v>7.1622176591375766</v>
      </c>
      <c r="H259" s="187">
        <f t="shared" si="50"/>
        <v>0.56863477143704166</v>
      </c>
      <c r="I259" s="186">
        <v>8.4351687388987564</v>
      </c>
      <c r="J259" s="187">
        <f t="shared" si="50"/>
        <v>1.2729510797611798</v>
      </c>
      <c r="K259" s="186">
        <v>7.9058524173027989</v>
      </c>
      <c r="L259" s="187">
        <f t="shared" si="51"/>
        <v>-0.52931632159595754</v>
      </c>
      <c r="M259" s="186"/>
      <c r="N259" s="187"/>
    </row>
    <row r="260" spans="2:15" x14ac:dyDescent="0.25">
      <c r="B260" s="116" t="s">
        <v>89</v>
      </c>
      <c r="C260" s="186">
        <v>8.4444444444444446</v>
      </c>
      <c r="D260" s="187">
        <v>0.82627097037376984</v>
      </c>
      <c r="E260" s="186">
        <v>6.4757085020242915</v>
      </c>
      <c r="F260" s="187">
        <f t="shared" si="50"/>
        <v>-1.9687359424201532</v>
      </c>
      <c r="G260" s="186">
        <v>6.6114445778311328</v>
      </c>
      <c r="H260" s="187">
        <f t="shared" si="50"/>
        <v>0.13573607580684133</v>
      </c>
      <c r="I260" s="186">
        <v>6.4231318419800099</v>
      </c>
      <c r="J260" s="187">
        <f t="shared" si="50"/>
        <v>-0.18831273585112296</v>
      </c>
      <c r="K260" s="186">
        <v>6.6109550561797752</v>
      </c>
      <c r="L260" s="187">
        <f t="shared" si="51"/>
        <v>0.18782321419976533</v>
      </c>
      <c r="M260" s="186"/>
      <c r="N260" s="187"/>
    </row>
    <row r="261" spans="2:15" x14ac:dyDescent="0.25">
      <c r="B261" s="116" t="s">
        <v>91</v>
      </c>
      <c r="C261" s="186">
        <v>4.7142857142857144</v>
      </c>
      <c r="D261" s="187">
        <v>-3.6793856024886979</v>
      </c>
      <c r="E261" s="186">
        <v>7.4768959435626101</v>
      </c>
      <c r="F261" s="187">
        <f t="shared" si="50"/>
        <v>2.7626102292768957</v>
      </c>
      <c r="G261" s="186">
        <v>7.7335884604062404</v>
      </c>
      <c r="H261" s="187">
        <f t="shared" si="50"/>
        <v>0.25669251684363026</v>
      </c>
      <c r="I261" s="186">
        <v>7.5530525628468821</v>
      </c>
      <c r="J261" s="187">
        <f t="shared" si="50"/>
        <v>-0.18053589755935828</v>
      </c>
      <c r="K261" s="186">
        <v>7.8490687219010917</v>
      </c>
      <c r="L261" s="187">
        <f t="shared" si="51"/>
        <v>0.29601615905420964</v>
      </c>
      <c r="M261" s="186"/>
      <c r="N261" s="187"/>
    </row>
    <row r="262" spans="2:15" x14ac:dyDescent="0.25">
      <c r="B262" s="116" t="s">
        <v>93</v>
      </c>
      <c r="C262" s="186">
        <v>7.708333333333333</v>
      </c>
      <c r="D262" s="187">
        <v>0.44850477879594042</v>
      </c>
      <c r="E262" s="186">
        <v>9.2013390722142514</v>
      </c>
      <c r="F262" s="187">
        <f t="shared" si="50"/>
        <v>1.4930057388809184</v>
      </c>
      <c r="G262" s="186">
        <v>8.4737500000000008</v>
      </c>
      <c r="H262" s="187">
        <f t="shared" si="50"/>
        <v>-0.72758907221425062</v>
      </c>
      <c r="I262" s="186">
        <v>7.572878603329273</v>
      </c>
      <c r="J262" s="187">
        <f t="shared" si="50"/>
        <v>-0.9008713966707278</v>
      </c>
      <c r="K262" s="186">
        <v>7.0233521657250471</v>
      </c>
      <c r="L262" s="187">
        <f t="shared" si="51"/>
        <v>-0.54952643760422593</v>
      </c>
      <c r="M262" s="186"/>
      <c r="N262" s="187"/>
    </row>
    <row r="263" spans="2:15" ht="15.75" x14ac:dyDescent="0.25">
      <c r="B263" s="119" t="s">
        <v>30</v>
      </c>
      <c r="C263" s="188">
        <v>8.18305376344086</v>
      </c>
      <c r="D263" s="189">
        <v>0.3525409098043788</v>
      </c>
      <c r="E263" s="188">
        <v>7.6376430356438245</v>
      </c>
      <c r="F263" s="189">
        <f t="shared" si="50"/>
        <v>-0.54541072779703548</v>
      </c>
      <c r="G263" s="188">
        <v>7.7723058082575225</v>
      </c>
      <c r="H263" s="189">
        <f t="shared" si="50"/>
        <v>0.13466277261369797</v>
      </c>
      <c r="I263" s="188">
        <v>7.5019520130134199</v>
      </c>
      <c r="J263" s="189">
        <f t="shared" si="50"/>
        <v>-0.27035379524410263</v>
      </c>
      <c r="K263" s="188">
        <v>7.6486754966887416</v>
      </c>
      <c r="L263" s="189">
        <f t="shared" si="51"/>
        <v>0.14672348367532173</v>
      </c>
      <c r="M263" s="188">
        <v>8.0419693301049229</v>
      </c>
      <c r="N263" s="189">
        <v>2.9294878381767475E-2</v>
      </c>
    </row>
    <row r="264" spans="2:15" ht="6" customHeight="1" x14ac:dyDescent="0.25"/>
    <row r="265" spans="2:15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</row>
    <row r="266" spans="2:15" x14ac:dyDescent="0.25">
      <c r="K266" s="122"/>
    </row>
    <row r="268" spans="2:15" ht="48.75" customHeight="1" thickBot="1" x14ac:dyDescent="0.3">
      <c r="B268" s="268" t="s">
        <v>299</v>
      </c>
      <c r="C268" s="268"/>
      <c r="D268" s="268"/>
      <c r="E268" s="268"/>
      <c r="F268" s="268"/>
      <c r="G268" s="268"/>
      <c r="H268" s="268"/>
      <c r="I268" s="268"/>
      <c r="J268" s="268"/>
      <c r="K268" s="268"/>
      <c r="L268" s="268"/>
      <c r="M268" s="268"/>
      <c r="N268" s="268"/>
      <c r="O268" s="1" t="s">
        <v>129</v>
      </c>
    </row>
    <row r="269" spans="2:15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O269" s="1" t="s">
        <v>130</v>
      </c>
    </row>
    <row r="270" spans="2:15" ht="22.5" thickTop="1" thickBot="1" x14ac:dyDescent="0.3">
      <c r="B270" s="123" t="str">
        <f>C270</f>
        <v>Suecia</v>
      </c>
      <c r="C270" s="293" t="s">
        <v>131</v>
      </c>
      <c r="D270" s="294"/>
      <c r="E270" s="294"/>
      <c r="F270" s="294"/>
      <c r="G270" s="294"/>
      <c r="H270" s="294"/>
      <c r="I270" s="294"/>
      <c r="J270" s="294"/>
      <c r="K270" s="294"/>
      <c r="L270" s="294"/>
      <c r="M270" s="294"/>
      <c r="N270" s="294"/>
    </row>
    <row r="271" spans="2:15" ht="22.5" thickTop="1" thickBot="1" x14ac:dyDescent="0.3">
      <c r="B271" s="109"/>
      <c r="C271" s="295">
        <v>2020</v>
      </c>
      <c r="D271" s="296"/>
      <c r="E271" s="297">
        <v>2021</v>
      </c>
      <c r="F271" s="296"/>
      <c r="G271" s="297">
        <v>2022</v>
      </c>
      <c r="H271" s="296"/>
      <c r="I271" s="297">
        <v>2023</v>
      </c>
      <c r="J271" s="296"/>
      <c r="K271" s="297">
        <v>2024</v>
      </c>
      <c r="L271" s="296"/>
      <c r="M271" s="297">
        <v>2025</v>
      </c>
      <c r="N271" s="298"/>
    </row>
    <row r="272" spans="2:15" ht="16.5" thickTop="1" thickBot="1" x14ac:dyDescent="0.3">
      <c r="B272" s="85"/>
      <c r="C272" s="113" t="s">
        <v>69</v>
      </c>
      <c r="D272" s="114" t="str">
        <f>CONCATENATE("dif ",RIGHT(C271,2),"/",RIGHT(C271-1,2))</f>
        <v>dif 20/19</v>
      </c>
      <c r="E272" s="115" t="s">
        <v>69</v>
      </c>
      <c r="F272" s="114" t="str">
        <f>CONCATENATE("dif ",RIGHT(E271,2),"/",RIGHT(C271,2))</f>
        <v>dif 21/20</v>
      </c>
      <c r="G272" s="115" t="s">
        <v>69</v>
      </c>
      <c r="H272" s="114" t="str">
        <f>CONCATENATE("dif ",RIGHT(G271,2),"/",RIGHT(E271,2))</f>
        <v>dif 22/21</v>
      </c>
      <c r="I272" s="115" t="s">
        <v>69</v>
      </c>
      <c r="J272" s="114" t="str">
        <f>CONCATENATE("dif ",RIGHT(I271,2),"/",RIGHT(G271,2))</f>
        <v>dif 23/22</v>
      </c>
      <c r="K272" s="115" t="s">
        <v>69</v>
      </c>
      <c r="L272" s="114" t="str">
        <f>CONCATENATE("dif ",RIGHT(K271,2),"/",RIGHT(I271,2))</f>
        <v>dif 24/23</v>
      </c>
      <c r="M272" s="115" t="s">
        <v>69</v>
      </c>
      <c r="N272" s="114" t="str">
        <f>CONCATENATE("dif ",RIGHT(M271,2),"/",RIGHT(K271,2))</f>
        <v>dif 25/24</v>
      </c>
    </row>
    <row r="273" spans="2:14" x14ac:dyDescent="0.25">
      <c r="B273" s="116" t="s">
        <v>71</v>
      </c>
      <c r="C273" s="186">
        <v>8.4188443135811557</v>
      </c>
      <c r="D273" s="187">
        <v>0.3810128003206259</v>
      </c>
      <c r="E273" s="186">
        <v>8.3571428571428577</v>
      </c>
      <c r="F273" s="187">
        <f t="shared" ref="F273:J275" si="52">IFERROR(E273-C273,"-")</f>
        <v>-6.1701456438298052E-2</v>
      </c>
      <c r="G273" s="186">
        <v>7.7749077490774905</v>
      </c>
      <c r="H273" s="187">
        <f t="shared" si="52"/>
        <v>-0.58223510806536716</v>
      </c>
      <c r="I273" s="186">
        <v>6.765537310330493</v>
      </c>
      <c r="J273" s="187">
        <f t="shared" si="52"/>
        <v>-1.0093704387469975</v>
      </c>
      <c r="K273" s="186">
        <v>7.6107711138310892</v>
      </c>
      <c r="L273" s="187">
        <f t="shared" ref="L273:L275" si="53">IFERROR(K273-I273,"-")</f>
        <v>0.84523380350059618</v>
      </c>
      <c r="M273" s="186">
        <v>8.9780219780219781</v>
      </c>
      <c r="N273" s="187">
        <f t="shared" ref="N273:N274" si="54">IFERROR(M273-K273,"-")</f>
        <v>1.3672508641908889</v>
      </c>
    </row>
    <row r="274" spans="2:14" x14ac:dyDescent="0.25">
      <c r="B274" s="116" t="s">
        <v>73</v>
      </c>
      <c r="C274" s="186">
        <v>7.5026661926768572</v>
      </c>
      <c r="D274" s="187">
        <v>-0.68765638796830331</v>
      </c>
      <c r="E274" s="186">
        <v>8.155555555555555</v>
      </c>
      <c r="F274" s="187">
        <f t="shared" si="52"/>
        <v>0.65288936287869781</v>
      </c>
      <c r="G274" s="186">
        <v>7.2347826086956522</v>
      </c>
      <c r="H274" s="187">
        <f t="shared" si="52"/>
        <v>-0.92077294685990285</v>
      </c>
      <c r="I274" s="186">
        <v>7.538742023701003</v>
      </c>
      <c r="J274" s="187">
        <f t="shared" si="52"/>
        <v>0.30395941500535084</v>
      </c>
      <c r="K274" s="186">
        <v>7.6285875070343279</v>
      </c>
      <c r="L274" s="187">
        <f t="shared" si="53"/>
        <v>8.9845483333324871E-2</v>
      </c>
      <c r="M274" s="186">
        <v>7.2591888466413179</v>
      </c>
      <c r="N274" s="187">
        <f t="shared" si="54"/>
        <v>-0.36939866039300995</v>
      </c>
    </row>
    <row r="275" spans="2:14" x14ac:dyDescent="0.25">
      <c r="B275" s="116" t="s">
        <v>75</v>
      </c>
      <c r="C275" s="186">
        <v>8.5890804597701145</v>
      </c>
      <c r="D275" s="187">
        <v>0.7467308432985762</v>
      </c>
      <c r="E275" s="186">
        <v>9.6</v>
      </c>
      <c r="F275" s="187">
        <f t="shared" si="52"/>
        <v>1.0109195402298852</v>
      </c>
      <c r="G275" s="186">
        <v>8.7922437673130194</v>
      </c>
      <c r="H275" s="187">
        <f t="shared" si="52"/>
        <v>-0.80775623268698027</v>
      </c>
      <c r="I275" s="186">
        <v>8.7350050830227044</v>
      </c>
      <c r="J275" s="187">
        <f t="shared" si="52"/>
        <v>-5.7238684290314978E-2</v>
      </c>
      <c r="K275" s="186">
        <v>6.346367305751766</v>
      </c>
      <c r="L275" s="187">
        <f t="shared" si="53"/>
        <v>-2.3886377772709384</v>
      </c>
      <c r="M275" s="186"/>
      <c r="N275" s="187"/>
    </row>
    <row r="276" spans="2:14" x14ac:dyDescent="0.25">
      <c r="B276" s="116" t="s">
        <v>77</v>
      </c>
      <c r="C276" s="186" t="s">
        <v>248</v>
      </c>
      <c r="D276" s="187" t="s">
        <v>248</v>
      </c>
      <c r="E276" s="186">
        <v>6.7874999999999996</v>
      </c>
      <c r="F276" s="187" t="str">
        <f>IFERROR(E276-C276,"-")</f>
        <v>-</v>
      </c>
      <c r="G276" s="186">
        <v>7.5339805825242721</v>
      </c>
      <c r="H276" s="187">
        <f>IFERROR(G276-E276,"-")</f>
        <v>0.74648058252427241</v>
      </c>
      <c r="I276" s="186">
        <v>7.4826315789473687</v>
      </c>
      <c r="J276" s="187">
        <f>IFERROR(I276-G276,"-")</f>
        <v>-5.1349003576903307E-2</v>
      </c>
      <c r="K276" s="186">
        <v>9.0444115470022197</v>
      </c>
      <c r="L276" s="187">
        <f>IFERROR(K276-I276,"-")</f>
        <v>1.561779968054851</v>
      </c>
      <c r="M276" s="186"/>
      <c r="N276" s="187"/>
    </row>
    <row r="277" spans="2:14" x14ac:dyDescent="0.25">
      <c r="B277" s="116" t="s">
        <v>79</v>
      </c>
      <c r="C277" s="186" t="s">
        <v>248</v>
      </c>
      <c r="D277" s="187" t="s">
        <v>248</v>
      </c>
      <c r="E277" s="186">
        <v>3.9473684210526314</v>
      </c>
      <c r="F277" s="187" t="str">
        <f t="shared" ref="F277:J285" si="55">IFERROR(E277-C277,"-")</f>
        <v>-</v>
      </c>
      <c r="G277" s="186">
        <v>8.1943127962085303</v>
      </c>
      <c r="H277" s="187">
        <f t="shared" si="55"/>
        <v>4.2469443751558984</v>
      </c>
      <c r="I277" s="186">
        <v>7.3178571428571431</v>
      </c>
      <c r="J277" s="187">
        <f t="shared" si="55"/>
        <v>-0.8764556533513872</v>
      </c>
      <c r="K277" s="186">
        <v>8.3803680981595097</v>
      </c>
      <c r="L277" s="187">
        <f t="shared" ref="L277:L285" si="56">IFERROR(K277-I277,"-")</f>
        <v>1.0625109553023666</v>
      </c>
      <c r="M277" s="186"/>
      <c r="N277" s="187"/>
    </row>
    <row r="278" spans="2:14" x14ac:dyDescent="0.25">
      <c r="B278" s="116" t="s">
        <v>81</v>
      </c>
      <c r="C278" s="186" t="s">
        <v>248</v>
      </c>
      <c r="D278" s="187" t="s">
        <v>248</v>
      </c>
      <c r="E278" s="186">
        <v>12.76923076923077</v>
      </c>
      <c r="F278" s="187" t="str">
        <f t="shared" si="55"/>
        <v>-</v>
      </c>
      <c r="G278" s="186">
        <v>6.7651006711409396</v>
      </c>
      <c r="H278" s="187">
        <f t="shared" si="55"/>
        <v>-6.0041300980898304</v>
      </c>
      <c r="I278" s="186">
        <v>6.7832167832167833</v>
      </c>
      <c r="J278" s="187">
        <f t="shared" si="55"/>
        <v>1.8116112075843738E-2</v>
      </c>
      <c r="K278" s="186">
        <v>6.9055793991416312</v>
      </c>
      <c r="L278" s="187">
        <f t="shared" si="56"/>
        <v>0.12236261592484787</v>
      </c>
      <c r="M278" s="186"/>
      <c r="N278" s="187"/>
    </row>
    <row r="279" spans="2:14" x14ac:dyDescent="0.25">
      <c r="B279" s="116" t="s">
        <v>83</v>
      </c>
      <c r="C279" s="186" t="s">
        <v>248</v>
      </c>
      <c r="D279" s="187" t="s">
        <v>248</v>
      </c>
      <c r="E279" s="186">
        <v>8.6</v>
      </c>
      <c r="F279" s="187" t="str">
        <f t="shared" si="55"/>
        <v>-</v>
      </c>
      <c r="G279" s="186">
        <v>9.1115702479338836</v>
      </c>
      <c r="H279" s="187">
        <f t="shared" si="55"/>
        <v>0.51157024793388395</v>
      </c>
      <c r="I279" s="186">
        <v>7.6214833759590794</v>
      </c>
      <c r="J279" s="187">
        <f t="shared" si="55"/>
        <v>-1.4900868719748042</v>
      </c>
      <c r="K279" s="186">
        <v>6.1578947368421053</v>
      </c>
      <c r="L279" s="187">
        <f t="shared" si="56"/>
        <v>-1.4635886391169741</v>
      </c>
      <c r="M279" s="186"/>
      <c r="N279" s="187"/>
    </row>
    <row r="280" spans="2:14" x14ac:dyDescent="0.25">
      <c r="B280" s="116" t="s">
        <v>85</v>
      </c>
      <c r="C280" s="186">
        <v>4.2</v>
      </c>
      <c r="D280" s="187">
        <v>-3.7084194977843428</v>
      </c>
      <c r="E280" s="186">
        <v>5.0606060606060606</v>
      </c>
      <c r="F280" s="187">
        <f t="shared" si="55"/>
        <v>0.86060606060606037</v>
      </c>
      <c r="G280" s="186">
        <v>7.5714285714285712</v>
      </c>
      <c r="H280" s="187">
        <f t="shared" si="55"/>
        <v>2.5108225108225106</v>
      </c>
      <c r="I280" s="186">
        <v>6.5065274151436032</v>
      </c>
      <c r="J280" s="187">
        <f t="shared" si="55"/>
        <v>-1.064901156284968</v>
      </c>
      <c r="K280" s="186">
        <v>7.8706467661691546</v>
      </c>
      <c r="L280" s="187">
        <f t="shared" si="56"/>
        <v>1.3641193510255514</v>
      </c>
      <c r="M280" s="186"/>
      <c r="N280" s="187"/>
    </row>
    <row r="281" spans="2:14" x14ac:dyDescent="0.25">
      <c r="B281" s="116" t="s">
        <v>87</v>
      </c>
      <c r="C281" s="186">
        <v>6.875</v>
      </c>
      <c r="D281" s="187">
        <v>-0.94411262798634787</v>
      </c>
      <c r="E281" s="186">
        <v>9.0925925925925934</v>
      </c>
      <c r="F281" s="187">
        <f t="shared" si="55"/>
        <v>2.2175925925925934</v>
      </c>
      <c r="G281" s="186">
        <v>7.0497382198952883</v>
      </c>
      <c r="H281" s="187">
        <f t="shared" si="55"/>
        <v>-2.0428543726973052</v>
      </c>
      <c r="I281" s="186">
        <v>7.5864661654135341</v>
      </c>
      <c r="J281" s="187">
        <f t="shared" si="55"/>
        <v>0.53672794551824587</v>
      </c>
      <c r="K281" s="186">
        <v>7.12</v>
      </c>
      <c r="L281" s="187">
        <f t="shared" si="56"/>
        <v>-0.46646616541353403</v>
      </c>
      <c r="M281" s="186"/>
      <c r="N281" s="187"/>
    </row>
    <row r="282" spans="2:14" x14ac:dyDescent="0.25">
      <c r="B282" s="116" t="s">
        <v>89</v>
      </c>
      <c r="C282" s="186">
        <v>6.7536231884057969</v>
      </c>
      <c r="D282" s="187">
        <v>0.83537223783545489</v>
      </c>
      <c r="E282" s="186">
        <v>3.383111111111111</v>
      </c>
      <c r="F282" s="187">
        <f t="shared" si="55"/>
        <v>-3.3705120772946859</v>
      </c>
      <c r="G282" s="186">
        <v>5.6079854809437384</v>
      </c>
      <c r="H282" s="187">
        <f t="shared" si="55"/>
        <v>2.2248743698326274</v>
      </c>
      <c r="I282" s="186">
        <v>5.0288944723618094</v>
      </c>
      <c r="J282" s="187">
        <f t="shared" si="55"/>
        <v>-0.57909100858192897</v>
      </c>
      <c r="K282" s="186">
        <v>5.8646384479717817</v>
      </c>
      <c r="L282" s="187">
        <f t="shared" si="56"/>
        <v>0.83574397560997227</v>
      </c>
      <c r="M282" s="186"/>
      <c r="N282" s="187"/>
    </row>
    <row r="283" spans="2:14" x14ac:dyDescent="0.25">
      <c r="B283" s="116" t="s">
        <v>91</v>
      </c>
      <c r="C283" s="186">
        <v>6.1092715231788075</v>
      </c>
      <c r="D283" s="187">
        <v>-2.3008045224485683</v>
      </c>
      <c r="E283" s="186">
        <v>8.5948434622467769</v>
      </c>
      <c r="F283" s="187">
        <f t="shared" si="55"/>
        <v>2.4855719390679694</v>
      </c>
      <c r="G283" s="186">
        <v>7.3335444374076424</v>
      </c>
      <c r="H283" s="187">
        <f t="shared" si="55"/>
        <v>-1.2612990248391345</v>
      </c>
      <c r="I283" s="186">
        <v>8.0071192473938471</v>
      </c>
      <c r="J283" s="187">
        <f t="shared" si="55"/>
        <v>0.67357480998620467</v>
      </c>
      <c r="K283" s="186">
        <v>7.7106042654028437</v>
      </c>
      <c r="L283" s="187">
        <f t="shared" si="56"/>
        <v>-0.29651498199100335</v>
      </c>
      <c r="M283" s="186"/>
      <c r="N283" s="187"/>
    </row>
    <row r="284" spans="2:14" x14ac:dyDescent="0.25">
      <c r="B284" s="116" t="s">
        <v>93</v>
      </c>
      <c r="C284" s="186">
        <v>10.245901639344263</v>
      </c>
      <c r="D284" s="187">
        <v>2.9565079423357838</v>
      </c>
      <c r="E284" s="186">
        <v>10.549908144519289</v>
      </c>
      <c r="F284" s="187">
        <f t="shared" si="55"/>
        <v>0.30400650517502648</v>
      </c>
      <c r="G284" s="186">
        <v>7.992067553735926</v>
      </c>
      <c r="H284" s="187">
        <f t="shared" si="55"/>
        <v>-2.5578405907833632</v>
      </c>
      <c r="I284" s="186">
        <v>7.3671026379960098</v>
      </c>
      <c r="J284" s="187">
        <f t="shared" si="55"/>
        <v>-0.62496491573991619</v>
      </c>
      <c r="K284" s="186">
        <v>6.7212800875273526</v>
      </c>
      <c r="L284" s="187">
        <f t="shared" si="56"/>
        <v>-0.64582255046865722</v>
      </c>
      <c r="M284" s="186"/>
      <c r="N284" s="187"/>
    </row>
    <row r="285" spans="2:14" ht="15.75" x14ac:dyDescent="0.25">
      <c r="B285" s="119" t="s">
        <v>30</v>
      </c>
      <c r="C285" s="188">
        <v>7.9687523360992749</v>
      </c>
      <c r="D285" s="189">
        <v>0.19142155345143852</v>
      </c>
      <c r="E285" s="188">
        <v>8.0300091491308319</v>
      </c>
      <c r="F285" s="189">
        <f t="shared" si="55"/>
        <v>6.1256813031556945E-2</v>
      </c>
      <c r="G285" s="188">
        <v>7.5025120527784823</v>
      </c>
      <c r="H285" s="189">
        <f t="shared" si="55"/>
        <v>-0.52749709635234954</v>
      </c>
      <c r="I285" s="188">
        <v>7.3068531577511981</v>
      </c>
      <c r="J285" s="189">
        <f t="shared" si="55"/>
        <v>-0.19565889502728417</v>
      </c>
      <c r="K285" s="188">
        <v>7.1674042882309976</v>
      </c>
      <c r="L285" s="189">
        <f t="shared" si="56"/>
        <v>-0.13944886952020052</v>
      </c>
      <c r="M285" s="188">
        <v>8.11008</v>
      </c>
      <c r="N285" s="189">
        <v>0.49101991360125652</v>
      </c>
    </row>
    <row r="286" spans="2:14" ht="6" customHeight="1" x14ac:dyDescent="0.25"/>
    <row r="287" spans="2:14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</row>
    <row r="288" spans="2:14" x14ac:dyDescent="0.25">
      <c r="C288" s="122"/>
      <c r="K288" s="122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  <mergeCell ref="B48:N48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B1D91E-AE93-403C-86C1-B46C5A098E3C}">
  <sheetPr>
    <tabColor theme="4" tint="0.79998168889431442"/>
  </sheetPr>
  <dimension ref="A4:O111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13" width="11.42578125" style="191"/>
    <col min="14" max="14" width="13.5703125" style="191" bestFit="1" customWidth="1"/>
  </cols>
  <sheetData>
    <row r="4" spans="1:15" ht="48.75" customHeight="1" thickBot="1" x14ac:dyDescent="0.3">
      <c r="B4" s="268" t="s">
        <v>288</v>
      </c>
      <c r="C4" s="268"/>
      <c r="D4" s="268"/>
      <c r="E4" s="268"/>
      <c r="F4" s="268"/>
      <c r="G4" s="268"/>
      <c r="H4" s="268"/>
      <c r="I4" s="268"/>
      <c r="J4" s="268"/>
      <c r="K4" s="268"/>
      <c r="L4" s="268"/>
      <c r="M4" s="268"/>
      <c r="N4" s="268"/>
      <c r="O4" s="1" t="s">
        <v>66</v>
      </c>
    </row>
    <row r="5" spans="1:15" ht="10.5" customHeight="1" thickBot="1" x14ac:dyDescent="0.3">
      <c r="B5" s="106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39"/>
      <c r="N5" s="39"/>
      <c r="O5" s="1" t="s">
        <v>67</v>
      </c>
    </row>
    <row r="6" spans="1:15" ht="22.5" thickTop="1" thickBot="1" x14ac:dyDescent="0.3">
      <c r="B6" s="108" t="s">
        <v>30</v>
      </c>
      <c r="C6" s="303" t="s">
        <v>132</v>
      </c>
      <c r="D6" s="304"/>
      <c r="E6" s="304"/>
      <c r="F6" s="304"/>
      <c r="G6" s="304"/>
      <c r="H6" s="304"/>
      <c r="I6" s="304"/>
      <c r="J6" s="304"/>
      <c r="K6" s="304"/>
      <c r="L6" s="304"/>
      <c r="M6" s="304"/>
      <c r="N6" s="304"/>
    </row>
    <row r="7" spans="1:15" ht="22.5" thickTop="1" thickBot="1" x14ac:dyDescent="0.3">
      <c r="B7" s="109"/>
      <c r="C7" s="295">
        <v>2020</v>
      </c>
      <c r="D7" s="296"/>
      <c r="E7" s="297">
        <v>2021</v>
      </c>
      <c r="F7" s="296"/>
      <c r="G7" s="297">
        <v>2022</v>
      </c>
      <c r="H7" s="296"/>
      <c r="I7" s="297">
        <v>2023</v>
      </c>
      <c r="J7" s="296"/>
      <c r="K7" s="297">
        <v>2024</v>
      </c>
      <c r="L7" s="296"/>
      <c r="M7" s="297">
        <v>2025</v>
      </c>
      <c r="N7" s="298"/>
    </row>
    <row r="8" spans="1:15" ht="16.5" thickTop="1" thickBot="1" x14ac:dyDescent="0.3">
      <c r="B8" s="85"/>
      <c r="C8" s="113" t="s">
        <v>69</v>
      </c>
      <c r="D8" s="114" t="str">
        <f>CONCATENATE("dif ",RIGHT(C7,2),"/",RIGHT(C7-1,2))</f>
        <v>dif 20/19</v>
      </c>
      <c r="E8" s="115" t="s">
        <v>69</v>
      </c>
      <c r="F8" s="114" t="str">
        <f>CONCATENATE("dif ",RIGHT(E7,2),"/",RIGHT(C7,2))</f>
        <v>dif 21/20</v>
      </c>
      <c r="G8" s="115" t="s">
        <v>69</v>
      </c>
      <c r="H8" s="114" t="str">
        <f>CONCATENATE("dif ",RIGHT(G7,2),"/",RIGHT(E7,2))</f>
        <v>dif 22/21</v>
      </c>
      <c r="I8" s="115" t="s">
        <v>69</v>
      </c>
      <c r="J8" s="114" t="str">
        <f>CONCATENATE("dif ",RIGHT(I7,2),"/",RIGHT(G7,2))</f>
        <v>dif 23/22</v>
      </c>
      <c r="K8" s="115" t="s">
        <v>69</v>
      </c>
      <c r="L8" s="114" t="str">
        <f>CONCATENATE("dif ",RIGHT(K7,2),"/",RIGHT(I7,2))</f>
        <v>dif 24/23</v>
      </c>
      <c r="M8" s="115" t="s">
        <v>69</v>
      </c>
      <c r="N8" s="114" t="str">
        <f>CONCATENATE("def ",RIGHT(M7,2),"/",RIGHT(K7,2))</f>
        <v>def 25/24</v>
      </c>
    </row>
    <row r="9" spans="1:15" x14ac:dyDescent="0.25">
      <c r="A9" s="1" t="s">
        <v>70</v>
      </c>
      <c r="B9" s="116" t="s">
        <v>71</v>
      </c>
      <c r="C9" s="186">
        <v>8.3584141926140472</v>
      </c>
      <c r="D9" s="187">
        <v>-8.0711709978267265E-2</v>
      </c>
      <c r="E9" s="186">
        <v>6.4821499143722834</v>
      </c>
      <c r="F9" s="187">
        <f t="shared" ref="F9:J21" si="0">IFERROR(E9-C9,"-")</f>
        <v>-1.8762642782417638</v>
      </c>
      <c r="G9" s="186">
        <v>7.8675924721608022</v>
      </c>
      <c r="H9" s="187">
        <f t="shared" si="0"/>
        <v>1.3854425577885188</v>
      </c>
      <c r="I9" s="186">
        <v>7.9193492929900717</v>
      </c>
      <c r="J9" s="187">
        <f t="shared" si="0"/>
        <v>5.1756820829269579E-2</v>
      </c>
      <c r="K9" s="186">
        <v>7.7202650323008113</v>
      </c>
      <c r="L9" s="187">
        <f t="shared" ref="L9:L21" si="1">IFERROR(K9-I9,"-")</f>
        <v>-0.19908426068926044</v>
      </c>
      <c r="M9" s="186">
        <v>7.6668218635955929</v>
      </c>
      <c r="N9" s="187">
        <f t="shared" ref="N9:N10" si="2">IFERROR(M9-K9,"-")</f>
        <v>-5.3443168705218369E-2</v>
      </c>
    </row>
    <row r="10" spans="1:15" x14ac:dyDescent="0.25">
      <c r="A10" s="1" t="s">
        <v>72</v>
      </c>
      <c r="B10" s="116" t="s">
        <v>73</v>
      </c>
      <c r="C10" s="186">
        <v>7.5206875631951462</v>
      </c>
      <c r="D10" s="187">
        <v>-0.30331625745020396</v>
      </c>
      <c r="E10" s="186">
        <v>5.3613997002119191</v>
      </c>
      <c r="F10" s="187">
        <f t="shared" si="0"/>
        <v>-2.1592878629832271</v>
      </c>
      <c r="G10" s="186">
        <v>6.9710077389092184</v>
      </c>
      <c r="H10" s="187">
        <f t="shared" si="0"/>
        <v>1.6096080386972993</v>
      </c>
      <c r="I10" s="186">
        <v>7.327375365571652</v>
      </c>
      <c r="J10" s="187">
        <f t="shared" si="0"/>
        <v>0.3563676266624336</v>
      </c>
      <c r="K10" s="186">
        <v>7.2083939787951126</v>
      </c>
      <c r="L10" s="187">
        <f t="shared" si="1"/>
        <v>-0.11898138677653947</v>
      </c>
      <c r="M10" s="186">
        <v>7.1697545472986679</v>
      </c>
      <c r="N10" s="187">
        <f t="shared" si="2"/>
        <v>-3.8639431496444665E-2</v>
      </c>
    </row>
    <row r="11" spans="1:15" x14ac:dyDescent="0.25">
      <c r="A11" s="1" t="s">
        <v>74</v>
      </c>
      <c r="B11" s="116" t="s">
        <v>75</v>
      </c>
      <c r="C11" s="186">
        <v>8.5986659736659732</v>
      </c>
      <c r="D11" s="187">
        <v>1.3871514515134828</v>
      </c>
      <c r="E11" s="186">
        <v>4.9198430493273539</v>
      </c>
      <c r="F11" s="187">
        <f t="shared" si="0"/>
        <v>-3.6788229243386192</v>
      </c>
      <c r="G11" s="186">
        <v>7.5340370483881314</v>
      </c>
      <c r="H11" s="187">
        <f t="shared" si="0"/>
        <v>2.6141939990607774</v>
      </c>
      <c r="I11" s="186">
        <v>7.125946545716455</v>
      </c>
      <c r="J11" s="187">
        <f t="shared" si="0"/>
        <v>-0.40809050267167635</v>
      </c>
      <c r="K11" s="186">
        <v>6.8141729239968853</v>
      </c>
      <c r="L11" s="187">
        <f t="shared" si="1"/>
        <v>-0.31177362171956968</v>
      </c>
      <c r="M11" s="186"/>
      <c r="N11" s="187"/>
    </row>
    <row r="12" spans="1:15" x14ac:dyDescent="0.25">
      <c r="A12" s="1" t="s">
        <v>76</v>
      </c>
      <c r="B12" s="116" t="s">
        <v>77</v>
      </c>
      <c r="C12" s="186" t="s">
        <v>248</v>
      </c>
      <c r="D12" s="187" t="s">
        <v>248</v>
      </c>
      <c r="E12" s="186">
        <v>4.7232504955023629</v>
      </c>
      <c r="F12" s="187" t="str">
        <f t="shared" si="0"/>
        <v>-</v>
      </c>
      <c r="G12" s="186">
        <v>6.7202182570716973</v>
      </c>
      <c r="H12" s="187">
        <f t="shared" si="0"/>
        <v>1.9969677615693344</v>
      </c>
      <c r="I12" s="186">
        <v>6.6100999254287842</v>
      </c>
      <c r="J12" s="187">
        <f t="shared" si="0"/>
        <v>-0.11011833164291307</v>
      </c>
      <c r="K12" s="186">
        <v>6.8861707753128698</v>
      </c>
      <c r="L12" s="187">
        <f t="shared" si="1"/>
        <v>0.27607084988408559</v>
      </c>
      <c r="M12" s="186"/>
      <c r="N12" s="187"/>
    </row>
    <row r="13" spans="1:15" x14ac:dyDescent="0.25">
      <c r="A13" s="1" t="s">
        <v>78</v>
      </c>
      <c r="B13" s="116" t="s">
        <v>79</v>
      </c>
      <c r="C13" s="186" t="s">
        <v>248</v>
      </c>
      <c r="D13" s="187" t="s">
        <v>248</v>
      </c>
      <c r="E13" s="186">
        <v>4.458180606464512</v>
      </c>
      <c r="F13" s="187" t="str">
        <f t="shared" si="0"/>
        <v>-</v>
      </c>
      <c r="G13" s="186">
        <v>6.827112159401012</v>
      </c>
      <c r="H13" s="187">
        <f t="shared" si="0"/>
        <v>2.3689315529365</v>
      </c>
      <c r="I13" s="186">
        <v>6.9096158323632126</v>
      </c>
      <c r="J13" s="187">
        <f t="shared" si="0"/>
        <v>8.2503672962200625E-2</v>
      </c>
      <c r="K13" s="186">
        <v>6.7384641095313844</v>
      </c>
      <c r="L13" s="187">
        <f t="shared" si="1"/>
        <v>-0.17115172283182822</v>
      </c>
      <c r="M13" s="186"/>
      <c r="N13" s="187"/>
    </row>
    <row r="14" spans="1:15" x14ac:dyDescent="0.25">
      <c r="A14" s="1" t="s">
        <v>80</v>
      </c>
      <c r="B14" s="116" t="s">
        <v>81</v>
      </c>
      <c r="C14" s="186" t="s">
        <v>248</v>
      </c>
      <c r="D14" s="187" t="s">
        <v>248</v>
      </c>
      <c r="E14" s="186">
        <v>5.1354900166233959</v>
      </c>
      <c r="F14" s="187" t="str">
        <f t="shared" si="0"/>
        <v>-</v>
      </c>
      <c r="G14" s="186">
        <v>7.103049196835622</v>
      </c>
      <c r="H14" s="187">
        <f t="shared" si="0"/>
        <v>1.9675591802122261</v>
      </c>
      <c r="I14" s="186">
        <v>6.7967333968859229</v>
      </c>
      <c r="J14" s="187">
        <f t="shared" si="0"/>
        <v>-0.30631579994969904</v>
      </c>
      <c r="K14" s="186">
        <v>6.746200617578709</v>
      </c>
      <c r="L14" s="187">
        <f t="shared" si="1"/>
        <v>-5.0532779307213893E-2</v>
      </c>
      <c r="M14" s="186"/>
      <c r="N14" s="187"/>
    </row>
    <row r="15" spans="1:15" x14ac:dyDescent="0.25">
      <c r="A15" s="1" t="s">
        <v>82</v>
      </c>
      <c r="B15" s="116" t="s">
        <v>83</v>
      </c>
      <c r="C15" s="186" t="s">
        <v>248</v>
      </c>
      <c r="D15" s="187" t="s">
        <v>248</v>
      </c>
      <c r="E15" s="186">
        <v>5.8762640210740988</v>
      </c>
      <c r="F15" s="187" t="str">
        <f t="shared" si="0"/>
        <v>-</v>
      </c>
      <c r="G15" s="186">
        <v>7.1580594869057226</v>
      </c>
      <c r="H15" s="187">
        <f t="shared" si="0"/>
        <v>1.2817954658316237</v>
      </c>
      <c r="I15" s="186">
        <v>7.3515560678412646</v>
      </c>
      <c r="J15" s="187">
        <f t="shared" si="0"/>
        <v>0.19349658093554201</v>
      </c>
      <c r="K15" s="186">
        <v>7.3441230252705418</v>
      </c>
      <c r="L15" s="187">
        <f t="shared" si="1"/>
        <v>-7.4330425707227477E-3</v>
      </c>
      <c r="M15" s="186"/>
      <c r="N15" s="187"/>
    </row>
    <row r="16" spans="1:15" x14ac:dyDescent="0.25">
      <c r="A16" s="1" t="s">
        <v>84</v>
      </c>
      <c r="B16" s="116" t="s">
        <v>85</v>
      </c>
      <c r="C16" s="186">
        <v>5.4009281181930104</v>
      </c>
      <c r="D16" s="187">
        <v>-2.315952729307809</v>
      </c>
      <c r="E16" s="186">
        <v>6.7355987274081093</v>
      </c>
      <c r="F16" s="187">
        <f t="shared" si="0"/>
        <v>1.3346706092150988</v>
      </c>
      <c r="G16" s="186">
        <v>7.5394597811433499</v>
      </c>
      <c r="H16" s="187">
        <f t="shared" si="0"/>
        <v>0.80386105373524064</v>
      </c>
      <c r="I16" s="186">
        <v>7.6174015116125862</v>
      </c>
      <c r="J16" s="187">
        <f t="shared" si="0"/>
        <v>7.7941730469236248E-2</v>
      </c>
      <c r="K16" s="186">
        <v>7.4361541399893953</v>
      </c>
      <c r="L16" s="187">
        <f t="shared" si="1"/>
        <v>-0.18124737162319082</v>
      </c>
      <c r="M16" s="186"/>
      <c r="N16" s="187"/>
    </row>
    <row r="17" spans="1:15" x14ac:dyDescent="0.25">
      <c r="A17" s="1" t="s">
        <v>86</v>
      </c>
      <c r="B17" s="116" t="s">
        <v>87</v>
      </c>
      <c r="C17" s="186">
        <v>4.7376679810090927</v>
      </c>
      <c r="D17" s="187">
        <v>-3.0180388467112476</v>
      </c>
      <c r="E17" s="186">
        <v>7.2308130266454107</v>
      </c>
      <c r="F17" s="187">
        <f t="shared" si="0"/>
        <v>2.493145045636318</v>
      </c>
      <c r="G17" s="186">
        <v>7.2205562876170806</v>
      </c>
      <c r="H17" s="187">
        <f t="shared" si="0"/>
        <v>-1.0256739028330131E-2</v>
      </c>
      <c r="I17" s="186">
        <v>7.2048057386634614</v>
      </c>
      <c r="J17" s="187">
        <f t="shared" si="0"/>
        <v>-1.5750548953619159E-2</v>
      </c>
      <c r="K17" s="186">
        <v>7.4121032226799128</v>
      </c>
      <c r="L17" s="187">
        <f t="shared" si="1"/>
        <v>0.20729748401645143</v>
      </c>
      <c r="M17" s="186"/>
      <c r="N17" s="187"/>
    </row>
    <row r="18" spans="1:15" x14ac:dyDescent="0.25">
      <c r="A18" s="1" t="s">
        <v>88</v>
      </c>
      <c r="B18" s="116" t="s">
        <v>89</v>
      </c>
      <c r="C18" s="186">
        <v>4.6237507545777721</v>
      </c>
      <c r="D18" s="187">
        <v>-2.6818359643593395</v>
      </c>
      <c r="E18" s="186">
        <v>6.852862524082008</v>
      </c>
      <c r="F18" s="187">
        <f t="shared" si="0"/>
        <v>2.229111769504236</v>
      </c>
      <c r="G18" s="186">
        <v>7.0641728353204876</v>
      </c>
      <c r="H18" s="187">
        <f t="shared" si="0"/>
        <v>0.21131031123847954</v>
      </c>
      <c r="I18" s="186">
        <v>7.0118722097404369</v>
      </c>
      <c r="J18" s="187">
        <f t="shared" si="0"/>
        <v>-5.2300625580050664E-2</v>
      </c>
      <c r="K18" s="186">
        <v>7.0798877672037257</v>
      </c>
      <c r="L18" s="187">
        <f t="shared" si="1"/>
        <v>6.80155574632888E-2</v>
      </c>
      <c r="M18" s="186"/>
      <c r="N18" s="187"/>
    </row>
    <row r="19" spans="1:15" x14ac:dyDescent="0.25">
      <c r="A19" s="1" t="s">
        <v>90</v>
      </c>
      <c r="B19" s="116" t="s">
        <v>91</v>
      </c>
      <c r="C19" s="186">
        <v>7.0349666024117994</v>
      </c>
      <c r="D19" s="187">
        <v>-0.49654896791195746</v>
      </c>
      <c r="E19" s="186">
        <v>7.5835991820040896</v>
      </c>
      <c r="F19" s="187">
        <f t="shared" si="0"/>
        <v>0.54863257959229017</v>
      </c>
      <c r="G19" s="186">
        <v>7.3048140088825431</v>
      </c>
      <c r="H19" s="187">
        <f t="shared" si="0"/>
        <v>-0.27878517312154649</v>
      </c>
      <c r="I19" s="186">
        <v>7.4515604133442244</v>
      </c>
      <c r="J19" s="187">
        <f t="shared" si="0"/>
        <v>0.1467464044616813</v>
      </c>
      <c r="K19" s="186">
        <v>7.1652454335716929</v>
      </c>
      <c r="L19" s="187">
        <f t="shared" si="1"/>
        <v>-0.28631497977253151</v>
      </c>
      <c r="M19" s="186"/>
      <c r="N19" s="187"/>
    </row>
    <row r="20" spans="1:15" x14ac:dyDescent="0.25">
      <c r="A20" s="1" t="s">
        <v>92</v>
      </c>
      <c r="B20" s="116" t="s">
        <v>93</v>
      </c>
      <c r="C20" s="186">
        <v>7.0923387678545664</v>
      </c>
      <c r="D20" s="187">
        <v>-0.51817151933690653</v>
      </c>
      <c r="E20" s="186">
        <v>7.2716303604914039</v>
      </c>
      <c r="F20" s="187">
        <f t="shared" si="0"/>
        <v>0.17929159263683747</v>
      </c>
      <c r="G20" s="186">
        <v>7.2045591816853385</v>
      </c>
      <c r="H20" s="187">
        <f t="shared" si="0"/>
        <v>-6.707117880606539E-2</v>
      </c>
      <c r="I20" s="186">
        <v>7.1449588922544356</v>
      </c>
      <c r="J20" s="187">
        <f t="shared" si="0"/>
        <v>-5.9600289430902897E-2</v>
      </c>
      <c r="K20" s="186">
        <v>7.1532354158566109</v>
      </c>
      <c r="L20" s="187">
        <f t="shared" si="1"/>
        <v>8.2765236021753452E-3</v>
      </c>
      <c r="M20" s="186"/>
      <c r="N20" s="187"/>
    </row>
    <row r="21" spans="1:15" ht="15.75" x14ac:dyDescent="0.25">
      <c r="A21" s="1" t="s">
        <v>0</v>
      </c>
      <c r="B21" s="119" t="s">
        <v>30</v>
      </c>
      <c r="C21" s="188">
        <v>7.1048165891222386</v>
      </c>
      <c r="D21" s="189">
        <v>-0.33027359845771631</v>
      </c>
      <c r="E21" s="188">
        <v>6.5418610854156141</v>
      </c>
      <c r="F21" s="189">
        <f t="shared" si="0"/>
        <v>-0.5629555037066245</v>
      </c>
      <c r="G21" s="188">
        <v>7.1895473603752658</v>
      </c>
      <c r="H21" s="189">
        <f t="shared" si="0"/>
        <v>0.6476862749596517</v>
      </c>
      <c r="I21" s="188">
        <v>7.1971014630901768</v>
      </c>
      <c r="J21" s="189">
        <f t="shared" si="0"/>
        <v>7.5541027149110818E-3</v>
      </c>
      <c r="K21" s="188">
        <v>7.1378757417873455</v>
      </c>
      <c r="L21" s="189">
        <f t="shared" si="1"/>
        <v>-5.9225721302831325E-2</v>
      </c>
      <c r="M21" s="188">
        <v>7.4167332900139824</v>
      </c>
      <c r="N21" s="189">
        <v>-4.4528460751944721E-2</v>
      </c>
    </row>
    <row r="22" spans="1:15" ht="6" customHeight="1" x14ac:dyDescent="0.25"/>
    <row r="23" spans="1:15" x14ac:dyDescent="0.25">
      <c r="B23" s="105" t="s">
        <v>55</v>
      </c>
      <c r="C23" s="192"/>
      <c r="D23" s="192"/>
      <c r="E23" s="192"/>
      <c r="F23" s="192"/>
      <c r="G23" s="192"/>
      <c r="H23" s="192"/>
      <c r="I23" s="192"/>
      <c r="J23" s="192"/>
      <c r="K23" s="192"/>
      <c r="L23" s="192"/>
      <c r="M23" s="192"/>
      <c r="N23" s="192"/>
    </row>
    <row r="24" spans="1:15" x14ac:dyDescent="0.25">
      <c r="N24" s="193"/>
    </row>
    <row r="26" spans="1:15" ht="48.75" customHeight="1" thickBot="1" x14ac:dyDescent="0.3">
      <c r="B26" s="268" t="s">
        <v>300</v>
      </c>
      <c r="C26" s="268"/>
      <c r="D26" s="268"/>
      <c r="E26" s="268"/>
      <c r="F26" s="268"/>
      <c r="G26" s="268"/>
      <c r="H26" s="268"/>
      <c r="I26" s="268"/>
      <c r="J26" s="268"/>
      <c r="K26" s="268"/>
      <c r="L26" s="268"/>
      <c r="M26" s="268"/>
      <c r="N26" s="268"/>
      <c r="O26" s="1" t="s">
        <v>94</v>
      </c>
    </row>
    <row r="27" spans="1:15" ht="10.5" customHeight="1" thickBot="1" x14ac:dyDescent="0.3">
      <c r="B27" s="106"/>
      <c r="C27" s="190"/>
      <c r="D27" s="190"/>
      <c r="E27" s="190"/>
      <c r="F27" s="190"/>
      <c r="G27" s="190"/>
      <c r="H27" s="190"/>
      <c r="I27" s="190"/>
      <c r="J27" s="190"/>
      <c r="K27" s="190"/>
      <c r="L27" s="190"/>
      <c r="M27" s="39"/>
      <c r="N27" s="39"/>
      <c r="O27" s="1" t="s">
        <v>95</v>
      </c>
    </row>
    <row r="28" spans="1:15" ht="22.5" thickTop="1" thickBot="1" x14ac:dyDescent="0.3">
      <c r="B28" s="123" t="s">
        <v>96</v>
      </c>
      <c r="C28" s="303" t="s">
        <v>137</v>
      </c>
      <c r="D28" s="304"/>
      <c r="E28" s="304"/>
      <c r="F28" s="304"/>
      <c r="G28" s="304"/>
      <c r="H28" s="304"/>
      <c r="I28" s="304"/>
      <c r="J28" s="304"/>
      <c r="K28" s="304"/>
      <c r="L28" s="304"/>
      <c r="M28" s="304"/>
      <c r="N28" s="304"/>
    </row>
    <row r="29" spans="1:15" ht="22.5" thickTop="1" thickBot="1" x14ac:dyDescent="0.3">
      <c r="B29" s="109"/>
      <c r="C29" s="295">
        <v>2020</v>
      </c>
      <c r="D29" s="296"/>
      <c r="E29" s="297">
        <v>2021</v>
      </c>
      <c r="F29" s="296"/>
      <c r="G29" s="297">
        <v>2022</v>
      </c>
      <c r="H29" s="296"/>
      <c r="I29" s="297">
        <v>2023</v>
      </c>
      <c r="J29" s="296"/>
      <c r="K29" s="297">
        <v>2024</v>
      </c>
      <c r="L29" s="296"/>
      <c r="M29" s="297">
        <f>M$7</f>
        <v>2025</v>
      </c>
      <c r="N29" s="298"/>
    </row>
    <row r="30" spans="1:15" ht="16.5" thickTop="1" thickBot="1" x14ac:dyDescent="0.3">
      <c r="B30" s="85"/>
      <c r="C30" s="113" t="s">
        <v>69</v>
      </c>
      <c r="D30" s="114" t="str">
        <f>CONCATENATE("dif ",RIGHT(C29,2),"/",RIGHT(C29-1,2))</f>
        <v>dif 20/19</v>
      </c>
      <c r="E30" s="115" t="s">
        <v>69</v>
      </c>
      <c r="F30" s="114" t="str">
        <f>CONCATENATE("dif ",RIGHT(E29,2),"/",RIGHT(C29,2))</f>
        <v>dif 21/20</v>
      </c>
      <c r="G30" s="115" t="s">
        <v>69</v>
      </c>
      <c r="H30" s="114" t="str">
        <f>CONCATENATE("dif ",RIGHT(G29,2),"/",RIGHT(E29,2))</f>
        <v>dif 22/21</v>
      </c>
      <c r="I30" s="115" t="s">
        <v>69</v>
      </c>
      <c r="J30" s="114" t="str">
        <f>CONCATENATE("dif ",RIGHT(I29,2),"/",RIGHT(G29,2))</f>
        <v>dif 23/22</v>
      </c>
      <c r="K30" s="115" t="s">
        <v>69</v>
      </c>
      <c r="L30" s="114" t="str">
        <f>CONCATENATE("dif ",RIGHT(K29,2),"/",RIGHT(I29,2))</f>
        <v>dif 24/23</v>
      </c>
      <c r="M30" s="115" t="s">
        <v>69</v>
      </c>
      <c r="N30" s="114" t="str">
        <f>CONCATENATE("def ",RIGHT(M29,2),"/",RIGHT(K29,2))</f>
        <v>def 25/24</v>
      </c>
    </row>
    <row r="31" spans="1:15" x14ac:dyDescent="0.25">
      <c r="B31" s="116" t="s">
        <v>71</v>
      </c>
      <c r="C31" s="186">
        <v>8.1352858258738188</v>
      </c>
      <c r="D31" s="187">
        <v>-0.11509485298742206</v>
      </c>
      <c r="E31" s="186">
        <v>6.2849942158320937</v>
      </c>
      <c r="F31" s="187">
        <f t="shared" ref="F31:J43" si="3">IFERROR(E31-C31,"-")</f>
        <v>-1.850291610041725</v>
      </c>
      <c r="G31" s="186">
        <v>7.5182646018212402</v>
      </c>
      <c r="H31" s="187">
        <f t="shared" si="3"/>
        <v>1.2332703859891465</v>
      </c>
      <c r="I31" s="186">
        <v>7.6644705070714041</v>
      </c>
      <c r="J31" s="187">
        <f t="shared" si="3"/>
        <v>0.14620590525016386</v>
      </c>
      <c r="K31" s="186">
        <v>7.5580568527588392</v>
      </c>
      <c r="L31" s="187">
        <f t="shared" ref="L31:L43" si="4">IFERROR(K31-I31,"-")</f>
        <v>-0.10641365431256489</v>
      </c>
      <c r="M31" s="186">
        <v>7.4354964169273288</v>
      </c>
      <c r="N31" s="187">
        <f>IFERROR(M31-K31,"-")</f>
        <v>-0.12256043583151044</v>
      </c>
    </row>
    <row r="32" spans="1:15" x14ac:dyDescent="0.25">
      <c r="B32" s="116" t="s">
        <v>73</v>
      </c>
      <c r="C32" s="186">
        <v>7.2228318980165271</v>
      </c>
      <c r="D32" s="187">
        <v>-0.4498184316754319</v>
      </c>
      <c r="E32" s="186">
        <v>5.3968468468468469</v>
      </c>
      <c r="F32" s="187">
        <f t="shared" si="3"/>
        <v>-1.8259850511696802</v>
      </c>
      <c r="G32" s="186">
        <v>6.7363253239954597</v>
      </c>
      <c r="H32" s="187">
        <f t="shared" si="3"/>
        <v>1.3394784771486128</v>
      </c>
      <c r="I32" s="186">
        <v>7.1058170367915148</v>
      </c>
      <c r="J32" s="187">
        <f t="shared" si="3"/>
        <v>0.36949171279605508</v>
      </c>
      <c r="K32" s="186">
        <v>7.03976485746497</v>
      </c>
      <c r="L32" s="187">
        <f t="shared" si="4"/>
        <v>-6.6052179326544724E-2</v>
      </c>
      <c r="M32" s="186">
        <v>7.04029963967381</v>
      </c>
      <c r="N32" s="187">
        <f t="shared" ref="N32" si="5">IFERROR(M32-K32,"-")</f>
        <v>5.3478220883995675E-4</v>
      </c>
    </row>
    <row r="33" spans="2:15" x14ac:dyDescent="0.25">
      <c r="B33" s="116" t="s">
        <v>75</v>
      </c>
      <c r="C33" s="186">
        <v>8.0325955060881213</v>
      </c>
      <c r="D33" s="187">
        <v>0.80271723914076709</v>
      </c>
      <c r="E33" s="186">
        <v>5.088915771964313</v>
      </c>
      <c r="F33" s="187">
        <f t="shared" si="3"/>
        <v>-2.9436797341238083</v>
      </c>
      <c r="G33" s="186">
        <v>7.340603850050659</v>
      </c>
      <c r="H33" s="187">
        <f t="shared" si="3"/>
        <v>2.251688078086346</v>
      </c>
      <c r="I33" s="186">
        <v>7.0855993964299477</v>
      </c>
      <c r="J33" s="187">
        <f t="shared" si="3"/>
        <v>-0.25500445362071122</v>
      </c>
      <c r="K33" s="186">
        <v>6.7417069787419814</v>
      </c>
      <c r="L33" s="187">
        <f t="shared" si="4"/>
        <v>-0.3438924176879663</v>
      </c>
      <c r="M33" s="186"/>
      <c r="N33" s="187"/>
    </row>
    <row r="34" spans="2:15" x14ac:dyDescent="0.25">
      <c r="B34" s="116" t="s">
        <v>77</v>
      </c>
      <c r="C34" s="186" t="s">
        <v>248</v>
      </c>
      <c r="D34" s="187" t="s">
        <v>248</v>
      </c>
      <c r="E34" s="186">
        <v>4.8453511180855235</v>
      </c>
      <c r="F34" s="187" t="str">
        <f t="shared" si="3"/>
        <v>-</v>
      </c>
      <c r="G34" s="186">
        <v>6.6255954316084074</v>
      </c>
      <c r="H34" s="187">
        <f t="shared" si="3"/>
        <v>1.7802443135228838</v>
      </c>
      <c r="I34" s="186">
        <v>6.5495900152383717</v>
      </c>
      <c r="J34" s="187">
        <f t="shared" si="3"/>
        <v>-7.6005416370035661E-2</v>
      </c>
      <c r="K34" s="186">
        <v>6.8085421647177435</v>
      </c>
      <c r="L34" s="187">
        <f t="shared" si="4"/>
        <v>0.25895214947937184</v>
      </c>
      <c r="M34" s="186"/>
      <c r="N34" s="187"/>
    </row>
    <row r="35" spans="2:15" x14ac:dyDescent="0.25">
      <c r="B35" s="116" t="s">
        <v>79</v>
      </c>
      <c r="C35" s="186" t="s">
        <v>248</v>
      </c>
      <c r="D35" s="187" t="s">
        <v>248</v>
      </c>
      <c r="E35" s="186">
        <v>4.6480726575145379</v>
      </c>
      <c r="F35" s="187" t="str">
        <f t="shared" si="3"/>
        <v>-</v>
      </c>
      <c r="G35" s="186">
        <v>6.7026465511730491</v>
      </c>
      <c r="H35" s="187">
        <f t="shared" si="3"/>
        <v>2.0545738936585112</v>
      </c>
      <c r="I35" s="186">
        <v>6.924320405944183</v>
      </c>
      <c r="J35" s="187">
        <f t="shared" si="3"/>
        <v>0.22167385477113388</v>
      </c>
      <c r="K35" s="186">
        <v>6.7435530409757645</v>
      </c>
      <c r="L35" s="187">
        <f t="shared" si="4"/>
        <v>-0.1807673649684185</v>
      </c>
      <c r="M35" s="186"/>
      <c r="N35" s="187"/>
    </row>
    <row r="36" spans="2:15" x14ac:dyDescent="0.25">
      <c r="B36" s="116" t="s">
        <v>81</v>
      </c>
      <c r="C36" s="186" t="s">
        <v>248</v>
      </c>
      <c r="D36" s="187" t="s">
        <v>248</v>
      </c>
      <c r="E36" s="186">
        <v>5.0071353713737823</v>
      </c>
      <c r="F36" s="187" t="str">
        <f t="shared" si="3"/>
        <v>-</v>
      </c>
      <c r="G36" s="186">
        <v>7.0056785596006428</v>
      </c>
      <c r="H36" s="187">
        <f t="shared" si="3"/>
        <v>1.9985431882268605</v>
      </c>
      <c r="I36" s="186">
        <v>6.859391485803159</v>
      </c>
      <c r="J36" s="187">
        <f t="shared" si="3"/>
        <v>-0.14628707379748374</v>
      </c>
      <c r="K36" s="186">
        <v>6.6819662491005181</v>
      </c>
      <c r="L36" s="187">
        <f t="shared" si="4"/>
        <v>-0.17742523670264099</v>
      </c>
      <c r="M36" s="186"/>
      <c r="N36" s="187"/>
    </row>
    <row r="37" spans="2:15" x14ac:dyDescent="0.25">
      <c r="B37" s="116" t="s">
        <v>83</v>
      </c>
      <c r="C37" s="186" t="s">
        <v>248</v>
      </c>
      <c r="D37" s="187" t="s">
        <v>248</v>
      </c>
      <c r="E37" s="186">
        <v>5.8237510966131643</v>
      </c>
      <c r="F37" s="187" t="str">
        <f t="shared" si="3"/>
        <v>-</v>
      </c>
      <c r="G37" s="186">
        <v>7.0349361355325888</v>
      </c>
      <c r="H37" s="187">
        <f t="shared" si="3"/>
        <v>1.2111850389194245</v>
      </c>
      <c r="I37" s="186">
        <v>7.2804276746500269</v>
      </c>
      <c r="J37" s="187">
        <f t="shared" si="3"/>
        <v>0.24549153911743815</v>
      </c>
      <c r="K37" s="186">
        <v>7.2822665110572462</v>
      </c>
      <c r="L37" s="187">
        <f t="shared" si="4"/>
        <v>1.8388364072192687E-3</v>
      </c>
      <c r="M37" s="186"/>
      <c r="N37" s="187"/>
    </row>
    <row r="38" spans="2:15" x14ac:dyDescent="0.25">
      <c r="B38" s="116" t="s">
        <v>85</v>
      </c>
      <c r="C38" s="186">
        <v>5.2528013118338341</v>
      </c>
      <c r="D38" s="187">
        <v>-2.3113000446092702</v>
      </c>
      <c r="E38" s="186">
        <v>6.7385265460330084</v>
      </c>
      <c r="F38" s="187">
        <f t="shared" si="3"/>
        <v>1.4857252341991742</v>
      </c>
      <c r="G38" s="186">
        <v>7.4451101998232163</v>
      </c>
      <c r="H38" s="187">
        <f t="shared" si="3"/>
        <v>0.70658365379020793</v>
      </c>
      <c r="I38" s="186">
        <v>7.5113181535177445</v>
      </c>
      <c r="J38" s="187">
        <f t="shared" si="3"/>
        <v>6.6207953694528143E-2</v>
      </c>
      <c r="K38" s="186">
        <v>7.2521785201399833</v>
      </c>
      <c r="L38" s="187">
        <f t="shared" si="4"/>
        <v>-0.25913963337776114</v>
      </c>
      <c r="M38" s="186"/>
      <c r="N38" s="187"/>
    </row>
    <row r="39" spans="2:15" x14ac:dyDescent="0.25">
      <c r="B39" s="116" t="s">
        <v>87</v>
      </c>
      <c r="C39" s="186">
        <v>4.6117404028232052</v>
      </c>
      <c r="D39" s="187">
        <v>-2.9343603282897108</v>
      </c>
      <c r="E39" s="186">
        <v>7.1107683679192375</v>
      </c>
      <c r="F39" s="187">
        <f t="shared" si="3"/>
        <v>2.4990279650960323</v>
      </c>
      <c r="G39" s="186">
        <v>7.1996563985093509</v>
      </c>
      <c r="H39" s="187">
        <f t="shared" si="3"/>
        <v>8.8888030590113409E-2</v>
      </c>
      <c r="I39" s="186">
        <v>7.201905187763999</v>
      </c>
      <c r="J39" s="187">
        <f t="shared" si="3"/>
        <v>2.2487892546481092E-3</v>
      </c>
      <c r="K39" s="186">
        <v>7.3222976656589189</v>
      </c>
      <c r="L39" s="187">
        <f t="shared" si="4"/>
        <v>0.12039247789491991</v>
      </c>
      <c r="M39" s="186"/>
      <c r="N39" s="187"/>
    </row>
    <row r="40" spans="2:15" x14ac:dyDescent="0.25">
      <c r="B40" s="116" t="s">
        <v>89</v>
      </c>
      <c r="C40" s="186">
        <v>4.4186308981204148</v>
      </c>
      <c r="D40" s="187">
        <v>-2.7045379424535909</v>
      </c>
      <c r="E40" s="186">
        <v>6.7673235335018447</v>
      </c>
      <c r="F40" s="187">
        <f t="shared" si="3"/>
        <v>2.3486926353814299</v>
      </c>
      <c r="G40" s="186">
        <v>6.9613529785943582</v>
      </c>
      <c r="H40" s="187">
        <f t="shared" si="3"/>
        <v>0.19402944509251352</v>
      </c>
      <c r="I40" s="186">
        <v>6.9074537059605969</v>
      </c>
      <c r="J40" s="187">
        <f t="shared" si="3"/>
        <v>-5.3899272633761264E-2</v>
      </c>
      <c r="K40" s="186">
        <v>7.0022098187235802</v>
      </c>
      <c r="L40" s="187">
        <f t="shared" si="4"/>
        <v>9.4756112762983236E-2</v>
      </c>
      <c r="M40" s="186"/>
      <c r="N40" s="187"/>
    </row>
    <row r="41" spans="2:15" x14ac:dyDescent="0.25">
      <c r="B41" s="116" t="s">
        <v>91</v>
      </c>
      <c r="C41" s="186">
        <v>7.1778568798330671</v>
      </c>
      <c r="D41" s="187">
        <v>-0.16628597995475403</v>
      </c>
      <c r="E41" s="186">
        <v>7.4590700904756542</v>
      </c>
      <c r="F41" s="187">
        <f t="shared" si="3"/>
        <v>0.28121321064258709</v>
      </c>
      <c r="G41" s="186">
        <v>7.1690575541344659</v>
      </c>
      <c r="H41" s="187">
        <f t="shared" si="3"/>
        <v>-0.29001253634118829</v>
      </c>
      <c r="I41" s="186">
        <v>7.33855035279025</v>
      </c>
      <c r="J41" s="187">
        <f t="shared" si="3"/>
        <v>0.16949279865578415</v>
      </c>
      <c r="K41" s="186">
        <v>7.11226447386227</v>
      </c>
      <c r="L41" s="187">
        <f t="shared" si="4"/>
        <v>-0.22628587892798002</v>
      </c>
      <c r="M41" s="186"/>
      <c r="N41" s="187"/>
    </row>
    <row r="42" spans="2:15" x14ac:dyDescent="0.25">
      <c r="B42" s="116" t="s">
        <v>93</v>
      </c>
      <c r="C42" s="186">
        <v>7.0017494280715917</v>
      </c>
      <c r="D42" s="187">
        <v>-0.29738586526351529</v>
      </c>
      <c r="E42" s="186">
        <v>7.141052695655703</v>
      </c>
      <c r="F42" s="187">
        <f t="shared" si="3"/>
        <v>0.13930326758411127</v>
      </c>
      <c r="G42" s="186">
        <v>7.0770494781997302</v>
      </c>
      <c r="H42" s="187">
        <f t="shared" si="3"/>
        <v>-6.4003217455972816E-2</v>
      </c>
      <c r="I42" s="186">
        <v>7.0566021750516033</v>
      </c>
      <c r="J42" s="187">
        <f t="shared" si="3"/>
        <v>-2.0447303148126927E-2</v>
      </c>
      <c r="K42" s="186">
        <v>7.0764060066827863</v>
      </c>
      <c r="L42" s="187">
        <f t="shared" si="4"/>
        <v>1.9803831631183044E-2</v>
      </c>
      <c r="M42" s="186"/>
      <c r="N42" s="187"/>
    </row>
    <row r="43" spans="2:15" ht="15.75" x14ac:dyDescent="0.25">
      <c r="B43" s="119" t="s">
        <v>30</v>
      </c>
      <c r="C43" s="188">
        <v>6.9011122634289048</v>
      </c>
      <c r="D43" s="189">
        <v>-0.44363146392920605</v>
      </c>
      <c r="E43" s="188">
        <v>6.5070287259819759</v>
      </c>
      <c r="F43" s="189">
        <f t="shared" si="3"/>
        <v>-0.39408353744692892</v>
      </c>
      <c r="G43" s="188">
        <v>7.0549781333920114</v>
      </c>
      <c r="H43" s="189">
        <f t="shared" si="3"/>
        <v>0.5479494074100355</v>
      </c>
      <c r="I43" s="188">
        <v>7.1160415085707172</v>
      </c>
      <c r="J43" s="189">
        <f t="shared" si="3"/>
        <v>6.1063375178705748E-2</v>
      </c>
      <c r="K43" s="188">
        <v>7.0468508262018474</v>
      </c>
      <c r="L43" s="189">
        <f t="shared" si="4"/>
        <v>-6.9190682368869716E-2</v>
      </c>
      <c r="M43" s="188">
        <v>7.2419358924560484</v>
      </c>
      <c r="N43" s="189">
        <v>-5.5647213568379428E-2</v>
      </c>
    </row>
    <row r="44" spans="2:15" ht="6" customHeight="1" x14ac:dyDescent="0.25"/>
    <row r="45" spans="2:15" x14ac:dyDescent="0.25">
      <c r="B45" s="105" t="s">
        <v>55</v>
      </c>
      <c r="C45" s="192"/>
      <c r="D45" s="192"/>
      <c r="E45" s="192"/>
      <c r="F45" s="192"/>
      <c r="G45" s="192"/>
      <c r="H45" s="192"/>
      <c r="I45" s="192"/>
      <c r="J45" s="192"/>
      <c r="K45" s="192"/>
      <c r="L45" s="192"/>
      <c r="M45" s="192"/>
      <c r="N45" s="192"/>
    </row>
    <row r="48" spans="2:15" ht="48.75" customHeight="1" thickBot="1" x14ac:dyDescent="0.3">
      <c r="B48" s="268" t="s">
        <v>301</v>
      </c>
      <c r="C48" s="268"/>
      <c r="D48" s="268"/>
      <c r="E48" s="268"/>
      <c r="F48" s="268"/>
      <c r="G48" s="268"/>
      <c r="H48" s="268"/>
      <c r="I48" s="268"/>
      <c r="J48" s="268"/>
      <c r="K48" s="268"/>
      <c r="L48" s="268"/>
      <c r="M48" s="268"/>
      <c r="N48" s="268"/>
      <c r="O48" s="1" t="s">
        <v>98</v>
      </c>
    </row>
    <row r="49" spans="1:15" ht="10.5" customHeight="1" thickBot="1" x14ac:dyDescent="0.3">
      <c r="B49" s="106"/>
      <c r="C49" s="190"/>
      <c r="D49" s="190"/>
      <c r="E49" s="190"/>
      <c r="F49" s="190"/>
      <c r="G49" s="190"/>
      <c r="H49" s="190"/>
      <c r="I49" s="190"/>
      <c r="J49" s="190"/>
      <c r="K49" s="190"/>
      <c r="L49" s="190"/>
      <c r="M49" s="39"/>
      <c r="N49" s="39"/>
      <c r="O49" s="1" t="s">
        <v>99</v>
      </c>
    </row>
    <row r="50" spans="1:15" ht="22.5" thickTop="1" thickBot="1" x14ac:dyDescent="0.3">
      <c r="B50" s="109"/>
      <c r="C50" s="303" t="s">
        <v>61</v>
      </c>
      <c r="D50" s="304"/>
      <c r="E50" s="304"/>
      <c r="F50" s="304"/>
      <c r="G50" s="304"/>
      <c r="H50" s="304"/>
      <c r="I50" s="304"/>
      <c r="J50" s="304"/>
      <c r="K50" s="304"/>
      <c r="L50" s="304"/>
      <c r="M50" s="304"/>
      <c r="N50" s="304"/>
    </row>
    <row r="51" spans="1:15" ht="22.5" thickTop="1" thickBot="1" x14ac:dyDescent="0.3">
      <c r="B51" s="109"/>
      <c r="C51" s="295">
        <v>2020</v>
      </c>
      <c r="D51" s="296"/>
      <c r="E51" s="297">
        <v>2021</v>
      </c>
      <c r="F51" s="296"/>
      <c r="G51" s="297">
        <v>2022</v>
      </c>
      <c r="H51" s="296"/>
      <c r="I51" s="297">
        <v>2023</v>
      </c>
      <c r="J51" s="296"/>
      <c r="K51" s="297">
        <v>2024</v>
      </c>
      <c r="L51" s="296"/>
      <c r="M51" s="297">
        <f>M$7</f>
        <v>2025</v>
      </c>
      <c r="N51" s="298"/>
    </row>
    <row r="52" spans="1:15" ht="16.5" thickTop="1" thickBot="1" x14ac:dyDescent="0.3">
      <c r="B52" s="85"/>
      <c r="C52" s="113" t="s">
        <v>69</v>
      </c>
      <c r="D52" s="114" t="str">
        <f>CONCATENATE("dif ",RIGHT(C51,2),"/",RIGHT(C51-1,2))</f>
        <v>dif 20/19</v>
      </c>
      <c r="E52" s="115" t="s">
        <v>69</v>
      </c>
      <c r="F52" s="114" t="str">
        <f>CONCATENATE("dif ",RIGHT(E51,2),"/",RIGHT(C51,2))</f>
        <v>dif 21/20</v>
      </c>
      <c r="G52" s="115" t="s">
        <v>69</v>
      </c>
      <c r="H52" s="114" t="str">
        <f>CONCATENATE("dif ",RIGHT(G51,2),"/",RIGHT(E51,2))</f>
        <v>dif 22/21</v>
      </c>
      <c r="I52" s="115" t="s">
        <v>69</v>
      </c>
      <c r="J52" s="114" t="str">
        <f>CONCATENATE("dif ",RIGHT(I51,2),"/",RIGHT(G51,2))</f>
        <v>dif 23/22</v>
      </c>
      <c r="K52" s="115" t="s">
        <v>69</v>
      </c>
      <c r="L52" s="114" t="str">
        <f>CONCATENATE("dif ",RIGHT(K51,2),"/",RIGHT(I51,2))</f>
        <v>dif 24/23</v>
      </c>
      <c r="M52" s="115" t="s">
        <v>69</v>
      </c>
      <c r="N52" s="114" t="str">
        <f>CONCATENATE("def ",RIGHT(M51,2),"/",RIGHT(K51,2))</f>
        <v>def 25/24</v>
      </c>
    </row>
    <row r="53" spans="1:15" x14ac:dyDescent="0.25">
      <c r="A53" s="1"/>
      <c r="B53" s="116" t="s">
        <v>71</v>
      </c>
      <c r="C53" s="186">
        <v>8.0209407944760684</v>
      </c>
      <c r="D53" s="187">
        <v>-0.21237584870794635</v>
      </c>
      <c r="E53" s="186">
        <v>5.7105285849788743</v>
      </c>
      <c r="F53" s="187">
        <f t="shared" ref="F53:J65" si="6">IFERROR(E53-C53,"-")</f>
        <v>-2.3104122094971942</v>
      </c>
      <c r="G53" s="186">
        <v>7.4674421006428959</v>
      </c>
      <c r="H53" s="187">
        <f t="shared" si="6"/>
        <v>1.7569135156640217</v>
      </c>
      <c r="I53" s="186">
        <v>7.5453921703162061</v>
      </c>
      <c r="J53" s="187">
        <f t="shared" si="6"/>
        <v>7.7950069673310196E-2</v>
      </c>
      <c r="K53" s="186">
        <v>7.4795131736365352</v>
      </c>
      <c r="L53" s="187">
        <f t="shared" ref="L53:L65" si="7">IFERROR(K53-I53,"-")</f>
        <v>-6.5878996679670898E-2</v>
      </c>
      <c r="M53" s="186">
        <v>7.411540906285409</v>
      </c>
      <c r="N53" s="187">
        <f>IFERROR(M53-K53,"-")</f>
        <v>-6.797226735112627E-2</v>
      </c>
    </row>
    <row r="54" spans="1:15" x14ac:dyDescent="0.25">
      <c r="A54" s="1"/>
      <c r="B54" s="116" t="s">
        <v>73</v>
      </c>
      <c r="C54" s="186">
        <v>7.083001070187235</v>
      </c>
      <c r="D54" s="187">
        <v>-0.46286792869627824</v>
      </c>
      <c r="E54" s="186">
        <v>4.9967806841046274</v>
      </c>
      <c r="F54" s="187">
        <f t="shared" si="6"/>
        <v>-2.0862203860826076</v>
      </c>
      <c r="G54" s="186">
        <v>6.6507065915604313</v>
      </c>
      <c r="H54" s="187">
        <f t="shared" si="6"/>
        <v>1.6539259074558039</v>
      </c>
      <c r="I54" s="186">
        <v>6.9978918500415102</v>
      </c>
      <c r="J54" s="187">
        <f t="shared" si="6"/>
        <v>0.34718525848107884</v>
      </c>
      <c r="K54" s="186">
        <v>6.9611814572379007</v>
      </c>
      <c r="L54" s="187">
        <f t="shared" si="7"/>
        <v>-3.6710392803609437E-2</v>
      </c>
      <c r="M54" s="186">
        <v>6.9985620120250536</v>
      </c>
      <c r="N54" s="187">
        <f t="shared" ref="N54" si="8">IFERROR(M54-K54,"-")</f>
        <v>3.7380554787152853E-2</v>
      </c>
    </row>
    <row r="55" spans="1:15" x14ac:dyDescent="0.25">
      <c r="A55" s="1"/>
      <c r="B55" s="116" t="s">
        <v>75</v>
      </c>
      <c r="C55" s="186">
        <v>7.9104612087858568</v>
      </c>
      <c r="D55" s="187">
        <v>0.68553398463623783</v>
      </c>
      <c r="E55" s="186">
        <v>4.8375486381322954</v>
      </c>
      <c r="F55" s="187">
        <f t="shared" si="6"/>
        <v>-3.0729125706535614</v>
      </c>
      <c r="G55" s="186">
        <v>7.297614374012837</v>
      </c>
      <c r="H55" s="187">
        <f t="shared" si="6"/>
        <v>2.4600657358805416</v>
      </c>
      <c r="I55" s="186">
        <v>7.0689602308594104</v>
      </c>
      <c r="J55" s="187">
        <f t="shared" si="6"/>
        <v>-0.22865414315342658</v>
      </c>
      <c r="K55" s="186">
        <v>6.7553435594392406</v>
      </c>
      <c r="L55" s="187">
        <f t="shared" si="7"/>
        <v>-0.3136166714201698</v>
      </c>
      <c r="M55" s="186"/>
      <c r="N55" s="187"/>
    </row>
    <row r="56" spans="1:15" x14ac:dyDescent="0.25">
      <c r="A56" s="1"/>
      <c r="B56" s="116" t="s">
        <v>77</v>
      </c>
      <c r="C56" s="186" t="s">
        <v>248</v>
      </c>
      <c r="D56" s="187" t="s">
        <v>248</v>
      </c>
      <c r="E56" s="186">
        <v>4.7800588843797245</v>
      </c>
      <c r="F56" s="187" t="str">
        <f t="shared" si="6"/>
        <v>-</v>
      </c>
      <c r="G56" s="186">
        <v>6.5945161392105511</v>
      </c>
      <c r="H56" s="187">
        <f t="shared" si="6"/>
        <v>1.8144572548308266</v>
      </c>
      <c r="I56" s="186">
        <v>6.5399217363828601</v>
      </c>
      <c r="J56" s="187">
        <f t="shared" si="6"/>
        <v>-5.4594402827691013E-2</v>
      </c>
      <c r="K56" s="186">
        <v>6.7760773906924294</v>
      </c>
      <c r="L56" s="187">
        <f t="shared" si="7"/>
        <v>0.23615565430956931</v>
      </c>
      <c r="M56" s="186"/>
      <c r="N56" s="187"/>
    </row>
    <row r="57" spans="1:15" x14ac:dyDescent="0.25">
      <c r="A57" s="1"/>
      <c r="B57" s="116" t="s">
        <v>79</v>
      </c>
      <c r="C57" s="186" t="s">
        <v>248</v>
      </c>
      <c r="D57" s="187" t="s">
        <v>248</v>
      </c>
      <c r="E57" s="186">
        <v>4.6443032228778938</v>
      </c>
      <c r="F57" s="187" t="str">
        <f t="shared" si="6"/>
        <v>-</v>
      </c>
      <c r="G57" s="186">
        <v>6.6882519368571351</v>
      </c>
      <c r="H57" s="187">
        <f t="shared" si="6"/>
        <v>2.0439487139792414</v>
      </c>
      <c r="I57" s="186">
        <v>6.9112693659913855</v>
      </c>
      <c r="J57" s="187">
        <f t="shared" si="6"/>
        <v>0.22301742913425038</v>
      </c>
      <c r="K57" s="186">
        <v>6.767806612632616</v>
      </c>
      <c r="L57" s="187">
        <f t="shared" si="7"/>
        <v>-0.14346275335876957</v>
      </c>
      <c r="M57" s="186"/>
      <c r="N57" s="187"/>
    </row>
    <row r="58" spans="1:15" x14ac:dyDescent="0.25">
      <c r="A58" s="1"/>
      <c r="B58" s="116" t="s">
        <v>81</v>
      </c>
      <c r="C58" s="186" t="s">
        <v>248</v>
      </c>
      <c r="D58" s="187" t="s">
        <v>248</v>
      </c>
      <c r="E58" s="186">
        <v>5.0014548645590375</v>
      </c>
      <c r="F58" s="187" t="str">
        <f t="shared" si="6"/>
        <v>-</v>
      </c>
      <c r="G58" s="186">
        <v>7.0047183079421824</v>
      </c>
      <c r="H58" s="187">
        <f t="shared" si="6"/>
        <v>2.0032634433831449</v>
      </c>
      <c r="I58" s="186">
        <v>6.8310383944153577</v>
      </c>
      <c r="J58" s="187">
        <f t="shared" si="6"/>
        <v>-0.17367991352682477</v>
      </c>
      <c r="K58" s="186">
        <v>6.6362790459442387</v>
      </c>
      <c r="L58" s="187">
        <f t="shared" si="7"/>
        <v>-0.19475934847111898</v>
      </c>
      <c r="M58" s="186"/>
      <c r="N58" s="187"/>
    </row>
    <row r="59" spans="1:15" x14ac:dyDescent="0.25">
      <c r="A59" s="1"/>
      <c r="B59" s="116" t="s">
        <v>83</v>
      </c>
      <c r="C59" s="186" t="s">
        <v>248</v>
      </c>
      <c r="D59" s="187" t="s">
        <v>248</v>
      </c>
      <c r="E59" s="186">
        <v>5.7478048715095778</v>
      </c>
      <c r="F59" s="187" t="str">
        <f t="shared" si="6"/>
        <v>-</v>
      </c>
      <c r="G59" s="186">
        <v>6.9643698899562754</v>
      </c>
      <c r="H59" s="187">
        <f t="shared" si="6"/>
        <v>1.2165650184466976</v>
      </c>
      <c r="I59" s="186">
        <v>7.2468178837455648</v>
      </c>
      <c r="J59" s="187">
        <f t="shared" si="6"/>
        <v>0.28244799378928942</v>
      </c>
      <c r="K59" s="186">
        <v>7.2890932982917214</v>
      </c>
      <c r="L59" s="187">
        <f t="shared" si="7"/>
        <v>4.2275414546156576E-2</v>
      </c>
      <c r="M59" s="186"/>
      <c r="N59" s="187"/>
    </row>
    <row r="60" spans="1:15" x14ac:dyDescent="0.25">
      <c r="A60" s="1"/>
      <c r="B60" s="116" t="s">
        <v>85</v>
      </c>
      <c r="C60" s="186">
        <v>5.1182077232976315</v>
      </c>
      <c r="D60" s="187">
        <v>-2.3014842662137616</v>
      </c>
      <c r="E60" s="186">
        <v>6.6249171708832568</v>
      </c>
      <c r="F60" s="187">
        <f t="shared" si="6"/>
        <v>1.5067094475856253</v>
      </c>
      <c r="G60" s="186">
        <v>7.3769862429348407</v>
      </c>
      <c r="H60" s="187">
        <f t="shared" si="6"/>
        <v>0.75206907205158391</v>
      </c>
      <c r="I60" s="186">
        <v>7.4616266035620873</v>
      </c>
      <c r="J60" s="187">
        <f t="shared" si="6"/>
        <v>8.4640360627246558E-2</v>
      </c>
      <c r="K60" s="186">
        <v>7.2055160552219784</v>
      </c>
      <c r="L60" s="187">
        <f t="shared" si="7"/>
        <v>-0.25611054834010893</v>
      </c>
      <c r="M60" s="186"/>
      <c r="N60" s="187"/>
    </row>
    <row r="61" spans="1:15" x14ac:dyDescent="0.25">
      <c r="A61" s="1"/>
      <c r="B61" s="116" t="s">
        <v>87</v>
      </c>
      <c r="C61" s="186">
        <v>4.5018780496366766</v>
      </c>
      <c r="D61" s="187">
        <v>-2.972479403689035</v>
      </c>
      <c r="E61" s="186">
        <v>7.036620989384188</v>
      </c>
      <c r="F61" s="187">
        <f t="shared" si="6"/>
        <v>2.5347429397475114</v>
      </c>
      <c r="G61" s="186">
        <v>7.1376755746517411</v>
      </c>
      <c r="H61" s="187">
        <f t="shared" si="6"/>
        <v>0.10105458526755307</v>
      </c>
      <c r="I61" s="186">
        <v>7.1533715606525314</v>
      </c>
      <c r="J61" s="187">
        <f t="shared" si="6"/>
        <v>1.5695986000790363E-2</v>
      </c>
      <c r="K61" s="186">
        <v>7.3029817835805195</v>
      </c>
      <c r="L61" s="187">
        <f t="shared" si="7"/>
        <v>0.14961022292798809</v>
      </c>
      <c r="M61" s="186"/>
      <c r="N61" s="187"/>
    </row>
    <row r="62" spans="1:15" x14ac:dyDescent="0.25">
      <c r="A62" s="1"/>
      <c r="B62" s="116" t="s">
        <v>89</v>
      </c>
      <c r="C62" s="186">
        <v>4.2948393119082544</v>
      </c>
      <c r="D62" s="187">
        <v>-2.7331265240230485</v>
      </c>
      <c r="E62" s="186">
        <v>6.7180665830895672</v>
      </c>
      <c r="F62" s="187">
        <f t="shared" si="6"/>
        <v>2.4232272711813128</v>
      </c>
      <c r="G62" s="186">
        <v>6.8989995831596502</v>
      </c>
      <c r="H62" s="187">
        <f t="shared" si="6"/>
        <v>0.18093300007008306</v>
      </c>
      <c r="I62" s="186">
        <v>6.890301003344482</v>
      </c>
      <c r="J62" s="187">
        <f t="shared" si="6"/>
        <v>-8.6985798151681948E-3</v>
      </c>
      <c r="K62" s="186">
        <v>6.9900626094880476</v>
      </c>
      <c r="L62" s="187">
        <f t="shared" si="7"/>
        <v>9.9761606143565551E-2</v>
      </c>
      <c r="M62" s="186"/>
      <c r="N62" s="187"/>
    </row>
    <row r="63" spans="1:15" x14ac:dyDescent="0.25">
      <c r="A63" s="1"/>
      <c r="B63" s="116" t="s">
        <v>91</v>
      </c>
      <c r="C63" s="186">
        <v>6.9798797848782028</v>
      </c>
      <c r="D63" s="187">
        <v>-0.25136994494499376</v>
      </c>
      <c r="E63" s="186">
        <v>7.3550774581429135</v>
      </c>
      <c r="F63" s="187">
        <f t="shared" si="6"/>
        <v>0.37519767326471065</v>
      </c>
      <c r="G63" s="186">
        <v>7.1330528040515375</v>
      </c>
      <c r="H63" s="187">
        <f t="shared" si="6"/>
        <v>-0.22202465409137595</v>
      </c>
      <c r="I63" s="186">
        <v>7.3095171919128523</v>
      </c>
      <c r="J63" s="187">
        <f t="shared" si="6"/>
        <v>0.1764643878613148</v>
      </c>
      <c r="K63" s="186">
        <v>7.1157021870966597</v>
      </c>
      <c r="L63" s="187">
        <f t="shared" si="7"/>
        <v>-0.19381500481619263</v>
      </c>
      <c r="M63" s="186"/>
      <c r="N63" s="187"/>
    </row>
    <row r="64" spans="1:15" x14ac:dyDescent="0.25">
      <c r="A64" s="1"/>
      <c r="B64" s="116" t="s">
        <v>93</v>
      </c>
      <c r="C64" s="186">
        <v>6.8684598378776709</v>
      </c>
      <c r="D64" s="187">
        <v>-0.33811553269216077</v>
      </c>
      <c r="E64" s="186">
        <v>7.1035922185752352</v>
      </c>
      <c r="F64" s="187">
        <f t="shared" si="6"/>
        <v>0.23513238069756426</v>
      </c>
      <c r="G64" s="186">
        <v>7.05457733747921</v>
      </c>
      <c r="H64" s="187">
        <f t="shared" si="6"/>
        <v>-4.9014881096025142E-2</v>
      </c>
      <c r="I64" s="186">
        <v>7.0099346585283966</v>
      </c>
      <c r="J64" s="187">
        <f t="shared" si="6"/>
        <v>-4.4642678950813419E-2</v>
      </c>
      <c r="K64" s="186">
        <v>7.0372640734560479</v>
      </c>
      <c r="L64" s="187">
        <f t="shared" si="7"/>
        <v>2.7329414927651285E-2</v>
      </c>
      <c r="M64" s="186"/>
      <c r="N64" s="187"/>
    </row>
    <row r="65" spans="1:15" ht="15.75" x14ac:dyDescent="0.25">
      <c r="B65" s="119" t="s">
        <v>30</v>
      </c>
      <c r="C65" s="188">
        <v>6.7245931238558567</v>
      </c>
      <c r="D65" s="189">
        <v>-0.54239387835653297</v>
      </c>
      <c r="E65" s="188">
        <v>6.3895048428227073</v>
      </c>
      <c r="F65" s="189">
        <f t="shared" si="6"/>
        <v>-0.33508828103314947</v>
      </c>
      <c r="G65" s="188">
        <v>7.0085146420153253</v>
      </c>
      <c r="H65" s="189">
        <f t="shared" si="6"/>
        <v>0.619009799192618</v>
      </c>
      <c r="I65" s="188">
        <v>7.0731934312265743</v>
      </c>
      <c r="J65" s="189">
        <f t="shared" si="6"/>
        <v>6.4678789211249033E-2</v>
      </c>
      <c r="K65" s="188">
        <v>7.0223583243255412</v>
      </c>
      <c r="L65" s="189">
        <f t="shared" si="7"/>
        <v>-5.08351069010331E-2</v>
      </c>
      <c r="M65" s="188">
        <v>7.2098553047084888</v>
      </c>
      <c r="N65" s="189">
        <v>-9.7261246380941913E-3</v>
      </c>
    </row>
    <row r="66" spans="1:15" ht="6" customHeight="1" x14ac:dyDescent="0.25"/>
    <row r="67" spans="1:15" x14ac:dyDescent="0.25">
      <c r="B67" s="105" t="s">
        <v>55</v>
      </c>
      <c r="C67" s="192"/>
      <c r="D67" s="192"/>
      <c r="E67" s="192"/>
      <c r="F67" s="192"/>
      <c r="G67" s="192"/>
      <c r="H67" s="192"/>
      <c r="I67" s="192"/>
      <c r="J67" s="192"/>
      <c r="K67" s="192"/>
      <c r="L67" s="192"/>
      <c r="M67" s="192"/>
      <c r="N67" s="192"/>
    </row>
    <row r="70" spans="1:15" ht="48.75" customHeight="1" thickBot="1" x14ac:dyDescent="0.3">
      <c r="B70" s="268" t="s">
        <v>302</v>
      </c>
      <c r="C70" s="268"/>
      <c r="D70" s="268"/>
      <c r="E70" s="268"/>
      <c r="F70" s="268"/>
      <c r="G70" s="268"/>
      <c r="H70" s="268"/>
      <c r="I70" s="268"/>
      <c r="J70" s="268"/>
      <c r="K70" s="268"/>
      <c r="L70" s="268"/>
      <c r="M70" s="268"/>
      <c r="N70" s="268"/>
      <c r="O70" s="1" t="s">
        <v>101</v>
      </c>
    </row>
    <row r="71" spans="1:15" ht="10.5" customHeight="1" thickBot="1" x14ac:dyDescent="0.3">
      <c r="B71" s="106"/>
      <c r="C71" s="190"/>
      <c r="D71" s="190"/>
      <c r="E71" s="190"/>
      <c r="F71" s="190"/>
      <c r="G71" s="190"/>
      <c r="H71" s="190"/>
      <c r="I71" s="190"/>
      <c r="J71" s="190"/>
      <c r="K71" s="190"/>
      <c r="L71" s="190"/>
      <c r="M71" s="39"/>
      <c r="N71" s="39"/>
      <c r="O71" s="1" t="s">
        <v>102</v>
      </c>
    </row>
    <row r="72" spans="1:15" ht="22.5" thickTop="1" thickBot="1" x14ac:dyDescent="0.3">
      <c r="B72" s="109"/>
      <c r="C72" s="303" t="s">
        <v>62</v>
      </c>
      <c r="D72" s="304"/>
      <c r="E72" s="304"/>
      <c r="F72" s="304"/>
      <c r="G72" s="304"/>
      <c r="H72" s="304"/>
      <c r="I72" s="304"/>
      <c r="J72" s="304"/>
      <c r="K72" s="304"/>
      <c r="L72" s="304"/>
      <c r="M72" s="304"/>
      <c r="N72" s="304"/>
    </row>
    <row r="73" spans="1:15" ht="22.5" thickTop="1" thickBot="1" x14ac:dyDescent="0.3">
      <c r="B73" s="109"/>
      <c r="C73" s="295">
        <v>2020</v>
      </c>
      <c r="D73" s="296"/>
      <c r="E73" s="297">
        <v>2021</v>
      </c>
      <c r="F73" s="296"/>
      <c r="G73" s="297">
        <v>2022</v>
      </c>
      <c r="H73" s="296"/>
      <c r="I73" s="297">
        <v>2023</v>
      </c>
      <c r="J73" s="296"/>
      <c r="K73" s="297">
        <v>2024</v>
      </c>
      <c r="L73" s="296"/>
      <c r="M73" s="297">
        <f>M$7</f>
        <v>2025</v>
      </c>
      <c r="N73" s="298"/>
    </row>
    <row r="74" spans="1:15" ht="16.5" thickTop="1" thickBot="1" x14ac:dyDescent="0.3">
      <c r="B74" s="85"/>
      <c r="C74" s="113" t="s">
        <v>69</v>
      </c>
      <c r="D74" s="114" t="str">
        <f>CONCATENATE("dif ",RIGHT(C73,2),"/",RIGHT(C73-1,2))</f>
        <v>dif 20/19</v>
      </c>
      <c r="E74" s="115" t="s">
        <v>69</v>
      </c>
      <c r="F74" s="114" t="str">
        <f>CONCATENATE("dif ",RIGHT(E73,2),"/",RIGHT(C73,2))</f>
        <v>dif 21/20</v>
      </c>
      <c r="G74" s="115" t="s">
        <v>69</v>
      </c>
      <c r="H74" s="114" t="str">
        <f>CONCATENATE("dif ",RIGHT(G73,2),"/",RIGHT(E73,2))</f>
        <v>dif 22/21</v>
      </c>
      <c r="I74" s="115" t="s">
        <v>69</v>
      </c>
      <c r="J74" s="114" t="str">
        <f>CONCATENATE("dif ",RIGHT(I73,2),"/",RIGHT(G73,2))</f>
        <v>dif 23/22</v>
      </c>
      <c r="K74" s="115" t="s">
        <v>69</v>
      </c>
      <c r="L74" s="114" t="str">
        <f>CONCATENATE("dif ",RIGHT(K73,2),"/",RIGHT(I73,2))</f>
        <v>dif 24/23</v>
      </c>
      <c r="M74" s="115" t="s">
        <v>69</v>
      </c>
      <c r="N74" s="114" t="str">
        <f>CONCATENATE("def ",RIGHT(M73,2),"/",RIGHT(K73,2))</f>
        <v>def 25/24</v>
      </c>
    </row>
    <row r="75" spans="1:15" x14ac:dyDescent="0.25">
      <c r="A75" s="1"/>
      <c r="B75" s="116" t="s">
        <v>71</v>
      </c>
      <c r="C75" s="186">
        <v>8.9269403144340895</v>
      </c>
      <c r="D75" s="187">
        <v>0.5946135236271779</v>
      </c>
      <c r="E75" s="186">
        <v>19.477227722772277</v>
      </c>
      <c r="F75" s="187">
        <f t="shared" ref="F75:J87" si="9">IFERROR(E75-C75,"-")</f>
        <v>10.550287408338187</v>
      </c>
      <c r="G75" s="186">
        <v>7.9685462655838961</v>
      </c>
      <c r="H75" s="187">
        <f t="shared" si="9"/>
        <v>-11.508681457188381</v>
      </c>
      <c r="I75" s="186">
        <v>8.5360883914478407</v>
      </c>
      <c r="J75" s="187">
        <f t="shared" si="9"/>
        <v>0.56754212586394459</v>
      </c>
      <c r="K75" s="186">
        <v>8.3014899957428696</v>
      </c>
      <c r="L75" s="187">
        <f t="shared" ref="L75:L87" si="10">IFERROR(K75-I75,"-")</f>
        <v>-0.2345983957049711</v>
      </c>
      <c r="M75" s="186">
        <v>7.6470348979093794</v>
      </c>
      <c r="N75" s="187">
        <f>IFERROR(M75-K75,"-")</f>
        <v>-0.65445509783349021</v>
      </c>
    </row>
    <row r="76" spans="1:15" x14ac:dyDescent="0.25">
      <c r="A76" s="1"/>
      <c r="B76" s="116" t="s">
        <v>73</v>
      </c>
      <c r="C76" s="186">
        <v>8.2033470580422367</v>
      </c>
      <c r="D76" s="187">
        <v>-0.16693324401843057</v>
      </c>
      <c r="E76" s="186">
        <v>14.865079365079366</v>
      </c>
      <c r="F76" s="187">
        <f t="shared" si="9"/>
        <v>6.6617323070371288</v>
      </c>
      <c r="G76" s="186">
        <v>7.431149250140348</v>
      </c>
      <c r="H76" s="187">
        <f t="shared" si="9"/>
        <v>-7.4339301149390176</v>
      </c>
      <c r="I76" s="186">
        <v>7.9643095644431252</v>
      </c>
      <c r="J76" s="187">
        <f t="shared" si="9"/>
        <v>0.53316031430277722</v>
      </c>
      <c r="K76" s="186">
        <v>7.751214378238342</v>
      </c>
      <c r="L76" s="187">
        <f t="shared" si="10"/>
        <v>-0.21309518620478318</v>
      </c>
      <c r="M76" s="186">
        <v>7.3893776737428363</v>
      </c>
      <c r="N76" s="187">
        <f t="shared" ref="N76" si="11">IFERROR(M76-K76,"-")</f>
        <v>-0.36183670449550576</v>
      </c>
    </row>
    <row r="77" spans="1:15" x14ac:dyDescent="0.25">
      <c r="A77" s="1"/>
      <c r="B77" s="116" t="s">
        <v>75</v>
      </c>
      <c r="C77" s="186">
        <v>8.7776292335115862</v>
      </c>
      <c r="D77" s="187">
        <v>1.5227608190799451</v>
      </c>
      <c r="E77" s="186">
        <v>21.081433224755699</v>
      </c>
      <c r="F77" s="187">
        <f t="shared" si="9"/>
        <v>12.303803991244113</v>
      </c>
      <c r="G77" s="186">
        <v>7.6807281132620631</v>
      </c>
      <c r="H77" s="187">
        <f t="shared" si="9"/>
        <v>-13.400705111493636</v>
      </c>
      <c r="I77" s="186">
        <v>7.2202598160852434</v>
      </c>
      <c r="J77" s="187">
        <f t="shared" si="9"/>
        <v>-0.4604682971768197</v>
      </c>
      <c r="K77" s="186">
        <v>6.624144705643249</v>
      </c>
      <c r="L77" s="187">
        <f t="shared" si="10"/>
        <v>-0.59611511044199439</v>
      </c>
      <c r="M77" s="186"/>
      <c r="N77" s="187"/>
    </row>
    <row r="78" spans="1:15" x14ac:dyDescent="0.25">
      <c r="A78" s="1"/>
      <c r="B78" s="116" t="s">
        <v>77</v>
      </c>
      <c r="C78" s="186" t="s">
        <v>248</v>
      </c>
      <c r="D78" s="187" t="s">
        <v>248</v>
      </c>
      <c r="E78" s="186">
        <v>9.4550561797752817</v>
      </c>
      <c r="F78" s="187" t="str">
        <f t="shared" si="9"/>
        <v>-</v>
      </c>
      <c r="G78" s="186">
        <v>6.8932210297513921</v>
      </c>
      <c r="H78" s="187">
        <f t="shared" si="9"/>
        <v>-2.5618351500238896</v>
      </c>
      <c r="I78" s="186">
        <v>6.6325707530769762</v>
      </c>
      <c r="J78" s="187">
        <f t="shared" si="9"/>
        <v>-0.26065027667441587</v>
      </c>
      <c r="K78" s="186">
        <v>7.1035439137134055</v>
      </c>
      <c r="L78" s="187">
        <f t="shared" si="10"/>
        <v>0.47097316063642936</v>
      </c>
      <c r="M78" s="186"/>
      <c r="N78" s="187"/>
    </row>
    <row r="79" spans="1:15" x14ac:dyDescent="0.25">
      <c r="A79" s="1"/>
      <c r="B79" s="116" t="s">
        <v>79</v>
      </c>
      <c r="C79" s="186" t="s">
        <v>248</v>
      </c>
      <c r="D79" s="187" t="s">
        <v>248</v>
      </c>
      <c r="E79" s="186">
        <v>5.0410094637223972</v>
      </c>
      <c r="F79" s="187" t="str">
        <f t="shared" si="9"/>
        <v>-</v>
      </c>
      <c r="G79" s="186">
        <v>6.8423889792076666</v>
      </c>
      <c r="H79" s="187">
        <f t="shared" si="9"/>
        <v>1.8013795154852694</v>
      </c>
      <c r="I79" s="186">
        <v>7.0364704064286814</v>
      </c>
      <c r="J79" s="187">
        <f t="shared" si="9"/>
        <v>0.19408142722101474</v>
      </c>
      <c r="K79" s="186">
        <v>6.5189393939393936</v>
      </c>
      <c r="L79" s="187">
        <f t="shared" si="10"/>
        <v>-0.51753101248928779</v>
      </c>
      <c r="M79" s="186"/>
      <c r="N79" s="187"/>
    </row>
    <row r="80" spans="1:15" x14ac:dyDescent="0.25">
      <c r="A80" s="1"/>
      <c r="B80" s="116" t="s">
        <v>81</v>
      </c>
      <c r="C80" s="186" t="s">
        <v>248</v>
      </c>
      <c r="D80" s="187" t="s">
        <v>248</v>
      </c>
      <c r="E80" s="186">
        <v>5.1664507772020727</v>
      </c>
      <c r="F80" s="187" t="str">
        <f t="shared" si="9"/>
        <v>-</v>
      </c>
      <c r="G80" s="186">
        <v>7.0134657836644587</v>
      </c>
      <c r="H80" s="187">
        <f t="shared" si="9"/>
        <v>1.847015006462386</v>
      </c>
      <c r="I80" s="186">
        <v>7.1027638379147628</v>
      </c>
      <c r="J80" s="187">
        <f t="shared" si="9"/>
        <v>8.9298054250304126E-2</v>
      </c>
      <c r="K80" s="186">
        <v>7.124307794032565</v>
      </c>
      <c r="L80" s="187">
        <f t="shared" si="10"/>
        <v>2.1543956117802132E-2</v>
      </c>
      <c r="M80" s="186"/>
      <c r="N80" s="187"/>
    </row>
    <row r="81" spans="1:15" x14ac:dyDescent="0.25">
      <c r="A81" s="1"/>
      <c r="B81" s="116" t="s">
        <v>83</v>
      </c>
      <c r="C81" s="186" t="s">
        <v>248</v>
      </c>
      <c r="D81" s="187" t="s">
        <v>248</v>
      </c>
      <c r="E81" s="186">
        <v>6.7181875592042939</v>
      </c>
      <c r="F81" s="187" t="str">
        <f t="shared" si="9"/>
        <v>-</v>
      </c>
      <c r="G81" s="186">
        <v>7.5911216449939145</v>
      </c>
      <c r="H81" s="187">
        <f t="shared" si="9"/>
        <v>0.87293408578962062</v>
      </c>
      <c r="I81" s="186">
        <v>7.5522540286938193</v>
      </c>
      <c r="J81" s="187">
        <f t="shared" si="9"/>
        <v>-3.8867616300095165E-2</v>
      </c>
      <c r="K81" s="186">
        <v>7.2211466865227107</v>
      </c>
      <c r="L81" s="187">
        <f t="shared" si="10"/>
        <v>-0.3311073421711086</v>
      </c>
      <c r="M81" s="186"/>
      <c r="N81" s="187"/>
    </row>
    <row r="82" spans="1:15" x14ac:dyDescent="0.25">
      <c r="A82" s="1"/>
      <c r="B82" s="116" t="s">
        <v>85</v>
      </c>
      <c r="C82" s="186">
        <v>6.9649999999999999</v>
      </c>
      <c r="D82" s="187">
        <v>-1.4186721861245015</v>
      </c>
      <c r="E82" s="186">
        <v>7.9656224334154642</v>
      </c>
      <c r="F82" s="187">
        <f t="shared" si="9"/>
        <v>1.0006224334154643</v>
      </c>
      <c r="G82" s="186">
        <v>7.960238198622914</v>
      </c>
      <c r="H82" s="187">
        <f t="shared" si="9"/>
        <v>-5.3842347925501244E-3</v>
      </c>
      <c r="I82" s="186">
        <v>7.9245908431738137</v>
      </c>
      <c r="J82" s="187">
        <f t="shared" si="9"/>
        <v>-3.564735544910036E-2</v>
      </c>
      <c r="K82" s="186">
        <v>7.7122955784373106</v>
      </c>
      <c r="L82" s="187">
        <f t="shared" si="10"/>
        <v>-0.21229526473650306</v>
      </c>
      <c r="M82" s="186"/>
      <c r="N82" s="187"/>
    </row>
    <row r="83" spans="1:15" x14ac:dyDescent="0.25">
      <c r="A83" s="1"/>
      <c r="B83" s="116" t="s">
        <v>87</v>
      </c>
      <c r="C83" s="186">
        <v>10.220430107526882</v>
      </c>
      <c r="D83" s="187">
        <v>2.2482310171418973</v>
      </c>
      <c r="E83" s="186">
        <v>7.8452128910844507</v>
      </c>
      <c r="F83" s="187">
        <f t="shared" si="9"/>
        <v>-2.3752172164424312</v>
      </c>
      <c r="G83" s="186">
        <v>7.6872820979232985</v>
      </c>
      <c r="H83" s="187">
        <f t="shared" si="9"/>
        <v>-0.15793079316115222</v>
      </c>
      <c r="I83" s="186">
        <v>7.6300188205771642</v>
      </c>
      <c r="J83" s="187">
        <f t="shared" si="9"/>
        <v>-5.7263277346134345E-2</v>
      </c>
      <c r="K83" s="186">
        <v>7.5017424564385893</v>
      </c>
      <c r="L83" s="187">
        <f t="shared" si="10"/>
        <v>-0.12827636413857491</v>
      </c>
      <c r="M83" s="186"/>
      <c r="N83" s="187"/>
    </row>
    <row r="84" spans="1:15" x14ac:dyDescent="0.25">
      <c r="A84" s="1"/>
      <c r="B84" s="116" t="s">
        <v>89</v>
      </c>
      <c r="C84" s="186">
        <v>9.575925925925926</v>
      </c>
      <c r="D84" s="187">
        <v>1.8983922237936959</v>
      </c>
      <c r="E84" s="186">
        <v>7.1315753330586462</v>
      </c>
      <c r="F84" s="187">
        <f t="shared" si="9"/>
        <v>-2.4443505928672797</v>
      </c>
      <c r="G84" s="186">
        <v>7.4518625393494231</v>
      </c>
      <c r="H84" s="187">
        <f t="shared" si="9"/>
        <v>0.32028720629077689</v>
      </c>
      <c r="I84" s="186">
        <v>7.0542501497703523</v>
      </c>
      <c r="J84" s="187">
        <f t="shared" si="9"/>
        <v>-0.39761238957907086</v>
      </c>
      <c r="K84" s="186">
        <v>7.1212844601878951</v>
      </c>
      <c r="L84" s="187">
        <f t="shared" si="10"/>
        <v>6.7034310417542819E-2</v>
      </c>
      <c r="M84" s="186"/>
      <c r="N84" s="187"/>
    </row>
    <row r="85" spans="1:15" x14ac:dyDescent="0.25">
      <c r="A85" s="1"/>
      <c r="B85" s="116" t="s">
        <v>91</v>
      </c>
      <c r="C85" s="186">
        <v>13.576687116564417</v>
      </c>
      <c r="D85" s="187">
        <v>5.5581590339304583</v>
      </c>
      <c r="E85" s="186">
        <v>8.2603970912656255</v>
      </c>
      <c r="F85" s="187">
        <f t="shared" si="9"/>
        <v>-5.316290025298791</v>
      </c>
      <c r="G85" s="186">
        <v>7.4436004827145599</v>
      </c>
      <c r="H85" s="187">
        <f t="shared" si="9"/>
        <v>-0.81679660855106562</v>
      </c>
      <c r="I85" s="186">
        <v>7.5841486537732274</v>
      </c>
      <c r="J85" s="187">
        <f t="shared" si="9"/>
        <v>0.14054817105866757</v>
      </c>
      <c r="K85" s="186">
        <v>7.0811675329868056</v>
      </c>
      <c r="L85" s="187">
        <f t="shared" si="10"/>
        <v>-0.50298112078642188</v>
      </c>
      <c r="M85" s="186"/>
      <c r="N85" s="187"/>
    </row>
    <row r="86" spans="1:15" x14ac:dyDescent="0.25">
      <c r="A86" s="1"/>
      <c r="B86" s="116" t="s">
        <v>93</v>
      </c>
      <c r="C86" s="186">
        <v>11.982788296041308</v>
      </c>
      <c r="D86" s="187">
        <v>4.0927424545219893</v>
      </c>
      <c r="E86" s="186">
        <v>7.4354273389053649</v>
      </c>
      <c r="F86" s="187">
        <f t="shared" si="9"/>
        <v>-4.5473609571359432</v>
      </c>
      <c r="G86" s="186">
        <v>7.232929964261082</v>
      </c>
      <c r="H86" s="187">
        <f t="shared" si="9"/>
        <v>-0.20249737464428286</v>
      </c>
      <c r="I86" s="186">
        <v>7.4529502083790309</v>
      </c>
      <c r="J86" s="187">
        <f t="shared" si="9"/>
        <v>0.22002024411794885</v>
      </c>
      <c r="K86" s="186">
        <v>7.4496290189612528</v>
      </c>
      <c r="L86" s="187">
        <f t="shared" si="10"/>
        <v>-3.3211894177780366E-3</v>
      </c>
      <c r="M86" s="186"/>
      <c r="N86" s="187"/>
    </row>
    <row r="87" spans="1:15" ht="15.75" x14ac:dyDescent="0.25">
      <c r="B87" s="119" t="s">
        <v>30</v>
      </c>
      <c r="C87" s="188">
        <v>8.5437552506300758</v>
      </c>
      <c r="D87" s="189">
        <v>0.77902822572249875</v>
      </c>
      <c r="E87" s="188">
        <v>7.7516860160748928</v>
      </c>
      <c r="F87" s="189">
        <f t="shared" si="9"/>
        <v>-0.79206923455518297</v>
      </c>
      <c r="G87" s="188">
        <v>7.4275981000211777</v>
      </c>
      <c r="H87" s="189">
        <f t="shared" si="9"/>
        <v>-0.32408791605371512</v>
      </c>
      <c r="I87" s="188">
        <v>7.4724241619167229</v>
      </c>
      <c r="J87" s="189">
        <f t="shared" si="9"/>
        <v>4.4826061895545166E-2</v>
      </c>
      <c r="K87" s="188">
        <v>7.2744788975584873</v>
      </c>
      <c r="L87" s="189">
        <f t="shared" si="10"/>
        <v>-0.19794526435823556</v>
      </c>
      <c r="M87" s="188">
        <v>7.517705210274694</v>
      </c>
      <c r="N87" s="189">
        <v>-0.50171629447693444</v>
      </c>
    </row>
    <row r="88" spans="1:15" ht="6" customHeight="1" x14ac:dyDescent="0.25"/>
    <row r="89" spans="1:15" x14ac:dyDescent="0.25">
      <c r="B89" s="105" t="s">
        <v>55</v>
      </c>
      <c r="C89" s="192"/>
      <c r="D89" s="192"/>
      <c r="E89" s="192"/>
      <c r="F89" s="192"/>
      <c r="G89" s="192"/>
      <c r="H89" s="192"/>
      <c r="I89" s="192"/>
      <c r="J89" s="192"/>
      <c r="K89" s="192"/>
      <c r="L89" s="192"/>
      <c r="M89" s="192"/>
      <c r="N89" s="192"/>
    </row>
    <row r="92" spans="1:15" ht="48.75" customHeight="1" thickBot="1" x14ac:dyDescent="0.3">
      <c r="B92" s="268" t="s">
        <v>303</v>
      </c>
      <c r="C92" s="268"/>
      <c r="D92" s="268"/>
      <c r="E92" s="268"/>
      <c r="F92" s="268"/>
      <c r="G92" s="268"/>
      <c r="H92" s="268"/>
      <c r="I92" s="268"/>
      <c r="J92" s="268"/>
      <c r="K92" s="268"/>
      <c r="L92" s="268"/>
      <c r="M92" s="268"/>
      <c r="N92" s="268"/>
      <c r="O92" s="1" t="s">
        <v>114</v>
      </c>
    </row>
    <row r="93" spans="1:15" ht="10.5" customHeight="1" thickBot="1" x14ac:dyDescent="0.3">
      <c r="B93" s="106"/>
      <c r="C93" s="190"/>
      <c r="D93" s="190"/>
      <c r="E93" s="190"/>
      <c r="F93" s="190"/>
      <c r="G93" s="190"/>
      <c r="H93" s="190"/>
      <c r="I93" s="190"/>
      <c r="J93" s="190"/>
      <c r="K93" s="190"/>
      <c r="L93" s="190"/>
      <c r="M93" s="39"/>
      <c r="N93" s="39"/>
      <c r="O93" s="1" t="s">
        <v>115</v>
      </c>
    </row>
    <row r="94" spans="1:15" ht="22.5" thickTop="1" thickBot="1" x14ac:dyDescent="0.3">
      <c r="B94" s="123" t="s">
        <v>96</v>
      </c>
      <c r="C94" s="303" t="s">
        <v>32</v>
      </c>
      <c r="D94" s="304"/>
      <c r="E94" s="304"/>
      <c r="F94" s="304"/>
      <c r="G94" s="304"/>
      <c r="H94" s="304"/>
      <c r="I94" s="304"/>
      <c r="J94" s="304"/>
      <c r="K94" s="304"/>
      <c r="L94" s="304"/>
      <c r="M94" s="304"/>
      <c r="N94" s="304"/>
    </row>
    <row r="95" spans="1:15" ht="22.5" thickTop="1" thickBot="1" x14ac:dyDescent="0.3">
      <c r="B95" s="109"/>
      <c r="C95" s="295">
        <v>2020</v>
      </c>
      <c r="D95" s="296"/>
      <c r="E95" s="297">
        <v>2021</v>
      </c>
      <c r="F95" s="296"/>
      <c r="G95" s="297">
        <v>2022</v>
      </c>
      <c r="H95" s="296"/>
      <c r="I95" s="297">
        <v>2023</v>
      </c>
      <c r="J95" s="296"/>
      <c r="K95" s="297">
        <v>2024</v>
      </c>
      <c r="L95" s="296"/>
      <c r="M95" s="297">
        <f>M$7</f>
        <v>2025</v>
      </c>
      <c r="N95" s="298"/>
    </row>
    <row r="96" spans="1:15" ht="16.5" thickTop="1" thickBot="1" x14ac:dyDescent="0.3">
      <c r="B96" s="85"/>
      <c r="C96" s="113" t="s">
        <v>69</v>
      </c>
      <c r="D96" s="114" t="str">
        <f>CONCATENATE("dif ",RIGHT(C95,2),"/",RIGHT(C95-1,2))</f>
        <v>dif 20/19</v>
      </c>
      <c r="E96" s="115" t="s">
        <v>69</v>
      </c>
      <c r="F96" s="114" t="str">
        <f>CONCATENATE("dif ",RIGHT(E95,2),"/",RIGHT(C95,2))</f>
        <v>dif 21/20</v>
      </c>
      <c r="G96" s="115" t="s">
        <v>69</v>
      </c>
      <c r="H96" s="114" t="str">
        <f>CONCATENATE("dif ",RIGHT(G95,2),"/",RIGHT(E95,2))</f>
        <v>dif 22/21</v>
      </c>
      <c r="I96" s="115" t="s">
        <v>69</v>
      </c>
      <c r="J96" s="114" t="str">
        <f>CONCATENATE("dif ",RIGHT(I95,2),"/",RIGHT(G95,2))</f>
        <v>dif 23/22</v>
      </c>
      <c r="K96" s="115" t="s">
        <v>69</v>
      </c>
      <c r="L96" s="114" t="str">
        <f>CONCATENATE("dif ",RIGHT(K95,2),"/",RIGHT(I95,2))</f>
        <v>dif 24/23</v>
      </c>
      <c r="M96" s="115" t="s">
        <v>69</v>
      </c>
      <c r="N96" s="114" t="str">
        <f>CONCATENATE("def ",RIGHT(M95,2),"/",RIGHT(K95,2))</f>
        <v>def 25/24</v>
      </c>
    </row>
    <row r="97" spans="2:14" x14ac:dyDescent="0.25">
      <c r="B97" s="116" t="s">
        <v>71</v>
      </c>
      <c r="C97" s="186">
        <v>9.2884622581490213</v>
      </c>
      <c r="D97" s="187">
        <v>0.14141725543801442</v>
      </c>
      <c r="E97" s="186">
        <v>7.2568181818181818</v>
      </c>
      <c r="F97" s="187">
        <f t="shared" ref="F97:J109" si="12">IFERROR(E97-C97,"-")</f>
        <v>-2.0316440763308394</v>
      </c>
      <c r="G97" s="186">
        <v>10.058643771827706</v>
      </c>
      <c r="H97" s="187">
        <f t="shared" si="12"/>
        <v>2.8018255900095239</v>
      </c>
      <c r="I97" s="186">
        <v>9.1694865070637004</v>
      </c>
      <c r="J97" s="187">
        <f t="shared" si="12"/>
        <v>-0.88915726476400536</v>
      </c>
      <c r="K97" s="186">
        <v>8.4320445539252429</v>
      </c>
      <c r="L97" s="187">
        <f t="shared" ref="L97:L109" si="13">IFERROR(K97-I97,"-")</f>
        <v>-0.73744195313845751</v>
      </c>
      <c r="M97" s="186">
        <v>8.7759174766911325</v>
      </c>
      <c r="N97" s="187">
        <f>IFERROR(M97-K97,"-")</f>
        <v>0.34387292276588965</v>
      </c>
    </row>
    <row r="98" spans="2:14" x14ac:dyDescent="0.25">
      <c r="B98" s="116" t="s">
        <v>73</v>
      </c>
      <c r="C98" s="186">
        <v>8.8178536620582602</v>
      </c>
      <c r="D98" s="187">
        <v>0.44870687534385745</v>
      </c>
      <c r="E98" s="186">
        <v>5.2167060677698975</v>
      </c>
      <c r="F98" s="187">
        <f t="shared" si="12"/>
        <v>-3.6011475942883626</v>
      </c>
      <c r="G98" s="186">
        <v>8.5183896043624543</v>
      </c>
      <c r="H98" s="187">
        <f t="shared" si="12"/>
        <v>3.3016835365925568</v>
      </c>
      <c r="I98" s="186">
        <v>8.342087286527514</v>
      </c>
      <c r="J98" s="187">
        <f t="shared" si="12"/>
        <v>-0.17630231783494033</v>
      </c>
      <c r="K98" s="186">
        <v>7.8970631762423125</v>
      </c>
      <c r="L98" s="187">
        <f t="shared" si="13"/>
        <v>-0.4450241102852015</v>
      </c>
      <c r="M98" s="186">
        <v>7.6407602559277379</v>
      </c>
      <c r="N98" s="187">
        <f t="shared" ref="N98" si="14">IFERROR(M98-K98,"-")</f>
        <v>-0.25630292031457458</v>
      </c>
    </row>
    <row r="99" spans="2:14" x14ac:dyDescent="0.25">
      <c r="B99" s="116" t="s">
        <v>75</v>
      </c>
      <c r="C99" s="186">
        <v>11.325639991937109</v>
      </c>
      <c r="D99" s="187">
        <v>4.1774387181979389</v>
      </c>
      <c r="E99" s="186">
        <v>4.2668872883005644</v>
      </c>
      <c r="F99" s="187">
        <f t="shared" si="12"/>
        <v>-7.0587527036365447</v>
      </c>
      <c r="G99" s="186">
        <v>8.9438208884688084</v>
      </c>
      <c r="H99" s="187">
        <f t="shared" si="12"/>
        <v>4.676933600168244</v>
      </c>
      <c r="I99" s="186">
        <v>7.2962298025134649</v>
      </c>
      <c r="J99" s="187">
        <f t="shared" si="12"/>
        <v>-1.6475910859553435</v>
      </c>
      <c r="K99" s="186">
        <v>7.1176644057800056</v>
      </c>
      <c r="L99" s="187">
        <f t="shared" si="13"/>
        <v>-0.17856539673345928</v>
      </c>
      <c r="M99" s="186"/>
      <c r="N99" s="187"/>
    </row>
    <row r="100" spans="2:14" x14ac:dyDescent="0.25">
      <c r="B100" s="116" t="s">
        <v>77</v>
      </c>
      <c r="C100" s="186" t="s">
        <v>248</v>
      </c>
      <c r="D100" s="187" t="s">
        <v>248</v>
      </c>
      <c r="E100" s="186">
        <v>4.2971937029431899</v>
      </c>
      <c r="F100" s="187" t="str">
        <f t="shared" si="12"/>
        <v>-</v>
      </c>
      <c r="G100" s="186">
        <v>7.2615639657124369</v>
      </c>
      <c r="H100" s="187">
        <f t="shared" si="12"/>
        <v>2.964370262769247</v>
      </c>
      <c r="I100" s="186">
        <v>6.8897870199563975</v>
      </c>
      <c r="J100" s="187">
        <f t="shared" si="12"/>
        <v>-0.37177694575603937</v>
      </c>
      <c r="K100" s="186">
        <v>7.2501342882721573</v>
      </c>
      <c r="L100" s="187">
        <f t="shared" si="13"/>
        <v>0.36034726831575981</v>
      </c>
      <c r="M100" s="186"/>
      <c r="N100" s="187"/>
    </row>
    <row r="101" spans="2:14" x14ac:dyDescent="0.25">
      <c r="B101" s="116" t="s">
        <v>79</v>
      </c>
      <c r="C101" s="186" t="s">
        <v>248</v>
      </c>
      <c r="D101" s="187" t="s">
        <v>248</v>
      </c>
      <c r="E101" s="186">
        <v>3.7259593157651412</v>
      </c>
      <c r="F101" s="187" t="str">
        <f t="shared" si="12"/>
        <v>-</v>
      </c>
      <c r="G101" s="186">
        <v>7.5795092261617238</v>
      </c>
      <c r="H101" s="187">
        <f t="shared" si="12"/>
        <v>3.8535499103965827</v>
      </c>
      <c r="I101" s="186">
        <v>6.8398547955674438</v>
      </c>
      <c r="J101" s="187">
        <f t="shared" si="12"/>
        <v>-0.73965443059428004</v>
      </c>
      <c r="K101" s="186">
        <v>6.7150291423813488</v>
      </c>
      <c r="L101" s="187">
        <f t="shared" si="13"/>
        <v>-0.12482565318609495</v>
      </c>
      <c r="M101" s="186"/>
      <c r="N101" s="187"/>
    </row>
    <row r="102" spans="2:14" x14ac:dyDescent="0.25">
      <c r="B102" s="116" t="s">
        <v>81</v>
      </c>
      <c r="C102" s="186" t="s">
        <v>248</v>
      </c>
      <c r="D102" s="187" t="s">
        <v>248</v>
      </c>
      <c r="E102" s="186">
        <v>5.7977450529222274</v>
      </c>
      <c r="F102" s="187" t="str">
        <f t="shared" si="12"/>
        <v>-</v>
      </c>
      <c r="G102" s="186">
        <v>7.6719207173194901</v>
      </c>
      <c r="H102" s="187">
        <f t="shared" si="12"/>
        <v>1.8741756643972627</v>
      </c>
      <c r="I102" s="186">
        <v>6.5240314296404636</v>
      </c>
      <c r="J102" s="187">
        <f t="shared" si="12"/>
        <v>-1.1478892876790265</v>
      </c>
      <c r="K102" s="186">
        <v>7.0445658424381827</v>
      </c>
      <c r="L102" s="187">
        <f t="shared" si="13"/>
        <v>0.52053441279771917</v>
      </c>
      <c r="M102" s="186"/>
      <c r="N102" s="187"/>
    </row>
    <row r="103" spans="2:14" x14ac:dyDescent="0.25">
      <c r="B103" s="116" t="s">
        <v>83</v>
      </c>
      <c r="C103" s="186" t="s">
        <v>248</v>
      </c>
      <c r="D103" s="187" t="s">
        <v>248</v>
      </c>
      <c r="E103" s="186">
        <v>6.1979111481117082</v>
      </c>
      <c r="F103" s="187" t="str">
        <f t="shared" si="12"/>
        <v>-</v>
      </c>
      <c r="G103" s="186">
        <v>7.8098892707140131</v>
      </c>
      <c r="H103" s="187">
        <f t="shared" si="12"/>
        <v>1.6119781226023049</v>
      </c>
      <c r="I103" s="186">
        <v>7.6651164324823533</v>
      </c>
      <c r="J103" s="187">
        <f t="shared" si="12"/>
        <v>-0.14477283823165976</v>
      </c>
      <c r="K103" s="186">
        <v>7.5937150964470073</v>
      </c>
      <c r="L103" s="187">
        <f t="shared" si="13"/>
        <v>-7.1401336035346041E-2</v>
      </c>
      <c r="M103" s="186"/>
      <c r="N103" s="187"/>
    </row>
    <row r="104" spans="2:14" x14ac:dyDescent="0.25">
      <c r="B104" s="116" t="s">
        <v>85</v>
      </c>
      <c r="C104" s="186">
        <v>6.1327782153707666</v>
      </c>
      <c r="D104" s="187">
        <v>-2.1041946882688034</v>
      </c>
      <c r="E104" s="186">
        <v>6.7188707112019994</v>
      </c>
      <c r="F104" s="187">
        <f t="shared" si="12"/>
        <v>0.5860924958312328</v>
      </c>
      <c r="G104" s="186">
        <v>8.0280654359897952</v>
      </c>
      <c r="H104" s="187">
        <f t="shared" si="12"/>
        <v>1.3091947247877957</v>
      </c>
      <c r="I104" s="186">
        <v>8.0638530164077604</v>
      </c>
      <c r="J104" s="187">
        <f t="shared" si="12"/>
        <v>3.5787580417965259E-2</v>
      </c>
      <c r="K104" s="186">
        <v>8.262072418865209</v>
      </c>
      <c r="L104" s="187">
        <f t="shared" si="13"/>
        <v>0.19821940245744862</v>
      </c>
      <c r="M104" s="186"/>
      <c r="N104" s="187"/>
    </row>
    <row r="105" spans="2:14" x14ac:dyDescent="0.25">
      <c r="B105" s="116" t="s">
        <v>87</v>
      </c>
      <c r="C105" s="186">
        <v>5.1817629917435646</v>
      </c>
      <c r="D105" s="187">
        <v>-3.3723899022714861</v>
      </c>
      <c r="E105" s="186">
        <v>8.1094095358383331</v>
      </c>
      <c r="F105" s="187">
        <f t="shared" si="12"/>
        <v>2.9276465440947685</v>
      </c>
      <c r="G105" s="186">
        <v>7.3250566263515537</v>
      </c>
      <c r="H105" s="187">
        <f t="shared" si="12"/>
        <v>-0.78435290948677938</v>
      </c>
      <c r="I105" s="186">
        <v>7.2178584261588217</v>
      </c>
      <c r="J105" s="187">
        <f t="shared" si="12"/>
        <v>-0.10719820019273207</v>
      </c>
      <c r="K105" s="186">
        <v>7.8073064340239915</v>
      </c>
      <c r="L105" s="187">
        <f t="shared" si="13"/>
        <v>0.58944800786516982</v>
      </c>
      <c r="M105" s="186"/>
      <c r="N105" s="187"/>
    </row>
    <row r="106" spans="2:14" x14ac:dyDescent="0.25">
      <c r="B106" s="116" t="s">
        <v>89</v>
      </c>
      <c r="C106" s="186">
        <v>5.3206016811679691</v>
      </c>
      <c r="D106" s="187">
        <v>-2.7177540500573274</v>
      </c>
      <c r="E106" s="186">
        <v>7.4730443034220979</v>
      </c>
      <c r="F106" s="187">
        <f t="shared" si="12"/>
        <v>2.1524426222541289</v>
      </c>
      <c r="G106" s="186">
        <v>7.6415784008307375</v>
      </c>
      <c r="H106" s="187">
        <f t="shared" si="12"/>
        <v>0.16853409740863956</v>
      </c>
      <c r="I106" s="186">
        <v>7.5350687417126112</v>
      </c>
      <c r="J106" s="187">
        <f t="shared" si="12"/>
        <v>-0.10650965911812627</v>
      </c>
      <c r="K106" s="186">
        <v>7.4144357116541819</v>
      </c>
      <c r="L106" s="187">
        <f t="shared" si="13"/>
        <v>-0.12063303005842929</v>
      </c>
      <c r="M106" s="186"/>
      <c r="N106" s="187"/>
    </row>
    <row r="107" spans="2:14" x14ac:dyDescent="0.25">
      <c r="B107" s="116" t="s">
        <v>91</v>
      </c>
      <c r="C107" s="186">
        <v>6.6477631797771499</v>
      </c>
      <c r="D107" s="187">
        <v>-1.6064680563865297</v>
      </c>
      <c r="E107" s="186">
        <v>8.4286078206597885</v>
      </c>
      <c r="F107" s="187">
        <f t="shared" si="12"/>
        <v>1.7808446408826386</v>
      </c>
      <c r="G107" s="186">
        <v>7.9870946393117137</v>
      </c>
      <c r="H107" s="187">
        <f t="shared" si="12"/>
        <v>-0.44151318134807482</v>
      </c>
      <c r="I107" s="186">
        <v>7.928793932416875</v>
      </c>
      <c r="J107" s="187">
        <f t="shared" si="12"/>
        <v>-5.8300706894838683E-2</v>
      </c>
      <c r="K107" s="186">
        <v>7.3780008311223346</v>
      </c>
      <c r="L107" s="187">
        <f t="shared" si="13"/>
        <v>-0.5507931012945404</v>
      </c>
      <c r="M107" s="186"/>
      <c r="N107" s="187"/>
    </row>
    <row r="108" spans="2:14" x14ac:dyDescent="0.25">
      <c r="B108" s="116" t="s">
        <v>93</v>
      </c>
      <c r="C108" s="186">
        <v>7.4641870742036458</v>
      </c>
      <c r="D108" s="187">
        <v>-1.3808199581451595</v>
      </c>
      <c r="E108" s="186">
        <v>8.0989971715093851</v>
      </c>
      <c r="F108" s="187">
        <f t="shared" si="12"/>
        <v>0.63481009730573934</v>
      </c>
      <c r="G108" s="186">
        <v>7.7937504563043003</v>
      </c>
      <c r="H108" s="187">
        <f t="shared" si="12"/>
        <v>-0.30524671520508484</v>
      </c>
      <c r="I108" s="186">
        <v>7.5041961545687981</v>
      </c>
      <c r="J108" s="187">
        <f t="shared" si="12"/>
        <v>-0.28955430173550223</v>
      </c>
      <c r="K108" s="186">
        <v>7.4633168051037488</v>
      </c>
      <c r="L108" s="187">
        <f t="shared" si="13"/>
        <v>-4.0879349465049231E-2</v>
      </c>
      <c r="M108" s="186"/>
      <c r="N108" s="187"/>
    </row>
    <row r="109" spans="2:14" ht="15.75" x14ac:dyDescent="0.25">
      <c r="B109" s="119" t="s">
        <v>30</v>
      </c>
      <c r="C109" s="188">
        <v>7.9282896242390954</v>
      </c>
      <c r="D109" s="189">
        <v>0.17662173534821957</v>
      </c>
      <c r="E109" s="188">
        <v>6.7462678422476356</v>
      </c>
      <c r="F109" s="189">
        <f t="shared" si="12"/>
        <v>-1.1820217819914598</v>
      </c>
      <c r="G109" s="188">
        <v>7.94246678177314</v>
      </c>
      <c r="H109" s="189">
        <f t="shared" si="12"/>
        <v>1.1961989395255044</v>
      </c>
      <c r="I109" s="188">
        <v>7.5594228758302462</v>
      </c>
      <c r="J109" s="189">
        <f t="shared" si="12"/>
        <v>-0.38304390594289384</v>
      </c>
      <c r="K109" s="188">
        <v>7.5303677443569885</v>
      </c>
      <c r="L109" s="189">
        <f t="shared" si="13"/>
        <v>-2.9055131473257667E-2</v>
      </c>
      <c r="M109" s="188">
        <v>8.1419362749391304</v>
      </c>
      <c r="N109" s="189">
        <v>-1.1646524882841902E-2</v>
      </c>
    </row>
    <row r="110" spans="2:14" ht="6" customHeight="1" x14ac:dyDescent="0.25"/>
    <row r="111" spans="2:14" x14ac:dyDescent="0.25">
      <c r="B111" s="105" t="s">
        <v>55</v>
      </c>
      <c r="C111" s="192"/>
      <c r="D111" s="192"/>
      <c r="E111" s="192"/>
      <c r="F111" s="192"/>
      <c r="G111" s="192"/>
      <c r="H111" s="192"/>
      <c r="I111" s="192"/>
      <c r="J111" s="192"/>
      <c r="K111" s="192"/>
      <c r="L111" s="192"/>
      <c r="M111" s="192"/>
      <c r="N111" s="192"/>
    </row>
  </sheetData>
  <mergeCells count="40"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B51237-1CCB-4334-8460-50F55D7C36E2}">
  <sheetPr>
    <tabColor rgb="FF7030A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AA7DC9-A630-4071-A851-BED3FC648D5E}">
  <sheetPr>
    <tabColor rgb="FFAC75D5"/>
  </sheetPr>
  <dimension ref="A4:AC112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1" max="11" width="14.7109375" bestFit="1" customWidth="1"/>
    <col min="13" max="13" width="14.7109375" bestFit="1" customWidth="1"/>
    <col min="15" max="15" width="14.85546875" customWidth="1"/>
  </cols>
  <sheetData>
    <row r="4" spans="1:16" ht="48.75" customHeight="1" thickBot="1" x14ac:dyDescent="0.3">
      <c r="B4" s="268" t="s">
        <v>304</v>
      </c>
      <c r="C4" s="268"/>
      <c r="D4" s="268"/>
      <c r="E4" s="268"/>
      <c r="F4" s="268"/>
      <c r="G4" s="268"/>
      <c r="H4" s="268"/>
      <c r="I4" s="268"/>
      <c r="J4" s="268"/>
      <c r="K4" s="268"/>
      <c r="L4" s="268"/>
      <c r="M4" s="268"/>
      <c r="N4" s="268"/>
      <c r="P4" s="1" t="s">
        <v>150</v>
      </c>
    </row>
    <row r="5" spans="1:16" ht="10.5" customHeight="1" thickBot="1" x14ac:dyDescent="0.3">
      <c r="B5" s="106"/>
      <c r="C5" s="106"/>
      <c r="D5" s="106"/>
      <c r="E5" s="106"/>
      <c r="F5" s="106"/>
      <c r="G5" s="106"/>
      <c r="H5" s="106"/>
      <c r="I5" s="106"/>
      <c r="J5" s="106"/>
      <c r="K5" s="4"/>
      <c r="L5" s="4"/>
      <c r="M5" s="4"/>
      <c r="N5" s="4"/>
      <c r="P5" s="1" t="s">
        <v>151</v>
      </c>
    </row>
    <row r="6" spans="1:16" ht="22.5" thickTop="1" thickBot="1" x14ac:dyDescent="0.3">
      <c r="B6" s="109"/>
      <c r="C6" s="293" t="s">
        <v>152</v>
      </c>
      <c r="D6" s="294"/>
      <c r="E6" s="294"/>
      <c r="F6" s="294"/>
      <c r="G6" s="294"/>
      <c r="H6" s="294"/>
      <c r="I6" s="294"/>
      <c r="J6" s="294"/>
      <c r="K6" s="294"/>
      <c r="L6" s="294"/>
      <c r="M6" s="294"/>
      <c r="N6" s="294"/>
    </row>
    <row r="7" spans="1:16" ht="22.5" thickTop="1" thickBot="1" x14ac:dyDescent="0.3">
      <c r="B7" s="109"/>
      <c r="C7" s="297" t="s">
        <v>318</v>
      </c>
      <c r="D7" s="296"/>
      <c r="E7" s="297" t="s">
        <v>319</v>
      </c>
      <c r="F7" s="296"/>
      <c r="G7" s="297" t="s">
        <v>320</v>
      </c>
      <c r="H7" s="296"/>
      <c r="I7" s="297">
        <v>2023</v>
      </c>
      <c r="J7" s="296"/>
      <c r="K7" s="297">
        <v>2024</v>
      </c>
      <c r="L7" s="296"/>
      <c r="M7" s="297">
        <v>2025</v>
      </c>
      <c r="N7" s="298"/>
    </row>
    <row r="8" spans="1:16" ht="16.5" thickTop="1" thickBot="1" x14ac:dyDescent="0.3">
      <c r="B8" s="85"/>
      <c r="C8" s="115" t="s">
        <v>69</v>
      </c>
      <c r="D8" s="114" t="str">
        <f>CONCATENATE("var ",RIGHT(C7,2),"/",RIGHT(A7,2))</f>
        <v>var 20/</v>
      </c>
      <c r="E8" s="115" t="s">
        <v>69</v>
      </c>
      <c r="F8" s="114" t="str">
        <f>CONCATENATE("var ",RIGHT(E7,2),"/",RIGHT(C7,2))</f>
        <v>var 21/20</v>
      </c>
      <c r="G8" s="115" t="s">
        <v>69</v>
      </c>
      <c r="H8" s="114" t="str">
        <f>CONCATENATE("var ",RIGHT(G7,2),"/",RIGHT(E7,2))</f>
        <v>var 22/21</v>
      </c>
      <c r="I8" s="115" t="s">
        <v>69</v>
      </c>
      <c r="J8" s="114" t="str">
        <f>CONCATENATE("var ",RIGHT(I7,2),"/",RIGHT(G7,2))</f>
        <v>var 23/22</v>
      </c>
      <c r="K8" s="115" t="s">
        <v>69</v>
      </c>
      <c r="L8" s="114" t="str">
        <f>CONCATENATE("var ",RIGHT(K7,2),"/",RIGHT(I7,2))</f>
        <v>var 24/23</v>
      </c>
      <c r="M8" s="115" t="s">
        <v>69</v>
      </c>
      <c r="N8" s="114" t="str">
        <f>CONCATENATE("var ",RIGHT(M7,2),"/",RIGHT(K7,2))</f>
        <v>var 25/24</v>
      </c>
    </row>
    <row r="9" spans="1:16" x14ac:dyDescent="0.25">
      <c r="A9" s="1" t="s">
        <v>70</v>
      </c>
      <c r="B9" s="116" t="s">
        <v>71</v>
      </c>
      <c r="C9" s="194">
        <v>0.75989999999999991</v>
      </c>
      <c r="D9" s="118" t="str">
        <f t="shared" ref="D9:J21" si="0">IFERROR(C9/A9-1,"-")</f>
        <v>-</v>
      </c>
      <c r="E9" s="194">
        <v>0.16260000000000002</v>
      </c>
      <c r="F9" s="118">
        <f t="shared" si="0"/>
        <v>-0.78602447690485588</v>
      </c>
      <c r="G9" s="194">
        <v>0.59370000000000001</v>
      </c>
      <c r="H9" s="118">
        <f t="shared" si="0"/>
        <v>2.6512915129151287</v>
      </c>
      <c r="I9" s="194">
        <v>0.77349999999999997</v>
      </c>
      <c r="J9" s="118">
        <f t="shared" si="0"/>
        <v>0.30284655549941042</v>
      </c>
      <c r="K9" s="194">
        <v>0.80409999999999993</v>
      </c>
      <c r="L9" s="118">
        <f t="shared" ref="L9:L14" si="1">IFERROR(K9/I9-1,"-")</f>
        <v>3.956043956043942E-2</v>
      </c>
      <c r="M9" s="194">
        <v>0.78489999999999993</v>
      </c>
      <c r="N9" s="118">
        <f t="shared" ref="N9:N10" si="2">IFERROR(M9/K9-1,"-")</f>
        <v>-2.3877627160800885E-2</v>
      </c>
    </row>
    <row r="10" spans="1:16" x14ac:dyDescent="0.25">
      <c r="A10" s="1" t="s">
        <v>72</v>
      </c>
      <c r="B10" s="116" t="s">
        <v>73</v>
      </c>
      <c r="C10" s="194">
        <v>0.78579999999999994</v>
      </c>
      <c r="D10" s="118" t="str">
        <f t="shared" si="0"/>
        <v>-</v>
      </c>
      <c r="E10" s="194">
        <v>0.2394</v>
      </c>
      <c r="F10" s="118">
        <f t="shared" si="0"/>
        <v>-0.69534232629167725</v>
      </c>
      <c r="G10" s="194">
        <v>0.75780000000000003</v>
      </c>
      <c r="H10" s="118">
        <f t="shared" si="0"/>
        <v>2.1654135338345863</v>
      </c>
      <c r="I10" s="194">
        <v>0.83819999999999995</v>
      </c>
      <c r="J10" s="118">
        <f t="shared" si="0"/>
        <v>0.10609659540775929</v>
      </c>
      <c r="K10" s="194">
        <v>0.82450000000000001</v>
      </c>
      <c r="L10" s="118">
        <f t="shared" si="1"/>
        <v>-1.634454784061079E-2</v>
      </c>
      <c r="M10" s="194">
        <v>0.84650000000000003</v>
      </c>
      <c r="N10" s="118">
        <f t="shared" si="2"/>
        <v>2.668283808368721E-2</v>
      </c>
    </row>
    <row r="11" spans="1:16" x14ac:dyDescent="0.25">
      <c r="A11" s="1" t="s">
        <v>74</v>
      </c>
      <c r="B11" s="116" t="s">
        <v>75</v>
      </c>
      <c r="C11" s="194">
        <v>0.32850000000000001</v>
      </c>
      <c r="D11" s="118" t="str">
        <f t="shared" si="0"/>
        <v>-</v>
      </c>
      <c r="E11" s="194">
        <v>0.23399999999999999</v>
      </c>
      <c r="F11" s="118">
        <f t="shared" si="0"/>
        <v>-0.28767123287671237</v>
      </c>
      <c r="G11" s="194">
        <v>0.78410000000000002</v>
      </c>
      <c r="H11" s="118">
        <f t="shared" si="0"/>
        <v>2.3508547008547009</v>
      </c>
      <c r="I11" s="194">
        <v>0.77450000000000008</v>
      </c>
      <c r="J11" s="118">
        <f t="shared" si="0"/>
        <v>-1.2243336309144204E-2</v>
      </c>
      <c r="K11" s="194">
        <v>0.82980000000000009</v>
      </c>
      <c r="L11" s="118">
        <f t="shared" si="1"/>
        <v>7.1400903808908955E-2</v>
      </c>
      <c r="M11" s="194"/>
      <c r="N11" s="118"/>
    </row>
    <row r="12" spans="1:16" x14ac:dyDescent="0.25">
      <c r="A12" s="1" t="s">
        <v>76</v>
      </c>
      <c r="B12" s="116" t="s">
        <v>77</v>
      </c>
      <c r="C12" s="194">
        <v>0</v>
      </c>
      <c r="D12" s="118" t="str">
        <f t="shared" si="0"/>
        <v>-</v>
      </c>
      <c r="E12" s="194">
        <v>0.30820000000000003</v>
      </c>
      <c r="F12" s="118" t="str">
        <f t="shared" si="0"/>
        <v>-</v>
      </c>
      <c r="G12" s="194">
        <v>0.82299999999999995</v>
      </c>
      <c r="H12" s="118">
        <f t="shared" si="0"/>
        <v>1.670343932511356</v>
      </c>
      <c r="I12" s="194">
        <v>0.8075</v>
      </c>
      <c r="J12" s="118">
        <f t="shared" si="0"/>
        <v>-1.883353584447145E-2</v>
      </c>
      <c r="K12" s="194">
        <v>0.79059999999999997</v>
      </c>
      <c r="L12" s="118">
        <f t="shared" si="1"/>
        <v>-2.0928792569659516E-2</v>
      </c>
      <c r="M12" s="194"/>
      <c r="N12" s="118"/>
    </row>
    <row r="13" spans="1:16" x14ac:dyDescent="0.25">
      <c r="A13" s="1" t="s">
        <v>78</v>
      </c>
      <c r="B13" s="116" t="s">
        <v>79</v>
      </c>
      <c r="C13" s="194">
        <v>0</v>
      </c>
      <c r="D13" s="118" t="str">
        <f t="shared" si="0"/>
        <v>-</v>
      </c>
      <c r="E13" s="194">
        <v>0.3014</v>
      </c>
      <c r="F13" s="118" t="str">
        <f t="shared" si="0"/>
        <v>-</v>
      </c>
      <c r="G13" s="194">
        <v>0.72030000000000005</v>
      </c>
      <c r="H13" s="118">
        <f t="shared" si="0"/>
        <v>1.389847378898474</v>
      </c>
      <c r="I13" s="194">
        <v>0.73370000000000002</v>
      </c>
      <c r="J13" s="118">
        <f t="shared" si="0"/>
        <v>1.8603359711231393E-2</v>
      </c>
      <c r="K13" s="194">
        <v>0.76329999999999998</v>
      </c>
      <c r="L13" s="118">
        <f t="shared" si="1"/>
        <v>4.0343464631320547E-2</v>
      </c>
      <c r="M13" s="194"/>
      <c r="N13" s="118"/>
    </row>
    <row r="14" spans="1:16" x14ac:dyDescent="0.25">
      <c r="A14" s="1" t="s">
        <v>80</v>
      </c>
      <c r="B14" s="116" t="s">
        <v>81</v>
      </c>
      <c r="C14" s="194">
        <v>0</v>
      </c>
      <c r="D14" s="118" t="str">
        <f t="shared" si="0"/>
        <v>-</v>
      </c>
      <c r="E14" s="194">
        <v>0.3044</v>
      </c>
      <c r="F14" s="118" t="str">
        <f t="shared" si="0"/>
        <v>-</v>
      </c>
      <c r="G14" s="194">
        <v>0.76419999999999999</v>
      </c>
      <c r="H14" s="118">
        <f t="shared" si="0"/>
        <v>1.5105124835742445</v>
      </c>
      <c r="I14" s="194">
        <v>0.77629999999999999</v>
      </c>
      <c r="J14" s="118">
        <f t="shared" si="0"/>
        <v>1.5833551426328141E-2</v>
      </c>
      <c r="K14" s="194">
        <v>0.76719999999999999</v>
      </c>
      <c r="L14" s="118">
        <f t="shared" si="1"/>
        <v>-1.1722272317403082E-2</v>
      </c>
      <c r="M14" s="194"/>
      <c r="N14" s="118"/>
    </row>
    <row r="15" spans="1:16" x14ac:dyDescent="0.25">
      <c r="A15" s="1" t="s">
        <v>82</v>
      </c>
      <c r="B15" s="116" t="s">
        <v>83</v>
      </c>
      <c r="C15" s="194">
        <v>0</v>
      </c>
      <c r="D15" s="118" t="str">
        <f t="shared" si="0"/>
        <v>-</v>
      </c>
      <c r="E15" s="194">
        <v>0.49420000000000003</v>
      </c>
      <c r="F15" s="118" t="str">
        <f t="shared" si="0"/>
        <v>-</v>
      </c>
      <c r="G15" s="194">
        <v>0.86370000000000002</v>
      </c>
      <c r="H15" s="118">
        <f t="shared" si="0"/>
        <v>0.74767300687980565</v>
      </c>
      <c r="I15" s="194">
        <v>0.86620000000000008</v>
      </c>
      <c r="J15" s="118">
        <f t="shared" si="0"/>
        <v>2.8945235614219467E-3</v>
      </c>
      <c r="K15" s="194">
        <v>0.85230000000000006</v>
      </c>
      <c r="L15" s="118">
        <f>IFERROR(K15/I15-1,"-")</f>
        <v>-1.6047102285846271E-2</v>
      </c>
      <c r="M15" s="194"/>
      <c r="N15" s="118"/>
    </row>
    <row r="16" spans="1:16" x14ac:dyDescent="0.25">
      <c r="A16" s="1" t="s">
        <v>84</v>
      </c>
      <c r="B16" s="116" t="s">
        <v>85</v>
      </c>
      <c r="C16" s="194">
        <v>0.376</v>
      </c>
      <c r="D16" s="118" t="str">
        <f t="shared" si="0"/>
        <v>-</v>
      </c>
      <c r="E16" s="194">
        <v>0.68180000000000007</v>
      </c>
      <c r="F16" s="118">
        <f t="shared" si="0"/>
        <v>0.81329787234042583</v>
      </c>
      <c r="G16" s="194">
        <v>0.90879999999999994</v>
      </c>
      <c r="H16" s="118">
        <f t="shared" si="0"/>
        <v>0.3329422117923142</v>
      </c>
      <c r="I16" s="194">
        <v>0.91400000000000003</v>
      </c>
      <c r="J16" s="118">
        <f t="shared" si="0"/>
        <v>5.7218309859154992E-3</v>
      </c>
      <c r="K16" s="194">
        <v>0.90689999999999993</v>
      </c>
      <c r="L16" s="118">
        <f>IFERROR(K16/I16-1,"-")</f>
        <v>-7.7680525164115499E-3</v>
      </c>
      <c r="M16" s="194"/>
      <c r="N16" s="118"/>
    </row>
    <row r="17" spans="1:29" x14ac:dyDescent="0.25">
      <c r="A17" s="1" t="s">
        <v>86</v>
      </c>
      <c r="B17" s="116" t="s">
        <v>87</v>
      </c>
      <c r="C17" s="194">
        <v>0.24160000000000001</v>
      </c>
      <c r="D17" s="118" t="str">
        <f t="shared" si="0"/>
        <v>-</v>
      </c>
      <c r="E17" s="194">
        <v>0.65239999999999998</v>
      </c>
      <c r="F17" s="118">
        <f t="shared" si="0"/>
        <v>1.7003311258278142</v>
      </c>
      <c r="G17" s="194">
        <v>0.76670000000000005</v>
      </c>
      <c r="H17" s="118">
        <f t="shared" si="0"/>
        <v>0.17519926425505838</v>
      </c>
      <c r="I17" s="194">
        <v>0.79319999999999991</v>
      </c>
      <c r="J17" s="118">
        <f t="shared" si="0"/>
        <v>3.4563714621103303E-2</v>
      </c>
      <c r="K17" s="194">
        <v>0.7923</v>
      </c>
      <c r="L17" s="118">
        <f t="shared" ref="L17:L20" si="3">IFERROR(K17/I17-1,"-")</f>
        <v>-1.1346444780634402E-3</v>
      </c>
      <c r="M17" s="194"/>
      <c r="N17" s="118"/>
    </row>
    <row r="18" spans="1:29" x14ac:dyDescent="0.25">
      <c r="A18" s="1" t="s">
        <v>88</v>
      </c>
      <c r="B18" s="116" t="s">
        <v>89</v>
      </c>
      <c r="C18" s="194">
        <v>0.20039999999999999</v>
      </c>
      <c r="D18" s="118" t="str">
        <f t="shared" si="0"/>
        <v>-</v>
      </c>
      <c r="E18" s="194">
        <v>0.76</v>
      </c>
      <c r="F18" s="118">
        <f t="shared" si="0"/>
        <v>2.7924151696606789</v>
      </c>
      <c r="G18" s="194">
        <v>0.8234999999999999</v>
      </c>
      <c r="H18" s="118">
        <f t="shared" si="0"/>
        <v>8.3552631578947212E-2</v>
      </c>
      <c r="I18" s="194">
        <v>0.83819999999999995</v>
      </c>
      <c r="J18" s="118">
        <f t="shared" si="0"/>
        <v>1.785063752276872E-2</v>
      </c>
      <c r="K18" s="194">
        <v>0.8397</v>
      </c>
      <c r="L18" s="118">
        <f t="shared" si="3"/>
        <v>1.7895490336437003E-3</v>
      </c>
      <c r="M18" s="194"/>
      <c r="N18" s="118"/>
      <c r="AB18" s="195"/>
    </row>
    <row r="19" spans="1:29" x14ac:dyDescent="0.25">
      <c r="A19" s="1" t="s">
        <v>90</v>
      </c>
      <c r="B19" s="116" t="s">
        <v>91</v>
      </c>
      <c r="C19" s="194">
        <v>0.2581</v>
      </c>
      <c r="D19" s="118" t="str">
        <f t="shared" si="0"/>
        <v>-</v>
      </c>
      <c r="E19" s="194">
        <v>0.74400000000000011</v>
      </c>
      <c r="F19" s="118">
        <f t="shared" si="0"/>
        <v>1.8826036419992254</v>
      </c>
      <c r="G19" s="194">
        <v>0.79489999999999994</v>
      </c>
      <c r="H19" s="118">
        <f t="shared" si="0"/>
        <v>6.8413978494623384E-2</v>
      </c>
      <c r="I19" s="194">
        <v>0.82430000000000003</v>
      </c>
      <c r="J19" s="118">
        <f t="shared" si="0"/>
        <v>3.6985784375393349E-2</v>
      </c>
      <c r="K19" s="194">
        <v>0.79709999999999992</v>
      </c>
      <c r="L19" s="118">
        <f t="shared" si="3"/>
        <v>-3.2997695013951334E-2</v>
      </c>
      <c r="M19" s="194"/>
      <c r="N19" s="118"/>
      <c r="AB19" s="195"/>
      <c r="AC19" s="195"/>
    </row>
    <row r="20" spans="1:29" x14ac:dyDescent="0.25">
      <c r="A20" s="1" t="s">
        <v>92</v>
      </c>
      <c r="B20" s="116" t="s">
        <v>93</v>
      </c>
      <c r="C20" s="194">
        <v>0.29730000000000001</v>
      </c>
      <c r="D20" s="118" t="str">
        <f t="shared" si="0"/>
        <v>-</v>
      </c>
      <c r="E20" s="194">
        <v>0.62539999999999996</v>
      </c>
      <c r="F20" s="118">
        <f t="shared" si="0"/>
        <v>1.1035990581903801</v>
      </c>
      <c r="G20" s="194">
        <v>0.77950000000000008</v>
      </c>
      <c r="H20" s="118">
        <f t="shared" si="0"/>
        <v>0.24640230252638329</v>
      </c>
      <c r="I20" s="194">
        <v>0.79909999999999992</v>
      </c>
      <c r="J20" s="118">
        <f t="shared" si="0"/>
        <v>2.5144323284156389E-2</v>
      </c>
      <c r="K20" s="194">
        <v>0.78260000000000007</v>
      </c>
      <c r="L20" s="118">
        <f t="shared" si="3"/>
        <v>-2.0648229257914985E-2</v>
      </c>
      <c r="M20" s="194"/>
      <c r="N20" s="118"/>
      <c r="O20" s="124"/>
    </row>
    <row r="21" spans="1:29" ht="15.75" x14ac:dyDescent="0.25">
      <c r="A21" s="1" t="s">
        <v>0</v>
      </c>
      <c r="B21" s="119" t="s">
        <v>30</v>
      </c>
      <c r="C21" s="196">
        <v>0.49563348888170433</v>
      </c>
      <c r="D21" s="121" t="str">
        <f t="shared" si="0"/>
        <v>-</v>
      </c>
      <c r="E21" s="196">
        <v>0.53007392392769836</v>
      </c>
      <c r="F21" s="121">
        <f t="shared" si="0"/>
        <v>6.9487707789281705E-2</v>
      </c>
      <c r="G21" s="196">
        <v>0.78235212112064911</v>
      </c>
      <c r="H21" s="121">
        <f t="shared" si="0"/>
        <v>0.47593021615483444</v>
      </c>
      <c r="I21" s="196">
        <v>0.81120905005064936</v>
      </c>
      <c r="J21" s="121">
        <f t="shared" si="0"/>
        <v>3.6884835039068253E-2</v>
      </c>
      <c r="K21" s="196">
        <v>0.81280076010742186</v>
      </c>
      <c r="L21" s="121">
        <v>1.9621453393217081E-3</v>
      </c>
      <c r="M21" s="196"/>
      <c r="N21" s="121"/>
      <c r="O21" s="305"/>
    </row>
    <row r="22" spans="1:29" ht="6" customHeight="1" x14ac:dyDescent="0.25">
      <c r="O22" s="305"/>
    </row>
    <row r="23" spans="1:29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305"/>
    </row>
    <row r="24" spans="1:29" x14ac:dyDescent="0.25">
      <c r="I24" s="197"/>
      <c r="K24" s="197"/>
      <c r="L24" s="118"/>
      <c r="M24" s="197"/>
      <c r="N24" s="118"/>
      <c r="O24" s="305"/>
    </row>
    <row r="26" spans="1:29" ht="21.75" customHeight="1" thickBot="1" x14ac:dyDescent="0.3">
      <c r="B26" s="268" t="s">
        <v>305</v>
      </c>
      <c r="C26" s="268"/>
      <c r="D26" s="268"/>
      <c r="E26" s="268"/>
      <c r="F26" s="268"/>
      <c r="G26" s="268"/>
      <c r="H26" s="268"/>
      <c r="I26" s="268"/>
      <c r="J26" s="268"/>
      <c r="K26" s="268"/>
      <c r="L26" s="268"/>
      <c r="M26" s="268"/>
      <c r="N26" s="268"/>
      <c r="P26" s="1" t="s">
        <v>153</v>
      </c>
    </row>
    <row r="27" spans="1:29" ht="10.5" customHeight="1" thickBot="1" x14ac:dyDescent="0.3">
      <c r="B27" s="106"/>
      <c r="C27" s="106"/>
      <c r="D27" s="106"/>
      <c r="E27" s="106"/>
      <c r="F27" s="106"/>
      <c r="G27" s="106"/>
      <c r="H27" s="106"/>
      <c r="I27" s="106"/>
      <c r="J27" s="106"/>
      <c r="K27" s="4"/>
      <c r="L27" s="4"/>
      <c r="M27" s="4"/>
      <c r="N27" s="4"/>
      <c r="P27" s="1" t="s">
        <v>154</v>
      </c>
    </row>
    <row r="28" spans="1:29" ht="22.5" thickTop="1" thickBot="1" x14ac:dyDescent="0.3">
      <c r="B28" s="109"/>
      <c r="C28" s="293" t="s">
        <v>60</v>
      </c>
      <c r="D28" s="294"/>
      <c r="E28" s="294"/>
      <c r="F28" s="294"/>
      <c r="G28" s="294"/>
      <c r="H28" s="294"/>
      <c r="I28" s="294"/>
      <c r="J28" s="294"/>
      <c r="K28" s="294"/>
      <c r="L28" s="294"/>
      <c r="M28" s="294"/>
      <c r="N28" s="294"/>
    </row>
    <row r="29" spans="1:29" ht="22.5" thickTop="1" thickBot="1" x14ac:dyDescent="0.3">
      <c r="B29" s="109"/>
      <c r="C29" s="297" t="s">
        <v>318</v>
      </c>
      <c r="D29" s="296"/>
      <c r="E29" s="297" t="s">
        <v>319</v>
      </c>
      <c r="F29" s="296"/>
      <c r="G29" s="297" t="s">
        <v>320</v>
      </c>
      <c r="H29" s="296"/>
      <c r="I29" s="297">
        <v>2023</v>
      </c>
      <c r="J29" s="296"/>
      <c r="K29" s="297">
        <f>K$7</f>
        <v>2024</v>
      </c>
      <c r="L29" s="296"/>
      <c r="M29" s="111">
        <f>M$7</f>
        <v>2025</v>
      </c>
      <c r="N29" s="112"/>
    </row>
    <row r="30" spans="1:29" ht="16.5" thickTop="1" thickBot="1" x14ac:dyDescent="0.3">
      <c r="B30" s="85"/>
      <c r="C30" s="115" t="s">
        <v>69</v>
      </c>
      <c r="D30" s="114" t="str">
        <f>CONCATENATE("var ",RIGHT(C29,2),"/",RIGHT(A29,2))</f>
        <v>var 20/</v>
      </c>
      <c r="E30" s="115" t="s">
        <v>69</v>
      </c>
      <c r="F30" s="114" t="str">
        <f>CONCATENATE("var ",RIGHT(E29,2),"/",RIGHT(C29,2))</f>
        <v>var 21/20</v>
      </c>
      <c r="G30" s="115" t="s">
        <v>69</v>
      </c>
      <c r="H30" s="114" t="str">
        <f>CONCATENATE("var ",RIGHT(G29,2),"/",RIGHT(E29,2))</f>
        <v>var 22/21</v>
      </c>
      <c r="I30" s="115" t="s">
        <v>69</v>
      </c>
      <c r="J30" s="114" t="str">
        <f>CONCATENATE("var ",RIGHT(I29,2),"/",RIGHT(G29,2))</f>
        <v>var 23/22</v>
      </c>
      <c r="K30" s="115" t="s">
        <v>69</v>
      </c>
      <c r="L30" s="114" t="str">
        <f>CONCATENATE("var ",RIGHT(K29,2),"/",RIGHT(I29,2))</f>
        <v>var 24/23</v>
      </c>
      <c r="M30" s="115" t="s">
        <v>69</v>
      </c>
      <c r="N30" s="114" t="str">
        <f>CONCATENATE("var ",RIGHT(M29,2),"/",RIGHT(K29,2))</f>
        <v>var 25/24</v>
      </c>
    </row>
    <row r="31" spans="1:29" x14ac:dyDescent="0.25">
      <c r="B31" s="116" t="s">
        <v>71</v>
      </c>
      <c r="C31" s="194">
        <v>0.79769999999999996</v>
      </c>
      <c r="D31" s="118" t="str">
        <f t="shared" ref="D31:H42" si="4">IFERROR(C31/A31-1,"-")</f>
        <v>-</v>
      </c>
      <c r="E31" s="194">
        <v>0.17430000000000001</v>
      </c>
      <c r="F31" s="118">
        <f t="shared" si="4"/>
        <v>-0.78149680330951488</v>
      </c>
      <c r="G31" s="194">
        <v>0.60199999999999998</v>
      </c>
      <c r="H31" s="118">
        <f t="shared" si="4"/>
        <v>2.4538152610441766</v>
      </c>
      <c r="I31" s="194">
        <v>0.81779999999999997</v>
      </c>
      <c r="J31" s="118">
        <f t="shared" ref="J31:J42" si="5">IFERROR(I31/G31-1,"-")</f>
        <v>0.35847176079734222</v>
      </c>
      <c r="K31" s="194">
        <v>0.84060000000000001</v>
      </c>
      <c r="L31" s="118">
        <f t="shared" ref="L31:L39" si="6">IFERROR(K31/I31-1,"-")</f>
        <v>2.7879677182685247E-2</v>
      </c>
      <c r="M31" s="194">
        <v>0.84290000000000009</v>
      </c>
      <c r="N31" s="118">
        <f t="shared" ref="N31:N32" si="7">IFERROR(M31/K31-1,"-")</f>
        <v>2.7361408517725394E-3</v>
      </c>
    </row>
    <row r="32" spans="1:29" x14ac:dyDescent="0.25">
      <c r="B32" s="116" t="s">
        <v>73</v>
      </c>
      <c r="C32" s="194">
        <v>0.82010000000000005</v>
      </c>
      <c r="D32" s="118" t="str">
        <f t="shared" si="4"/>
        <v>-</v>
      </c>
      <c r="E32" s="194">
        <v>0.2646</v>
      </c>
      <c r="F32" s="118">
        <f t="shared" si="4"/>
        <v>-0.6773564199487867</v>
      </c>
      <c r="G32" s="194">
        <v>0.78110000000000002</v>
      </c>
      <c r="H32" s="118">
        <f t="shared" si="4"/>
        <v>1.9520030234315948</v>
      </c>
      <c r="I32" s="194">
        <v>0.87939999999999996</v>
      </c>
      <c r="J32" s="118">
        <f t="shared" si="5"/>
        <v>0.12584816284726652</v>
      </c>
      <c r="K32" s="194">
        <v>0.87919999999999998</v>
      </c>
      <c r="L32" s="118">
        <f t="shared" si="6"/>
        <v>-2.2742779167617133E-4</v>
      </c>
      <c r="M32" s="194">
        <v>0.88129999999999997</v>
      </c>
      <c r="N32" s="118">
        <f t="shared" si="7"/>
        <v>2.3885350318471055E-3</v>
      </c>
    </row>
    <row r="33" spans="2:16" x14ac:dyDescent="0.25">
      <c r="B33" s="116" t="s">
        <v>75</v>
      </c>
      <c r="C33" s="194">
        <v>0.34020000000000006</v>
      </c>
      <c r="D33" s="118" t="str">
        <f t="shared" si="4"/>
        <v>-</v>
      </c>
      <c r="E33" s="194">
        <v>0.26329999999999998</v>
      </c>
      <c r="F33" s="118">
        <f t="shared" si="4"/>
        <v>-0.2260435038212818</v>
      </c>
      <c r="G33" s="194">
        <v>0.82319999999999993</v>
      </c>
      <c r="H33" s="118">
        <f t="shared" si="4"/>
        <v>2.1264717052791493</v>
      </c>
      <c r="I33" s="194">
        <v>0.8216</v>
      </c>
      <c r="J33" s="118">
        <f t="shared" si="5"/>
        <v>-1.9436345966957758E-3</v>
      </c>
      <c r="K33" s="194">
        <v>0.86970000000000003</v>
      </c>
      <c r="L33" s="118">
        <f t="shared" si="6"/>
        <v>5.8544303797468444E-2</v>
      </c>
      <c r="M33" s="194"/>
      <c r="N33" s="118"/>
    </row>
    <row r="34" spans="2:16" x14ac:dyDescent="0.25">
      <c r="B34" s="116" t="s">
        <v>77</v>
      </c>
      <c r="C34" s="194">
        <v>0</v>
      </c>
      <c r="D34" s="118" t="str">
        <f t="shared" si="4"/>
        <v>-</v>
      </c>
      <c r="E34" s="194">
        <v>0.34250000000000003</v>
      </c>
      <c r="F34" s="118" t="str">
        <f t="shared" si="4"/>
        <v>-</v>
      </c>
      <c r="G34" s="194">
        <v>0.88049999999999995</v>
      </c>
      <c r="H34" s="118">
        <f t="shared" si="4"/>
        <v>1.5708029197080289</v>
      </c>
      <c r="I34" s="194">
        <v>0.86809999999999998</v>
      </c>
      <c r="J34" s="118">
        <f t="shared" si="5"/>
        <v>-1.4082907438955128E-2</v>
      </c>
      <c r="K34" s="194">
        <v>0.84870000000000001</v>
      </c>
      <c r="L34" s="118">
        <f t="shared" si="6"/>
        <v>-2.2347655800022959E-2</v>
      </c>
      <c r="M34" s="194"/>
      <c r="N34" s="118"/>
    </row>
    <row r="35" spans="2:16" x14ac:dyDescent="0.25">
      <c r="B35" s="116" t="s">
        <v>79</v>
      </c>
      <c r="C35" s="194">
        <v>0</v>
      </c>
      <c r="D35" s="118" t="str">
        <f t="shared" si="4"/>
        <v>-</v>
      </c>
      <c r="E35" s="194">
        <v>0.36119999999999997</v>
      </c>
      <c r="F35" s="118" t="str">
        <f t="shared" si="4"/>
        <v>-</v>
      </c>
      <c r="G35" s="194">
        <v>0.77670000000000006</v>
      </c>
      <c r="H35" s="118">
        <f t="shared" si="4"/>
        <v>1.1503322259136217</v>
      </c>
      <c r="I35" s="194">
        <v>0.80019999999999991</v>
      </c>
      <c r="J35" s="118">
        <f t="shared" si="5"/>
        <v>3.025621217973451E-2</v>
      </c>
      <c r="K35" s="194">
        <v>0.82900000000000007</v>
      </c>
      <c r="L35" s="118">
        <f t="shared" si="6"/>
        <v>3.5991002249437853E-2</v>
      </c>
      <c r="M35" s="194"/>
      <c r="N35" s="118"/>
    </row>
    <row r="36" spans="2:16" x14ac:dyDescent="0.25">
      <c r="B36" s="116" t="s">
        <v>81</v>
      </c>
      <c r="C36" s="194">
        <v>0</v>
      </c>
      <c r="D36" s="118" t="str">
        <f t="shared" si="4"/>
        <v>-</v>
      </c>
      <c r="E36" s="194">
        <v>0.32770000000000005</v>
      </c>
      <c r="F36" s="118" t="str">
        <f t="shared" si="4"/>
        <v>-</v>
      </c>
      <c r="G36" s="194">
        <v>0.82209999999999994</v>
      </c>
      <c r="H36" s="118">
        <f t="shared" si="4"/>
        <v>1.5086969789441556</v>
      </c>
      <c r="I36" s="194">
        <v>0.83799999999999997</v>
      </c>
      <c r="J36" s="118">
        <f t="shared" si="5"/>
        <v>1.9340712808660676E-2</v>
      </c>
      <c r="K36" s="194">
        <v>0.83069999999999988</v>
      </c>
      <c r="L36" s="118">
        <f t="shared" si="6"/>
        <v>-8.7112171837709917E-3</v>
      </c>
      <c r="M36" s="194"/>
      <c r="N36" s="118"/>
    </row>
    <row r="37" spans="2:16" x14ac:dyDescent="0.25">
      <c r="B37" s="116" t="s">
        <v>83</v>
      </c>
      <c r="C37" s="194">
        <v>0</v>
      </c>
      <c r="D37" s="118" t="str">
        <f t="shared" si="4"/>
        <v>-</v>
      </c>
      <c r="E37" s="194">
        <v>0.52710000000000001</v>
      </c>
      <c r="F37" s="118" t="str">
        <f t="shared" si="4"/>
        <v>-</v>
      </c>
      <c r="G37" s="194">
        <v>0.91700000000000004</v>
      </c>
      <c r="H37" s="118">
        <f t="shared" si="4"/>
        <v>0.73970783532536521</v>
      </c>
      <c r="I37" s="194">
        <v>0.92159999999999997</v>
      </c>
      <c r="J37" s="118">
        <f t="shared" si="5"/>
        <v>5.0163576881132599E-3</v>
      </c>
      <c r="K37" s="194">
        <v>0.89780000000000004</v>
      </c>
      <c r="L37" s="118">
        <f t="shared" si="6"/>
        <v>-2.5824652777777679E-2</v>
      </c>
      <c r="M37" s="194"/>
      <c r="N37" s="118"/>
    </row>
    <row r="38" spans="2:16" x14ac:dyDescent="0.25">
      <c r="B38" s="116" t="s">
        <v>85</v>
      </c>
      <c r="C38" s="194">
        <v>0.39750000000000002</v>
      </c>
      <c r="D38" s="118" t="str">
        <f t="shared" si="4"/>
        <v>-</v>
      </c>
      <c r="E38" s="194">
        <v>0.71930000000000005</v>
      </c>
      <c r="F38" s="118">
        <f t="shared" si="4"/>
        <v>0.80955974842767309</v>
      </c>
      <c r="G38" s="194">
        <v>0.96599999999999997</v>
      </c>
      <c r="H38" s="118">
        <f t="shared" si="4"/>
        <v>0.3429723342138189</v>
      </c>
      <c r="I38" s="194">
        <v>0.95979999999999999</v>
      </c>
      <c r="J38" s="118">
        <f t="shared" si="5"/>
        <v>-6.4182194616977384E-3</v>
      </c>
      <c r="K38" s="194">
        <v>0.95860000000000001</v>
      </c>
      <c r="L38" s="118">
        <f t="shared" si="6"/>
        <v>-1.2502604709314635E-3</v>
      </c>
      <c r="M38" s="194"/>
      <c r="N38" s="118"/>
    </row>
    <row r="39" spans="2:16" x14ac:dyDescent="0.25">
      <c r="B39" s="116" t="s">
        <v>87</v>
      </c>
      <c r="C39" s="194">
        <v>0.23980000000000001</v>
      </c>
      <c r="D39" s="118" t="str">
        <f t="shared" si="4"/>
        <v>-</v>
      </c>
      <c r="E39" s="194">
        <v>0.6873999999999999</v>
      </c>
      <c r="F39" s="118">
        <f t="shared" si="4"/>
        <v>1.8665554628857377</v>
      </c>
      <c r="G39" s="194">
        <v>0.81819999999999993</v>
      </c>
      <c r="H39" s="118">
        <f t="shared" si="4"/>
        <v>0.19028222286878105</v>
      </c>
      <c r="I39" s="194">
        <v>0.84670000000000001</v>
      </c>
      <c r="J39" s="118">
        <f t="shared" si="5"/>
        <v>3.4832559276460673E-2</v>
      </c>
      <c r="K39" s="194">
        <v>0.84549999999999992</v>
      </c>
      <c r="L39" s="118">
        <f t="shared" si="6"/>
        <v>-1.4172670367309514E-3</v>
      </c>
      <c r="M39" s="194"/>
      <c r="N39" s="118"/>
    </row>
    <row r="40" spans="2:16" x14ac:dyDescent="0.25">
      <c r="B40" s="116" t="s">
        <v>89</v>
      </c>
      <c r="C40" s="194">
        <v>0.19769999999999999</v>
      </c>
      <c r="D40" s="118" t="str">
        <f t="shared" si="4"/>
        <v>-</v>
      </c>
      <c r="E40" s="194">
        <v>0.79830000000000001</v>
      </c>
      <c r="F40" s="118">
        <f t="shared" si="4"/>
        <v>3.0379362670713208</v>
      </c>
      <c r="G40" s="194">
        <v>0.88470000000000004</v>
      </c>
      <c r="H40" s="118">
        <f t="shared" si="4"/>
        <v>0.10822998872604295</v>
      </c>
      <c r="I40" s="194">
        <v>0.89749999999999996</v>
      </c>
      <c r="J40" s="118">
        <f t="shared" si="5"/>
        <v>1.4468181304396976E-2</v>
      </c>
      <c r="K40" s="194">
        <v>0.8952</v>
      </c>
      <c r="L40" s="118">
        <f>IFERROR(K40/I40-1,"-")</f>
        <v>-2.5626740947074511E-3</v>
      </c>
      <c r="M40" s="194"/>
      <c r="N40" s="118"/>
    </row>
    <row r="41" spans="2:16" x14ac:dyDescent="0.25">
      <c r="B41" s="116" t="s">
        <v>91</v>
      </c>
      <c r="C41" s="194">
        <v>0.26550000000000001</v>
      </c>
      <c r="D41" s="118" t="str">
        <f t="shared" si="4"/>
        <v>-</v>
      </c>
      <c r="E41" s="194">
        <v>0.77560000000000007</v>
      </c>
      <c r="F41" s="118">
        <f t="shared" si="4"/>
        <v>1.9212806026365348</v>
      </c>
      <c r="G41" s="194">
        <v>0.8327</v>
      </c>
      <c r="H41" s="118">
        <f t="shared" si="4"/>
        <v>7.3620422898401205E-2</v>
      </c>
      <c r="I41" s="194">
        <v>0.85580000000000001</v>
      </c>
      <c r="J41" s="118">
        <f t="shared" si="5"/>
        <v>2.7741083223249641E-2</v>
      </c>
      <c r="K41" s="194">
        <v>0.84140000000000004</v>
      </c>
      <c r="L41" s="118">
        <f>IFERROR(K41/I41-1,"-")</f>
        <v>-1.6826361299368986E-2</v>
      </c>
      <c r="M41" s="194"/>
      <c r="N41" s="118"/>
    </row>
    <row r="42" spans="2:16" x14ac:dyDescent="0.25">
      <c r="B42" s="116" t="s">
        <v>93</v>
      </c>
      <c r="C42" s="194">
        <v>0.3231</v>
      </c>
      <c r="D42" s="118" t="str">
        <f t="shared" si="4"/>
        <v>-</v>
      </c>
      <c r="E42" s="194">
        <v>0.65229999999999999</v>
      </c>
      <c r="F42" s="118">
        <f t="shared" si="4"/>
        <v>1.0188796038378212</v>
      </c>
      <c r="G42" s="194">
        <v>0.82420000000000004</v>
      </c>
      <c r="H42" s="118">
        <f t="shared" si="4"/>
        <v>0.26352905105013047</v>
      </c>
      <c r="I42" s="194">
        <v>0.82900000000000007</v>
      </c>
      <c r="J42" s="118">
        <f t="shared" si="5"/>
        <v>5.8238291676777632E-3</v>
      </c>
      <c r="K42" s="194">
        <v>0.82409999999999994</v>
      </c>
      <c r="L42" s="118">
        <f>IFERROR(K42/I42-1,"-")</f>
        <v>-5.9107358262968646E-3</v>
      </c>
      <c r="M42" s="194"/>
      <c r="N42" s="118"/>
    </row>
    <row r="43" spans="2:16" ht="15.75" x14ac:dyDescent="0.25">
      <c r="B43" s="119" t="s">
        <v>30</v>
      </c>
      <c r="C43" s="196">
        <v>0.47420000000000001</v>
      </c>
      <c r="D43" s="121">
        <v>-0.41488336593617958</v>
      </c>
      <c r="E43" s="196">
        <v>0.57306823809480911</v>
      </c>
      <c r="F43" s="121">
        <v>0.20849480829778377</v>
      </c>
      <c r="G43" s="196">
        <v>0.82736563433026633</v>
      </c>
      <c r="H43" s="121">
        <v>0.44374714795026904</v>
      </c>
      <c r="I43" s="196">
        <v>0.86092257017663798</v>
      </c>
      <c r="J43" s="121">
        <v>4.0558774082434912E-2</v>
      </c>
      <c r="K43" s="196">
        <v>0.8610960469022988</v>
      </c>
      <c r="L43" s="121">
        <v>2.0150096149196273E-4</v>
      </c>
      <c r="M43" s="196"/>
      <c r="N43" s="121"/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6" spans="2:16" x14ac:dyDescent="0.25">
      <c r="I46" s="197"/>
      <c r="J46" s="197"/>
    </row>
    <row r="48" spans="2:16" ht="21.75" customHeight="1" thickBot="1" x14ac:dyDescent="0.3">
      <c r="B48" s="268" t="s">
        <v>306</v>
      </c>
      <c r="C48" s="268"/>
      <c r="D48" s="268"/>
      <c r="E48" s="268"/>
      <c r="F48" s="268"/>
      <c r="G48" s="268"/>
      <c r="H48" s="268"/>
      <c r="I48" s="268"/>
      <c r="J48" s="268"/>
      <c r="K48" s="268"/>
      <c r="L48" s="268"/>
      <c r="M48" s="268"/>
      <c r="N48" s="268"/>
      <c r="P48" s="1" t="s">
        <v>155</v>
      </c>
    </row>
    <row r="49" spans="2:16" ht="10.5" customHeight="1" thickBot="1" x14ac:dyDescent="0.3">
      <c r="B49" s="106"/>
      <c r="C49" s="106"/>
      <c r="D49" s="106"/>
      <c r="E49" s="106"/>
      <c r="F49" s="106"/>
      <c r="G49" s="106"/>
      <c r="H49" s="106"/>
      <c r="I49" s="106"/>
      <c r="J49" s="106"/>
      <c r="K49" s="4"/>
      <c r="L49" s="4"/>
      <c r="M49" s="4"/>
      <c r="N49" s="4"/>
      <c r="P49" s="1" t="s">
        <v>156</v>
      </c>
    </row>
    <row r="50" spans="2:16" ht="22.5" thickTop="1" thickBot="1" x14ac:dyDescent="0.3">
      <c r="B50" s="109"/>
      <c r="C50" s="293" t="s">
        <v>61</v>
      </c>
      <c r="D50" s="294"/>
      <c r="E50" s="294"/>
      <c r="F50" s="294"/>
      <c r="G50" s="294"/>
      <c r="H50" s="294"/>
      <c r="I50" s="294"/>
      <c r="J50" s="294"/>
      <c r="K50" s="294"/>
      <c r="L50" s="294"/>
      <c r="M50" s="294"/>
      <c r="N50" s="294"/>
    </row>
    <row r="51" spans="2:16" ht="22.5" thickTop="1" thickBot="1" x14ac:dyDescent="0.3">
      <c r="B51" s="109"/>
      <c r="C51" s="297" t="s">
        <v>318</v>
      </c>
      <c r="D51" s="296"/>
      <c r="E51" s="297" t="s">
        <v>319</v>
      </c>
      <c r="F51" s="296"/>
      <c r="G51" s="297" t="s">
        <v>320</v>
      </c>
      <c r="H51" s="296"/>
      <c r="I51" s="297">
        <v>2023</v>
      </c>
      <c r="J51" s="296"/>
      <c r="K51" s="297">
        <f>K$7</f>
        <v>2024</v>
      </c>
      <c r="L51" s="296"/>
      <c r="M51" s="111">
        <f>M$7</f>
        <v>2025</v>
      </c>
      <c r="N51" s="112"/>
    </row>
    <row r="52" spans="2:16" ht="16.5" thickTop="1" thickBot="1" x14ac:dyDescent="0.3">
      <c r="B52" s="85"/>
      <c r="C52" s="115" t="s">
        <v>69</v>
      </c>
      <c r="D52" s="114" t="str">
        <f>CONCATENATE("var ",RIGHT(C51,2),"/",RIGHT(A51,2))</f>
        <v>var 20/</v>
      </c>
      <c r="E52" s="115" t="s">
        <v>69</v>
      </c>
      <c r="F52" s="114" t="str">
        <f>CONCATENATE("var ",RIGHT(E51,2),"/",RIGHT(C51,2))</f>
        <v>var 21/20</v>
      </c>
      <c r="G52" s="115" t="s">
        <v>69</v>
      </c>
      <c r="H52" s="114" t="str">
        <f>CONCATENATE("var ",RIGHT(G51,2),"/",RIGHT(E51,2))</f>
        <v>var 22/21</v>
      </c>
      <c r="I52" s="115" t="s">
        <v>69</v>
      </c>
      <c r="J52" s="114" t="str">
        <f>CONCATENATE("var ",RIGHT(I51,2),"/",RIGHT(G51,2))</f>
        <v>var 23/22</v>
      </c>
      <c r="K52" s="115" t="s">
        <v>69</v>
      </c>
      <c r="L52" s="114" t="str">
        <f>CONCATENATE("var ",RIGHT(K51,2),"/",RIGHT(I51,2))</f>
        <v>var 24/23</v>
      </c>
      <c r="M52" s="115" t="s">
        <v>69</v>
      </c>
      <c r="N52" s="114" t="str">
        <f>CONCATENATE("var ",RIGHT(M51,2),"/",RIGHT(K51,2))</f>
        <v>var 25/24</v>
      </c>
    </row>
    <row r="53" spans="2:16" x14ac:dyDescent="0.25">
      <c r="B53" s="116" t="s">
        <v>71</v>
      </c>
      <c r="C53" s="194">
        <v>0</v>
      </c>
      <c r="D53" s="118" t="str">
        <f t="shared" ref="D53:H64" si="8">IFERROR(C53/A53-1,"-")</f>
        <v>-</v>
      </c>
      <c r="E53" s="194">
        <v>0</v>
      </c>
      <c r="F53" s="118" t="str">
        <f t="shared" si="8"/>
        <v>-</v>
      </c>
      <c r="G53" s="194">
        <v>0.622</v>
      </c>
      <c r="H53" s="118" t="str">
        <f t="shared" si="8"/>
        <v>-</v>
      </c>
      <c r="I53" s="194">
        <v>0.83180000000000009</v>
      </c>
      <c r="J53" s="118">
        <f t="shared" ref="J53:J64" si="9">IFERROR(I53/G53-1,"-")</f>
        <v>0.33729903536977512</v>
      </c>
      <c r="K53" s="194">
        <v>0.85629999999999995</v>
      </c>
      <c r="L53" s="118">
        <f t="shared" ref="L53:L61" si="10">IFERROR(K53/I53-1,"-")</f>
        <v>2.9454195720124865E-2</v>
      </c>
      <c r="M53" s="194">
        <v>0.85420000000000007</v>
      </c>
      <c r="N53" s="118">
        <f t="shared" ref="N53:N54" si="11">IFERROR(M53/K53-1,"-")</f>
        <v>-2.4524115380122335E-3</v>
      </c>
    </row>
    <row r="54" spans="2:16" x14ac:dyDescent="0.25">
      <c r="B54" s="116" t="s">
        <v>73</v>
      </c>
      <c r="C54" s="194">
        <v>0</v>
      </c>
      <c r="D54" s="118" t="str">
        <f t="shared" si="8"/>
        <v>-</v>
      </c>
      <c r="E54" s="194">
        <v>0</v>
      </c>
      <c r="F54" s="118" t="str">
        <f t="shared" si="8"/>
        <v>-</v>
      </c>
      <c r="G54" s="194">
        <v>0.8012999999999999</v>
      </c>
      <c r="H54" s="118" t="str">
        <f t="shared" si="8"/>
        <v>-</v>
      </c>
      <c r="I54" s="194">
        <v>0.89749999999999996</v>
      </c>
      <c r="J54" s="118">
        <f t="shared" si="9"/>
        <v>0.12005491076999886</v>
      </c>
      <c r="K54" s="194">
        <v>0.88749999999999996</v>
      </c>
      <c r="L54" s="118">
        <f t="shared" si="10"/>
        <v>-1.1142061281337101E-2</v>
      </c>
      <c r="M54" s="194">
        <v>0.89019999999999999</v>
      </c>
      <c r="N54" s="118">
        <f t="shared" si="11"/>
        <v>3.0422535211267476E-3</v>
      </c>
    </row>
    <row r="55" spans="2:16" x14ac:dyDescent="0.25">
      <c r="B55" s="116" t="s">
        <v>75</v>
      </c>
      <c r="C55" s="194">
        <v>0</v>
      </c>
      <c r="D55" s="118" t="str">
        <f t="shared" si="8"/>
        <v>-</v>
      </c>
      <c r="E55" s="194">
        <v>0</v>
      </c>
      <c r="F55" s="118" t="str">
        <f t="shared" si="8"/>
        <v>-</v>
      </c>
      <c r="G55" s="194">
        <v>0.84599999999999997</v>
      </c>
      <c r="H55" s="118" t="str">
        <f t="shared" si="8"/>
        <v>-</v>
      </c>
      <c r="I55" s="194">
        <v>0.83349999999999991</v>
      </c>
      <c r="J55" s="118">
        <f t="shared" si="9"/>
        <v>-1.4775413711583973E-2</v>
      </c>
      <c r="K55" s="194">
        <v>0.88519999999999999</v>
      </c>
      <c r="L55" s="118">
        <f t="shared" si="10"/>
        <v>6.2027594481103954E-2</v>
      </c>
      <c r="M55" s="194"/>
      <c r="N55" s="118"/>
    </row>
    <row r="56" spans="2:16" x14ac:dyDescent="0.25">
      <c r="B56" s="116" t="s">
        <v>77</v>
      </c>
      <c r="C56" s="194">
        <v>0</v>
      </c>
      <c r="D56" s="118" t="str">
        <f t="shared" si="8"/>
        <v>-</v>
      </c>
      <c r="E56" s="194">
        <v>0</v>
      </c>
      <c r="F56" s="118" t="str">
        <f t="shared" si="8"/>
        <v>-</v>
      </c>
      <c r="G56" s="194">
        <v>0.91430000000000011</v>
      </c>
      <c r="H56" s="118" t="str">
        <f t="shared" si="8"/>
        <v>-</v>
      </c>
      <c r="I56" s="194">
        <v>0.88709999999999989</v>
      </c>
      <c r="J56" s="118">
        <f t="shared" si="9"/>
        <v>-2.9749535163513308E-2</v>
      </c>
      <c r="K56" s="194">
        <v>0.86290000000000011</v>
      </c>
      <c r="L56" s="118">
        <f t="shared" si="10"/>
        <v>-2.7279900800360468E-2</v>
      </c>
      <c r="M56" s="194"/>
      <c r="N56" s="118"/>
    </row>
    <row r="57" spans="2:16" x14ac:dyDescent="0.25">
      <c r="B57" s="116" t="s">
        <v>79</v>
      </c>
      <c r="C57" s="194">
        <v>0</v>
      </c>
      <c r="D57" s="118" t="str">
        <f t="shared" si="8"/>
        <v>-</v>
      </c>
      <c r="E57" s="194">
        <v>0</v>
      </c>
      <c r="F57" s="118" t="str">
        <f t="shared" si="8"/>
        <v>-</v>
      </c>
      <c r="G57" s="194">
        <v>0.82069999999999999</v>
      </c>
      <c r="H57" s="118" t="str">
        <f t="shared" si="8"/>
        <v>-</v>
      </c>
      <c r="I57" s="194">
        <v>0.8173999999999999</v>
      </c>
      <c r="J57" s="118">
        <f t="shared" si="9"/>
        <v>-4.020957719020446E-3</v>
      </c>
      <c r="K57" s="194">
        <v>0.84709999999999996</v>
      </c>
      <c r="L57" s="118">
        <f t="shared" si="10"/>
        <v>3.6334719843406083E-2</v>
      </c>
      <c r="M57" s="194"/>
      <c r="N57" s="118"/>
    </row>
    <row r="58" spans="2:16" x14ac:dyDescent="0.25">
      <c r="B58" s="116" t="s">
        <v>81</v>
      </c>
      <c r="C58" s="194">
        <v>0</v>
      </c>
      <c r="D58" s="118" t="str">
        <f t="shared" si="8"/>
        <v>-</v>
      </c>
      <c r="E58" s="194">
        <v>0</v>
      </c>
      <c r="F58" s="118" t="str">
        <f t="shared" si="8"/>
        <v>-</v>
      </c>
      <c r="G58" s="194">
        <v>0.85340000000000005</v>
      </c>
      <c r="H58" s="118" t="str">
        <f t="shared" si="8"/>
        <v>-</v>
      </c>
      <c r="I58" s="194">
        <v>0.85319999999999996</v>
      </c>
      <c r="J58" s="118">
        <f t="shared" si="9"/>
        <v>-2.3435669088367472E-4</v>
      </c>
      <c r="K58" s="194">
        <v>0.83930000000000005</v>
      </c>
      <c r="L58" s="118">
        <f t="shared" si="10"/>
        <v>-1.6291608063759844E-2</v>
      </c>
      <c r="M58" s="194"/>
      <c r="N58" s="118"/>
    </row>
    <row r="59" spans="2:16" x14ac:dyDescent="0.25">
      <c r="B59" s="116" t="s">
        <v>83</v>
      </c>
      <c r="C59" s="194">
        <v>0</v>
      </c>
      <c r="D59" s="118" t="str">
        <f t="shared" si="8"/>
        <v>-</v>
      </c>
      <c r="E59" s="194">
        <v>0</v>
      </c>
      <c r="F59" s="118" t="str">
        <f t="shared" si="8"/>
        <v>-</v>
      </c>
      <c r="G59" s="194">
        <v>0.94340000000000002</v>
      </c>
      <c r="H59" s="118" t="str">
        <f t="shared" si="8"/>
        <v>-</v>
      </c>
      <c r="I59" s="194">
        <v>0.93519999999999992</v>
      </c>
      <c r="J59" s="118">
        <f t="shared" si="9"/>
        <v>-8.6919652321392205E-3</v>
      </c>
      <c r="K59" s="194">
        <v>0.91290000000000004</v>
      </c>
      <c r="L59" s="118">
        <f t="shared" si="10"/>
        <v>-2.3845166809238538E-2</v>
      </c>
      <c r="M59" s="194"/>
      <c r="N59" s="118"/>
    </row>
    <row r="60" spans="2:16" x14ac:dyDescent="0.25">
      <c r="B60" s="116" t="s">
        <v>85</v>
      </c>
      <c r="C60" s="194">
        <v>0</v>
      </c>
      <c r="D60" s="118" t="str">
        <f t="shared" si="8"/>
        <v>-</v>
      </c>
      <c r="E60" s="194">
        <v>0</v>
      </c>
      <c r="F60" s="118" t="str">
        <f t="shared" si="8"/>
        <v>-</v>
      </c>
      <c r="G60" s="194">
        <v>0.99</v>
      </c>
      <c r="H60" s="118" t="str">
        <f t="shared" si="8"/>
        <v>-</v>
      </c>
      <c r="I60" s="194">
        <v>0.97499999999999998</v>
      </c>
      <c r="J60" s="118">
        <f t="shared" si="9"/>
        <v>-1.5151515151515138E-2</v>
      </c>
      <c r="K60" s="194">
        <v>0.97640000000000005</v>
      </c>
      <c r="L60" s="118">
        <f t="shared" si="10"/>
        <v>1.4358974358974486E-3</v>
      </c>
      <c r="M60" s="194"/>
      <c r="N60" s="118"/>
    </row>
    <row r="61" spans="2:16" x14ac:dyDescent="0.25">
      <c r="B61" s="116" t="s">
        <v>87</v>
      </c>
      <c r="C61" s="194">
        <v>0</v>
      </c>
      <c r="D61" s="118" t="str">
        <f t="shared" si="8"/>
        <v>-</v>
      </c>
      <c r="E61" s="194">
        <v>0</v>
      </c>
      <c r="F61" s="118" t="str">
        <f t="shared" si="8"/>
        <v>-</v>
      </c>
      <c r="G61" s="194">
        <v>0.84279999999999999</v>
      </c>
      <c r="H61" s="118" t="str">
        <f t="shared" si="8"/>
        <v>-</v>
      </c>
      <c r="I61" s="194">
        <v>0.86010000000000009</v>
      </c>
      <c r="J61" s="118">
        <f t="shared" si="9"/>
        <v>2.0526815377313934E-2</v>
      </c>
      <c r="K61" s="194">
        <v>0.8599</v>
      </c>
      <c r="L61" s="118">
        <f t="shared" si="10"/>
        <v>-2.3253110103482744E-4</v>
      </c>
      <c r="M61" s="194"/>
      <c r="N61" s="118"/>
    </row>
    <row r="62" spans="2:16" x14ac:dyDescent="0.25">
      <c r="B62" s="116" t="s">
        <v>89</v>
      </c>
      <c r="C62" s="194">
        <v>0</v>
      </c>
      <c r="D62" s="118" t="str">
        <f t="shared" si="8"/>
        <v>-</v>
      </c>
      <c r="E62" s="194">
        <v>0</v>
      </c>
      <c r="F62" s="118" t="str">
        <f t="shared" si="8"/>
        <v>-</v>
      </c>
      <c r="G62" s="194">
        <v>0.91099999999999992</v>
      </c>
      <c r="H62" s="118" t="str">
        <f t="shared" si="8"/>
        <v>-</v>
      </c>
      <c r="I62" s="194">
        <v>0.9123</v>
      </c>
      <c r="J62" s="118">
        <f t="shared" si="9"/>
        <v>1.4270032930845389E-3</v>
      </c>
      <c r="K62" s="194">
        <v>0.91430000000000011</v>
      </c>
      <c r="L62" s="118">
        <f>IFERROR(K62/I62-1,"-")</f>
        <v>2.1922613175491268E-3</v>
      </c>
      <c r="M62" s="194"/>
      <c r="N62" s="118"/>
    </row>
    <row r="63" spans="2:16" x14ac:dyDescent="0.25">
      <c r="B63" s="116" t="s">
        <v>91</v>
      </c>
      <c r="C63" s="194">
        <v>0</v>
      </c>
      <c r="D63" s="118" t="str">
        <f t="shared" si="8"/>
        <v>-</v>
      </c>
      <c r="E63" s="194">
        <v>0</v>
      </c>
      <c r="F63" s="118" t="str">
        <f t="shared" si="8"/>
        <v>-</v>
      </c>
      <c r="G63" s="194">
        <v>0.85560000000000003</v>
      </c>
      <c r="H63" s="118" t="str">
        <f t="shared" si="8"/>
        <v>-</v>
      </c>
      <c r="I63" s="194">
        <v>0.86750000000000005</v>
      </c>
      <c r="J63" s="118">
        <f t="shared" si="9"/>
        <v>1.3908368396446935E-2</v>
      </c>
      <c r="K63" s="194">
        <v>0.85470000000000002</v>
      </c>
      <c r="L63" s="118">
        <f>IFERROR(K63/I63-1,"-")</f>
        <v>-1.4755043227665743E-2</v>
      </c>
      <c r="M63" s="194"/>
      <c r="N63" s="118"/>
    </row>
    <row r="64" spans="2:16" x14ac:dyDescent="0.25">
      <c r="B64" s="116" t="s">
        <v>93</v>
      </c>
      <c r="C64" s="194">
        <v>0</v>
      </c>
      <c r="D64" s="118" t="str">
        <f t="shared" si="8"/>
        <v>-</v>
      </c>
      <c r="E64" s="194">
        <v>0</v>
      </c>
      <c r="F64" s="118" t="str">
        <f t="shared" si="8"/>
        <v>-</v>
      </c>
      <c r="G64" s="194">
        <v>0.84340000000000004</v>
      </c>
      <c r="H64" s="118" t="str">
        <f t="shared" si="8"/>
        <v>-</v>
      </c>
      <c r="I64" s="194">
        <v>0.83849999999999991</v>
      </c>
      <c r="J64" s="118">
        <f t="shared" si="9"/>
        <v>-5.8098174057388263E-3</v>
      </c>
      <c r="K64" s="194">
        <v>0.83640000000000003</v>
      </c>
      <c r="L64" s="118">
        <f>IFERROR(K64/I64-1,"-")</f>
        <v>-2.5044722719139711E-3</v>
      </c>
      <c r="M64" s="194"/>
      <c r="N64" s="118"/>
    </row>
    <row r="65" spans="2:16" ht="15.75" x14ac:dyDescent="0.25">
      <c r="B65" s="119" t="s">
        <v>30</v>
      </c>
      <c r="C65" s="196">
        <v>0.49359999999999998</v>
      </c>
      <c r="D65" s="121">
        <v>-0.40735604325766317</v>
      </c>
      <c r="E65" s="196">
        <v>0.59464979956401609</v>
      </c>
      <c r="F65" s="121">
        <v>0.20472001532418171</v>
      </c>
      <c r="G65" s="196">
        <v>0.8534849854599893</v>
      </c>
      <c r="H65" s="121">
        <v>0.4352733089050822</v>
      </c>
      <c r="I65" s="196">
        <v>0.87536297769058991</v>
      </c>
      <c r="J65" s="121">
        <v>2.5633716589412936E-2</v>
      </c>
      <c r="K65" s="196">
        <v>0.87548953229766024</v>
      </c>
      <c r="L65" s="121">
        <v>1.44573862838282E-4</v>
      </c>
      <c r="M65" s="200"/>
      <c r="N65" s="199"/>
    </row>
    <row r="66" spans="2:16" ht="6" customHeight="1" x14ac:dyDescent="0.25"/>
    <row r="67" spans="2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</row>
    <row r="68" spans="2:16" x14ac:dyDescent="0.25">
      <c r="I68" s="197"/>
      <c r="J68" s="197"/>
    </row>
    <row r="70" spans="2:16" ht="21.75" customHeight="1" thickBot="1" x14ac:dyDescent="0.3">
      <c r="B70" s="268" t="s">
        <v>307</v>
      </c>
      <c r="C70" s="268"/>
      <c r="D70" s="268"/>
      <c r="E70" s="268"/>
      <c r="F70" s="268"/>
      <c r="G70" s="268"/>
      <c r="H70" s="268"/>
      <c r="I70" s="268"/>
      <c r="J70" s="268"/>
      <c r="K70" s="268"/>
      <c r="L70" s="268"/>
      <c r="M70" s="268"/>
      <c r="N70" s="268"/>
      <c r="P70" s="1" t="s">
        <v>157</v>
      </c>
    </row>
    <row r="71" spans="2:16" ht="10.5" customHeight="1" thickBot="1" x14ac:dyDescent="0.3">
      <c r="B71" s="106"/>
      <c r="C71" s="106"/>
      <c r="D71" s="106"/>
      <c r="E71" s="106"/>
      <c r="F71" s="106"/>
      <c r="G71" s="106"/>
      <c r="H71" s="106"/>
      <c r="I71" s="106"/>
      <c r="J71" s="106"/>
      <c r="K71" s="4"/>
      <c r="L71" s="4"/>
      <c r="M71" s="4"/>
      <c r="N71" s="4"/>
      <c r="P71" s="1" t="s">
        <v>158</v>
      </c>
    </row>
    <row r="72" spans="2:16" ht="22.5" thickTop="1" thickBot="1" x14ac:dyDescent="0.3">
      <c r="B72" s="109"/>
      <c r="C72" s="293" t="s">
        <v>62</v>
      </c>
      <c r="D72" s="294"/>
      <c r="E72" s="294"/>
      <c r="F72" s="294"/>
      <c r="G72" s="294"/>
      <c r="H72" s="294"/>
      <c r="I72" s="294"/>
      <c r="J72" s="294"/>
      <c r="K72" s="294"/>
      <c r="L72" s="294"/>
      <c r="M72" s="294"/>
      <c r="N72" s="294"/>
    </row>
    <row r="73" spans="2:16" ht="22.5" thickTop="1" thickBot="1" x14ac:dyDescent="0.3">
      <c r="B73" s="109"/>
      <c r="C73" s="297" t="s">
        <v>318</v>
      </c>
      <c r="D73" s="296"/>
      <c r="E73" s="297" t="s">
        <v>319</v>
      </c>
      <c r="F73" s="296"/>
      <c r="G73" s="297" t="s">
        <v>320</v>
      </c>
      <c r="H73" s="296"/>
      <c r="I73" s="297">
        <v>2023</v>
      </c>
      <c r="J73" s="296"/>
      <c r="K73" s="297">
        <f>K$7</f>
        <v>2024</v>
      </c>
      <c r="L73" s="296"/>
      <c r="M73" s="111">
        <f>M$7</f>
        <v>2025</v>
      </c>
      <c r="N73" s="112"/>
    </row>
    <row r="74" spans="2:16" ht="16.5" thickTop="1" thickBot="1" x14ac:dyDescent="0.3">
      <c r="B74" s="85"/>
      <c r="C74" s="115" t="s">
        <v>69</v>
      </c>
      <c r="D74" s="114" t="str">
        <f>CONCATENATE("var ",RIGHT(C73,2),"/",RIGHT(A73,2))</f>
        <v>var 20/</v>
      </c>
      <c r="E74" s="115" t="s">
        <v>69</v>
      </c>
      <c r="F74" s="114" t="str">
        <f>CONCATENATE("var ",RIGHT(E73,2),"/",RIGHT(C73,2))</f>
        <v>var 21/20</v>
      </c>
      <c r="G74" s="115" t="s">
        <v>69</v>
      </c>
      <c r="H74" s="114" t="str">
        <f>CONCATENATE("var ",RIGHT(G73,2),"/",RIGHT(E73,2))</f>
        <v>var 22/21</v>
      </c>
      <c r="I74" s="115" t="s">
        <v>69</v>
      </c>
      <c r="J74" s="114" t="str">
        <f>CONCATENATE("var ",RIGHT(I73,2),"/",RIGHT(G73,2))</f>
        <v>var 23/22</v>
      </c>
      <c r="K74" s="115" t="s">
        <v>69</v>
      </c>
      <c r="L74" s="114" t="str">
        <f>CONCATENATE("var ",RIGHT(K73,2),"/",RIGHT(I73,2))</f>
        <v>var 24/23</v>
      </c>
      <c r="M74" s="115" t="s">
        <v>69</v>
      </c>
      <c r="N74" s="114" t="str">
        <f>CONCATENATE("var ",RIGHT(M73,2),"/",RIGHT(K73,2))</f>
        <v>var 25/24</v>
      </c>
    </row>
    <row r="75" spans="2:16" x14ac:dyDescent="0.25">
      <c r="B75" s="116" t="s">
        <v>71</v>
      </c>
      <c r="C75" s="194">
        <v>0</v>
      </c>
      <c r="D75" s="118" t="str">
        <f t="shared" ref="D75:H86" si="12">IFERROR(C75/A75-1,"-")</f>
        <v>-</v>
      </c>
      <c r="E75" s="194">
        <v>0</v>
      </c>
      <c r="F75" s="118" t="str">
        <f t="shared" si="12"/>
        <v>-</v>
      </c>
      <c r="G75" s="194">
        <v>0.47479999999999994</v>
      </c>
      <c r="H75" s="118" t="str">
        <f t="shared" si="12"/>
        <v>-</v>
      </c>
      <c r="I75" s="194">
        <v>0.73709999999999998</v>
      </c>
      <c r="J75" s="118">
        <f t="shared" ref="J75:J86" si="13">IFERROR(I75/G75-1,"-")</f>
        <v>0.55244313395113753</v>
      </c>
      <c r="K75" s="194">
        <v>0.72719999999999996</v>
      </c>
      <c r="L75" s="118">
        <f t="shared" ref="L75:L83" si="14">IFERROR(K75/I75-1,"-")</f>
        <v>-1.3431013431013494E-2</v>
      </c>
      <c r="M75" s="194">
        <v>0.75719999999999998</v>
      </c>
      <c r="N75" s="118">
        <f t="shared" ref="N75:N76" si="15">IFERROR(M75/K75-1,"-")</f>
        <v>4.1254125412541365E-2</v>
      </c>
    </row>
    <row r="76" spans="2:16" x14ac:dyDescent="0.25">
      <c r="B76" s="116" t="s">
        <v>73</v>
      </c>
      <c r="C76" s="194">
        <v>0</v>
      </c>
      <c r="D76" s="118" t="str">
        <f t="shared" si="12"/>
        <v>-</v>
      </c>
      <c r="E76" s="194">
        <v>0</v>
      </c>
      <c r="F76" s="118" t="str">
        <f t="shared" si="12"/>
        <v>-</v>
      </c>
      <c r="G76" s="194">
        <v>0.6603</v>
      </c>
      <c r="H76" s="118" t="str">
        <f t="shared" si="12"/>
        <v>-</v>
      </c>
      <c r="I76" s="194">
        <v>0.77049999999999996</v>
      </c>
      <c r="J76" s="118">
        <f t="shared" si="13"/>
        <v>0.16689383613509001</v>
      </c>
      <c r="K76" s="194">
        <v>0.81709999999999994</v>
      </c>
      <c r="L76" s="118">
        <f t="shared" si="14"/>
        <v>6.0480207657365392E-2</v>
      </c>
      <c r="M76" s="194">
        <v>0.81640000000000001</v>
      </c>
      <c r="N76" s="118">
        <f t="shared" si="15"/>
        <v>-8.5668828784712936E-4</v>
      </c>
    </row>
    <row r="77" spans="2:16" x14ac:dyDescent="0.25">
      <c r="B77" s="116" t="s">
        <v>75</v>
      </c>
      <c r="C77" s="194">
        <v>0</v>
      </c>
      <c r="D77" s="118" t="str">
        <f t="shared" si="12"/>
        <v>-</v>
      </c>
      <c r="E77" s="194">
        <v>0</v>
      </c>
      <c r="F77" s="118" t="str">
        <f t="shared" si="12"/>
        <v>-</v>
      </c>
      <c r="G77" s="194">
        <v>0.68440000000000001</v>
      </c>
      <c r="H77" s="118" t="str">
        <f t="shared" si="12"/>
        <v>-</v>
      </c>
      <c r="I77" s="194">
        <v>0.73790000000000011</v>
      </c>
      <c r="J77" s="118">
        <f t="shared" si="13"/>
        <v>7.8170660432495875E-2</v>
      </c>
      <c r="K77" s="194">
        <v>0.75370000000000004</v>
      </c>
      <c r="L77" s="118">
        <f t="shared" si="14"/>
        <v>2.1412115462799752E-2</v>
      </c>
      <c r="M77" s="194"/>
      <c r="N77" s="118"/>
    </row>
    <row r="78" spans="2:16" x14ac:dyDescent="0.25">
      <c r="B78" s="116" t="s">
        <v>77</v>
      </c>
      <c r="C78" s="194">
        <v>0</v>
      </c>
      <c r="D78" s="118" t="str">
        <f t="shared" si="12"/>
        <v>-</v>
      </c>
      <c r="E78" s="194">
        <v>0</v>
      </c>
      <c r="F78" s="118" t="str">
        <f t="shared" si="12"/>
        <v>-</v>
      </c>
      <c r="G78" s="194">
        <v>0.67489999999999994</v>
      </c>
      <c r="H78" s="118" t="str">
        <f t="shared" si="12"/>
        <v>-</v>
      </c>
      <c r="I78" s="194">
        <v>0.73510000000000009</v>
      </c>
      <c r="J78" s="118">
        <f t="shared" si="13"/>
        <v>8.9198399762927982E-2</v>
      </c>
      <c r="K78" s="194">
        <v>0.74290000000000012</v>
      </c>
      <c r="L78" s="118">
        <f t="shared" si="14"/>
        <v>1.0610801251530466E-2</v>
      </c>
      <c r="M78" s="194"/>
      <c r="N78" s="118"/>
    </row>
    <row r="79" spans="2:16" x14ac:dyDescent="0.25">
      <c r="B79" s="116" t="s">
        <v>79</v>
      </c>
      <c r="C79" s="194">
        <v>0</v>
      </c>
      <c r="D79" s="118" t="str">
        <f t="shared" si="12"/>
        <v>-</v>
      </c>
      <c r="E79" s="194">
        <v>0</v>
      </c>
      <c r="F79" s="118" t="str">
        <f t="shared" si="12"/>
        <v>-</v>
      </c>
      <c r="G79" s="194">
        <v>0.51469999999999994</v>
      </c>
      <c r="H79" s="118" t="str">
        <f t="shared" si="12"/>
        <v>-</v>
      </c>
      <c r="I79" s="194">
        <v>0.67920000000000003</v>
      </c>
      <c r="J79" s="118">
        <f t="shared" si="13"/>
        <v>0.31960365261317292</v>
      </c>
      <c r="K79" s="194">
        <v>0.6875</v>
      </c>
      <c r="L79" s="118">
        <f t="shared" si="14"/>
        <v>1.2220259128386202E-2</v>
      </c>
      <c r="M79" s="194"/>
      <c r="N79" s="118"/>
    </row>
    <row r="80" spans="2:16" x14ac:dyDescent="0.25">
      <c r="B80" s="116" t="s">
        <v>81</v>
      </c>
      <c r="C80" s="194">
        <v>0</v>
      </c>
      <c r="D80" s="118" t="str">
        <f t="shared" si="12"/>
        <v>-</v>
      </c>
      <c r="E80" s="194">
        <v>0</v>
      </c>
      <c r="F80" s="118" t="str">
        <f t="shared" si="12"/>
        <v>-</v>
      </c>
      <c r="G80" s="194">
        <v>0.63390000000000002</v>
      </c>
      <c r="H80" s="118" t="str">
        <f t="shared" si="12"/>
        <v>-</v>
      </c>
      <c r="I80" s="194">
        <v>0.73089999999999999</v>
      </c>
      <c r="J80" s="118">
        <f t="shared" si="13"/>
        <v>0.15302098122732288</v>
      </c>
      <c r="K80" s="194">
        <v>0.76069999999999993</v>
      </c>
      <c r="L80" s="118">
        <f t="shared" si="14"/>
        <v>4.0771651388698871E-2</v>
      </c>
      <c r="M80" s="194"/>
      <c r="N80" s="118"/>
    </row>
    <row r="81" spans="2:16" x14ac:dyDescent="0.25">
      <c r="B81" s="116" t="s">
        <v>83</v>
      </c>
      <c r="C81" s="194">
        <v>0</v>
      </c>
      <c r="D81" s="118" t="str">
        <f t="shared" si="12"/>
        <v>-</v>
      </c>
      <c r="E81" s="194">
        <v>0</v>
      </c>
      <c r="F81" s="118" t="str">
        <f t="shared" si="12"/>
        <v>-</v>
      </c>
      <c r="G81" s="194">
        <v>0.76269999999999993</v>
      </c>
      <c r="H81" s="118" t="str">
        <f t="shared" si="12"/>
        <v>-</v>
      </c>
      <c r="I81" s="194">
        <v>0.82840000000000003</v>
      </c>
      <c r="J81" s="118">
        <f t="shared" si="13"/>
        <v>8.6141339976399722E-2</v>
      </c>
      <c r="K81" s="194">
        <v>0.78110000000000002</v>
      </c>
      <c r="L81" s="118">
        <f t="shared" si="14"/>
        <v>-5.7098020280057948E-2</v>
      </c>
      <c r="M81" s="194"/>
      <c r="N81" s="118"/>
    </row>
    <row r="82" spans="2:16" x14ac:dyDescent="0.25">
      <c r="B82" s="116" t="s">
        <v>85</v>
      </c>
      <c r="C82" s="194">
        <v>0</v>
      </c>
      <c r="D82" s="118" t="str">
        <f t="shared" si="12"/>
        <v>-</v>
      </c>
      <c r="E82" s="194">
        <v>0</v>
      </c>
      <c r="F82" s="118" t="str">
        <f t="shared" si="12"/>
        <v>-</v>
      </c>
      <c r="G82" s="194">
        <v>0.82590000000000008</v>
      </c>
      <c r="H82" s="118" t="str">
        <f t="shared" si="12"/>
        <v>-</v>
      </c>
      <c r="I82" s="194">
        <v>0.85589999999999999</v>
      </c>
      <c r="J82" s="118">
        <f t="shared" si="13"/>
        <v>3.6324010170722731E-2</v>
      </c>
      <c r="K82" s="194">
        <v>0.82050000000000001</v>
      </c>
      <c r="L82" s="118">
        <f t="shared" si="14"/>
        <v>-4.1359971959341046E-2</v>
      </c>
      <c r="M82" s="194"/>
      <c r="N82" s="118"/>
    </row>
    <row r="83" spans="2:16" x14ac:dyDescent="0.25">
      <c r="B83" s="116" t="s">
        <v>87</v>
      </c>
      <c r="C83" s="194">
        <v>0</v>
      </c>
      <c r="D83" s="118" t="str">
        <f t="shared" si="12"/>
        <v>-</v>
      </c>
      <c r="E83" s="194">
        <v>0</v>
      </c>
      <c r="F83" s="118" t="str">
        <f t="shared" si="12"/>
        <v>-</v>
      </c>
      <c r="G83" s="194">
        <v>0.67400000000000004</v>
      </c>
      <c r="H83" s="118" t="str">
        <f t="shared" si="12"/>
        <v>-</v>
      </c>
      <c r="I83" s="194">
        <v>0.7498999999999999</v>
      </c>
      <c r="J83" s="118">
        <f t="shared" si="13"/>
        <v>0.11261127596439158</v>
      </c>
      <c r="K83" s="194">
        <v>0.73459999999999992</v>
      </c>
      <c r="L83" s="118">
        <f t="shared" si="14"/>
        <v>-2.0402720362714954E-2</v>
      </c>
      <c r="M83" s="194"/>
      <c r="N83" s="118"/>
    </row>
    <row r="84" spans="2:16" x14ac:dyDescent="0.25">
      <c r="B84" s="116" t="s">
        <v>89</v>
      </c>
      <c r="C84" s="194">
        <v>0</v>
      </c>
      <c r="D84" s="118" t="str">
        <f t="shared" si="12"/>
        <v>-</v>
      </c>
      <c r="E84" s="194">
        <v>0</v>
      </c>
      <c r="F84" s="118" t="str">
        <f t="shared" si="12"/>
        <v>-</v>
      </c>
      <c r="G84" s="194">
        <v>0.73069999999999991</v>
      </c>
      <c r="H84" s="118" t="str">
        <f t="shared" si="12"/>
        <v>-</v>
      </c>
      <c r="I84" s="194">
        <v>0.7904000000000001</v>
      </c>
      <c r="J84" s="118">
        <f t="shared" si="13"/>
        <v>8.1702477076776026E-2</v>
      </c>
      <c r="K84" s="194">
        <v>0.7448999999999999</v>
      </c>
      <c r="L84" s="118">
        <f>IFERROR(K84/I84-1,"-")</f>
        <v>-5.7565789473684514E-2</v>
      </c>
      <c r="M84" s="194"/>
      <c r="N84" s="118"/>
    </row>
    <row r="85" spans="2:16" x14ac:dyDescent="0.25">
      <c r="B85" s="116" t="s">
        <v>91</v>
      </c>
      <c r="C85" s="194">
        <v>0</v>
      </c>
      <c r="D85" s="118" t="str">
        <f t="shared" si="12"/>
        <v>-</v>
      </c>
      <c r="E85" s="194">
        <v>0</v>
      </c>
      <c r="F85" s="118" t="str">
        <f t="shared" si="12"/>
        <v>-</v>
      </c>
      <c r="G85" s="194">
        <v>0.69680000000000009</v>
      </c>
      <c r="H85" s="118" t="str">
        <f t="shared" si="12"/>
        <v>-</v>
      </c>
      <c r="I85" s="194">
        <v>0.77069999999999994</v>
      </c>
      <c r="J85" s="118">
        <f t="shared" si="13"/>
        <v>0.10605625717566003</v>
      </c>
      <c r="K85" s="194">
        <v>0.73699999999999999</v>
      </c>
      <c r="L85" s="118">
        <f>IFERROR(K85/I85-1,"-")</f>
        <v>-4.3726482418580459E-2</v>
      </c>
      <c r="M85" s="194"/>
      <c r="N85" s="118"/>
    </row>
    <row r="86" spans="2:16" x14ac:dyDescent="0.25">
      <c r="B86" s="116" t="s">
        <v>93</v>
      </c>
      <c r="C86" s="194">
        <v>0</v>
      </c>
      <c r="D86" s="118" t="str">
        <f t="shared" si="12"/>
        <v>-</v>
      </c>
      <c r="E86" s="194">
        <v>0</v>
      </c>
      <c r="F86" s="118" t="str">
        <f t="shared" si="12"/>
        <v>-</v>
      </c>
      <c r="G86" s="194">
        <v>0.71420000000000006</v>
      </c>
      <c r="H86" s="118" t="str">
        <f t="shared" si="12"/>
        <v>-</v>
      </c>
      <c r="I86" s="194">
        <v>0.76029999999999998</v>
      </c>
      <c r="J86" s="118">
        <f t="shared" si="13"/>
        <v>6.4547745729487405E-2</v>
      </c>
      <c r="K86" s="194">
        <v>0.7278</v>
      </c>
      <c r="L86" s="118">
        <f>IFERROR(K86/I86-1,"-")</f>
        <v>-4.2746284361436238E-2</v>
      </c>
      <c r="M86" s="194"/>
      <c r="N86" s="118"/>
    </row>
    <row r="87" spans="2:16" ht="15.75" x14ac:dyDescent="0.25">
      <c r="B87" s="119" t="s">
        <v>30</v>
      </c>
      <c r="C87" s="196">
        <v>0.36830000000000002</v>
      </c>
      <c r="D87" s="121">
        <v>-0.48334151644806056</v>
      </c>
      <c r="E87" s="196">
        <v>0.42609999999999998</v>
      </c>
      <c r="F87" s="121">
        <v>0.15693727939180002</v>
      </c>
      <c r="G87" s="196">
        <v>0.67060833333333336</v>
      </c>
      <c r="H87" s="121">
        <v>0.57382852225612146</v>
      </c>
      <c r="I87" s="196">
        <v>0.76219166666666671</v>
      </c>
      <c r="J87" s="121">
        <v>0.13656754439377194</v>
      </c>
      <c r="K87" s="196">
        <f>IFERROR(AVERAGE(K75:K86),"-")</f>
        <v>0.75291666666666668</v>
      </c>
      <c r="L87" s="121">
        <v>-1.1870680488027641E-2</v>
      </c>
      <c r="M87" s="198"/>
      <c r="N87" s="199"/>
    </row>
    <row r="88" spans="2:16" ht="6" customHeight="1" x14ac:dyDescent="0.25"/>
    <row r="89" spans="2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</row>
    <row r="92" spans="2:16" ht="21.75" customHeight="1" thickBot="1" x14ac:dyDescent="0.3">
      <c r="B92" s="268" t="s">
        <v>308</v>
      </c>
      <c r="C92" s="268"/>
      <c r="D92" s="268"/>
      <c r="E92" s="268"/>
      <c r="F92" s="268"/>
      <c r="G92" s="268"/>
      <c r="H92" s="268"/>
      <c r="I92" s="268"/>
      <c r="J92" s="268"/>
      <c r="K92" s="268"/>
      <c r="L92" s="268"/>
      <c r="M92" s="268"/>
      <c r="N92" s="268"/>
      <c r="P92" s="1" t="s">
        <v>159</v>
      </c>
    </row>
    <row r="93" spans="2:16" ht="10.5" customHeight="1" thickBot="1" x14ac:dyDescent="0.3">
      <c r="B93" s="106"/>
      <c r="C93" s="106"/>
      <c r="D93" s="106"/>
      <c r="E93" s="106"/>
      <c r="F93" s="106"/>
      <c r="G93" s="106"/>
      <c r="H93" s="106"/>
      <c r="I93" s="106"/>
      <c r="J93" s="106"/>
      <c r="K93" s="4"/>
      <c r="L93" s="4"/>
      <c r="M93" s="4"/>
      <c r="N93" s="4"/>
      <c r="P93" s="1" t="s">
        <v>160</v>
      </c>
    </row>
    <row r="94" spans="2:16" ht="22.5" thickTop="1" thickBot="1" x14ac:dyDescent="0.3">
      <c r="B94" s="109"/>
      <c r="C94" s="293" t="s">
        <v>32</v>
      </c>
      <c r="D94" s="294"/>
      <c r="E94" s="294"/>
      <c r="F94" s="294"/>
      <c r="G94" s="294"/>
      <c r="H94" s="294"/>
      <c r="I94" s="294"/>
      <c r="J94" s="294"/>
      <c r="K94" s="294"/>
      <c r="L94" s="294"/>
      <c r="M94" s="294"/>
      <c r="N94" s="294"/>
    </row>
    <row r="95" spans="2:16" ht="22.5" thickTop="1" thickBot="1" x14ac:dyDescent="0.3">
      <c r="B95" s="109"/>
      <c r="C95" s="297" t="s">
        <v>318</v>
      </c>
      <c r="D95" s="296"/>
      <c r="E95" s="297" t="s">
        <v>319</v>
      </c>
      <c r="F95" s="296"/>
      <c r="G95" s="297" t="s">
        <v>320</v>
      </c>
      <c r="H95" s="296"/>
      <c r="I95" s="297">
        <v>2023</v>
      </c>
      <c r="J95" s="296"/>
      <c r="K95" s="297">
        <f>K$7</f>
        <v>2024</v>
      </c>
      <c r="L95" s="296"/>
      <c r="M95" s="111">
        <f>M$7</f>
        <v>2025</v>
      </c>
      <c r="N95" s="112"/>
    </row>
    <row r="96" spans="2:16" ht="16.5" thickTop="1" thickBot="1" x14ac:dyDescent="0.3">
      <c r="B96" s="85"/>
      <c r="C96" s="115" t="s">
        <v>69</v>
      </c>
      <c r="D96" s="114" t="str">
        <f>CONCATENATE("var ",RIGHT(C95,2),"/",RIGHT(A95,2))</f>
        <v>var 20/</v>
      </c>
      <c r="E96" s="115" t="s">
        <v>69</v>
      </c>
      <c r="F96" s="114" t="str">
        <f>CONCATENATE("var ",RIGHT(E95,2),"/",RIGHT(C95,2))</f>
        <v>var 21/20</v>
      </c>
      <c r="G96" s="115" t="s">
        <v>69</v>
      </c>
      <c r="H96" s="114" t="str">
        <f>CONCATENATE("var ",RIGHT(G95,2),"/",RIGHT(E95,2))</f>
        <v>var 22/21</v>
      </c>
      <c r="I96" s="115" t="s">
        <v>69</v>
      </c>
      <c r="J96" s="114" t="str">
        <f>CONCATENATE("var ",RIGHT(I95,2),"/",RIGHT(G95,2))</f>
        <v>var 23/22</v>
      </c>
      <c r="K96" s="115" t="s">
        <v>69</v>
      </c>
      <c r="L96" s="114" t="str">
        <f>CONCATENATE("var ",RIGHT(K95,2),"/",RIGHT(I95,2))</f>
        <v>var 24/23</v>
      </c>
      <c r="M96" s="115" t="s">
        <v>69</v>
      </c>
      <c r="N96" s="114" t="str">
        <f>CONCATENATE("var ",RIGHT(M95,2),"/",RIGHT(K95,2))</f>
        <v>var 25/24</v>
      </c>
    </row>
    <row r="97" spans="2:14" x14ac:dyDescent="0.25">
      <c r="B97" s="116" t="s">
        <v>71</v>
      </c>
      <c r="C97" s="194">
        <v>0.64780000000000004</v>
      </c>
      <c r="D97" s="118" t="str">
        <f t="shared" ref="D97:H109" si="16">IFERROR(C97/A97-1,"-")</f>
        <v>-</v>
      </c>
      <c r="E97" s="194">
        <v>0.13220000000000001</v>
      </c>
      <c r="F97" s="118">
        <f t="shared" si="16"/>
        <v>-0.79592466810744056</v>
      </c>
      <c r="G97" s="194">
        <v>0.55779999999999996</v>
      </c>
      <c r="H97" s="118">
        <f t="shared" si="16"/>
        <v>3.2193645990922839</v>
      </c>
      <c r="I97" s="194">
        <v>0.6331</v>
      </c>
      <c r="J97" s="118">
        <f t="shared" ref="J97:J109" si="17">IFERROR(I97/G97-1,"-")</f>
        <v>0.13499462172821808</v>
      </c>
      <c r="K97" s="194">
        <v>0.68700000000000006</v>
      </c>
      <c r="L97" s="118">
        <f t="shared" ref="L97:L105" si="18">IFERROR(K97/I97-1,"-")</f>
        <v>8.5136629284473297E-2</v>
      </c>
      <c r="M97" s="194">
        <v>0.61350000000000005</v>
      </c>
      <c r="N97" s="118">
        <f t="shared" ref="N97:N98" si="19">IFERROR(M97/K97-1,"-")</f>
        <v>-0.10698689956331875</v>
      </c>
    </row>
    <row r="98" spans="2:14" x14ac:dyDescent="0.25">
      <c r="B98" s="116" t="s">
        <v>73</v>
      </c>
      <c r="C98" s="194">
        <v>0.68370000000000009</v>
      </c>
      <c r="D98" s="118" t="str">
        <f t="shared" si="16"/>
        <v>-</v>
      </c>
      <c r="E98" s="194">
        <v>0.17069999999999999</v>
      </c>
      <c r="F98" s="118">
        <f t="shared" si="16"/>
        <v>-0.750329091706889</v>
      </c>
      <c r="G98" s="194">
        <v>0.65590000000000004</v>
      </c>
      <c r="H98" s="118">
        <f t="shared" si="16"/>
        <v>2.8424135910954895</v>
      </c>
      <c r="I98" s="194">
        <v>0.7087</v>
      </c>
      <c r="J98" s="118">
        <f t="shared" si="17"/>
        <v>8.0500076231132756E-2</v>
      </c>
      <c r="K98" s="194">
        <v>0.77319999999999989</v>
      </c>
      <c r="L98" s="118">
        <f t="shared" si="18"/>
        <v>9.1011711584591426E-2</v>
      </c>
      <c r="M98" s="194">
        <v>0.74769999999999992</v>
      </c>
      <c r="N98" s="118">
        <f t="shared" si="19"/>
        <v>-3.2979824107604694E-2</v>
      </c>
    </row>
    <row r="99" spans="2:14" x14ac:dyDescent="0.25">
      <c r="B99" s="116" t="s">
        <v>75</v>
      </c>
      <c r="C99" s="194">
        <v>0.29420000000000002</v>
      </c>
      <c r="D99" s="118" t="str">
        <f t="shared" si="16"/>
        <v>-</v>
      </c>
      <c r="E99" s="194">
        <v>0.15479999999999999</v>
      </c>
      <c r="F99" s="118">
        <f t="shared" si="16"/>
        <v>-0.47382732834806263</v>
      </c>
      <c r="G99" s="194">
        <v>0.6109</v>
      </c>
      <c r="H99" s="118">
        <f t="shared" si="16"/>
        <v>2.9463824289405687</v>
      </c>
      <c r="I99" s="194">
        <v>0.62719999999999998</v>
      </c>
      <c r="J99" s="118">
        <f t="shared" si="17"/>
        <v>2.6681944671795632E-2</v>
      </c>
      <c r="K99" s="194">
        <v>0.70200000000000007</v>
      </c>
      <c r="L99" s="118">
        <f t="shared" si="18"/>
        <v>0.11926020408163285</v>
      </c>
      <c r="M99" s="194"/>
      <c r="N99" s="118"/>
    </row>
    <row r="100" spans="2:14" x14ac:dyDescent="0.25">
      <c r="B100" s="116" t="s">
        <v>77</v>
      </c>
      <c r="C100" s="194">
        <v>0</v>
      </c>
      <c r="D100" s="118" t="str">
        <f t="shared" si="16"/>
        <v>-</v>
      </c>
      <c r="E100" s="194">
        <v>0.22120000000000001</v>
      </c>
      <c r="F100" s="118" t="str">
        <f t="shared" si="16"/>
        <v>-</v>
      </c>
      <c r="G100" s="194">
        <v>0.61370000000000002</v>
      </c>
      <c r="H100" s="118">
        <f t="shared" si="16"/>
        <v>1.7744122965641953</v>
      </c>
      <c r="I100" s="194">
        <v>0.61809999999999998</v>
      </c>
      <c r="J100" s="118">
        <f t="shared" si="17"/>
        <v>7.1696268535115237E-3</v>
      </c>
      <c r="K100" s="194">
        <v>0.60750000000000004</v>
      </c>
      <c r="L100" s="118">
        <f t="shared" si="18"/>
        <v>-1.7149328587607093E-2</v>
      </c>
      <c r="M100" s="194"/>
      <c r="N100" s="118"/>
    </row>
    <row r="101" spans="2:14" x14ac:dyDescent="0.25">
      <c r="B101" s="116" t="s">
        <v>79</v>
      </c>
      <c r="C101" s="194">
        <v>0</v>
      </c>
      <c r="D101" s="118" t="str">
        <f t="shared" si="16"/>
        <v>-</v>
      </c>
      <c r="E101" s="194">
        <v>0.16789999999999999</v>
      </c>
      <c r="F101" s="118" t="str">
        <f t="shared" si="16"/>
        <v>-</v>
      </c>
      <c r="G101" s="194">
        <v>0.51890000000000003</v>
      </c>
      <c r="H101" s="118">
        <f t="shared" si="16"/>
        <v>2.0905300774270401</v>
      </c>
      <c r="I101" s="194">
        <v>0.52439999999999998</v>
      </c>
      <c r="J101" s="118">
        <f t="shared" si="17"/>
        <v>1.0599344767777907E-2</v>
      </c>
      <c r="K101" s="194">
        <v>0.55859999999999999</v>
      </c>
      <c r="L101" s="118">
        <f t="shared" si="18"/>
        <v>6.5217391304347894E-2</v>
      </c>
      <c r="M101" s="194"/>
      <c r="N101" s="118"/>
    </row>
    <row r="102" spans="2:14" x14ac:dyDescent="0.25">
      <c r="B102" s="116" t="s">
        <v>81</v>
      </c>
      <c r="C102" s="194">
        <v>0</v>
      </c>
      <c r="D102" s="118" t="str">
        <f t="shared" si="16"/>
        <v>-</v>
      </c>
      <c r="E102" s="194">
        <v>0.23120000000000002</v>
      </c>
      <c r="F102" s="118" t="str">
        <f t="shared" si="16"/>
        <v>-</v>
      </c>
      <c r="G102" s="194">
        <v>0.55549999999999999</v>
      </c>
      <c r="H102" s="118">
        <f t="shared" si="16"/>
        <v>1.402681660899654</v>
      </c>
      <c r="I102" s="194">
        <v>0.58069999999999999</v>
      </c>
      <c r="J102" s="118">
        <f t="shared" si="17"/>
        <v>4.5364536453645465E-2</v>
      </c>
      <c r="K102" s="194">
        <v>0.57379999999999998</v>
      </c>
      <c r="L102" s="118">
        <f t="shared" si="18"/>
        <v>-1.1882211124504938E-2</v>
      </c>
      <c r="M102" s="194"/>
      <c r="N102" s="118"/>
    </row>
    <row r="103" spans="2:14" x14ac:dyDescent="0.25">
      <c r="B103" s="116" t="s">
        <v>83</v>
      </c>
      <c r="C103" s="194">
        <v>0</v>
      </c>
      <c r="D103" s="118" t="str">
        <f t="shared" si="16"/>
        <v>-</v>
      </c>
      <c r="E103" s="194">
        <v>0.36349999999999999</v>
      </c>
      <c r="F103" s="118" t="str">
        <f t="shared" si="16"/>
        <v>-</v>
      </c>
      <c r="G103" s="194">
        <v>0.6764</v>
      </c>
      <c r="H103" s="118">
        <f t="shared" si="16"/>
        <v>0.86079779917469046</v>
      </c>
      <c r="I103" s="194">
        <v>0.69200000000000006</v>
      </c>
      <c r="J103" s="118">
        <f t="shared" si="17"/>
        <v>2.3063276167948121E-2</v>
      </c>
      <c r="K103" s="194">
        <v>0.71260000000000001</v>
      </c>
      <c r="L103" s="118">
        <f t="shared" si="18"/>
        <v>2.9768786127167601E-2</v>
      </c>
      <c r="M103" s="194"/>
      <c r="N103" s="118"/>
    </row>
    <row r="104" spans="2:14" x14ac:dyDescent="0.25">
      <c r="B104" s="116" t="s">
        <v>85</v>
      </c>
      <c r="C104" s="194">
        <v>0.30590000000000001</v>
      </c>
      <c r="D104" s="118" t="str">
        <f t="shared" si="16"/>
        <v>-</v>
      </c>
      <c r="E104" s="194">
        <v>0.52500000000000002</v>
      </c>
      <c r="F104" s="118">
        <f t="shared" si="16"/>
        <v>0.71624713958810071</v>
      </c>
      <c r="G104" s="194">
        <v>0.70750000000000002</v>
      </c>
      <c r="H104" s="118">
        <f t="shared" si="16"/>
        <v>0.34761904761904749</v>
      </c>
      <c r="I104" s="194">
        <v>0.76980000000000004</v>
      </c>
      <c r="J104" s="118">
        <f t="shared" si="17"/>
        <v>8.805653710247352E-2</v>
      </c>
      <c r="K104" s="194">
        <v>0.74790000000000001</v>
      </c>
      <c r="L104" s="118">
        <f t="shared" si="18"/>
        <v>-2.8448947778643818E-2</v>
      </c>
      <c r="M104" s="194"/>
      <c r="N104" s="118"/>
    </row>
    <row r="105" spans="2:14" x14ac:dyDescent="0.25">
      <c r="B105" s="116" t="s">
        <v>87</v>
      </c>
      <c r="C105" s="194">
        <v>0.2475</v>
      </c>
      <c r="D105" s="118" t="str">
        <f t="shared" si="16"/>
        <v>-</v>
      </c>
      <c r="E105" s="194">
        <v>0.49149999999999999</v>
      </c>
      <c r="F105" s="118">
        <f t="shared" si="16"/>
        <v>0.98585858585858577</v>
      </c>
      <c r="G105" s="194">
        <v>0.5857</v>
      </c>
      <c r="H105" s="118">
        <f t="shared" si="16"/>
        <v>0.19165818921668354</v>
      </c>
      <c r="I105" s="194">
        <v>0.61809999999999998</v>
      </c>
      <c r="J105" s="118">
        <f t="shared" si="17"/>
        <v>5.5318422400546297E-2</v>
      </c>
      <c r="K105" s="194">
        <v>0.62869999999999993</v>
      </c>
      <c r="L105" s="118">
        <f t="shared" si="18"/>
        <v>1.7149328587606982E-2</v>
      </c>
      <c r="M105" s="194"/>
      <c r="N105" s="118"/>
    </row>
    <row r="106" spans="2:14" x14ac:dyDescent="0.25">
      <c r="B106" s="116" t="s">
        <v>89</v>
      </c>
      <c r="C106" s="194">
        <v>0.20829999999999999</v>
      </c>
      <c r="D106" s="118" t="str">
        <f t="shared" si="16"/>
        <v>-</v>
      </c>
      <c r="E106" s="194">
        <v>0.57779999999999998</v>
      </c>
      <c r="F106" s="118">
        <f t="shared" si="16"/>
        <v>1.7738838214114261</v>
      </c>
      <c r="G106" s="194">
        <v>0.60840000000000005</v>
      </c>
      <c r="H106" s="118">
        <f t="shared" si="16"/>
        <v>5.2959501557632516E-2</v>
      </c>
      <c r="I106" s="194">
        <v>0.64300000000000002</v>
      </c>
      <c r="J106" s="118">
        <f t="shared" si="17"/>
        <v>5.6870479947402908E-2</v>
      </c>
      <c r="K106" s="194">
        <v>0.67059999999999997</v>
      </c>
      <c r="L106" s="118">
        <f>IFERROR(K106/I106-1,"-")</f>
        <v>4.2923794712286023E-2</v>
      </c>
      <c r="M106" s="194"/>
      <c r="N106" s="118"/>
    </row>
    <row r="107" spans="2:14" x14ac:dyDescent="0.25">
      <c r="B107" s="116" t="s">
        <v>91</v>
      </c>
      <c r="C107" s="194">
        <v>0.23850000000000002</v>
      </c>
      <c r="D107" s="118" t="str">
        <f t="shared" si="16"/>
        <v>-</v>
      </c>
      <c r="E107" s="194">
        <v>0.5978</v>
      </c>
      <c r="F107" s="118">
        <f t="shared" si="16"/>
        <v>1.5064989517819702</v>
      </c>
      <c r="G107" s="194">
        <v>0.65980000000000005</v>
      </c>
      <c r="H107" s="118">
        <f t="shared" si="16"/>
        <v>0.10371361659417877</v>
      </c>
      <c r="I107" s="194">
        <v>0.72049999999999992</v>
      </c>
      <c r="J107" s="118">
        <f t="shared" si="17"/>
        <v>9.1997575022733979E-2</v>
      </c>
      <c r="K107" s="194">
        <v>0.6623</v>
      </c>
      <c r="L107" s="118">
        <f>IFERROR(K107/I107-1,"-")</f>
        <v>-8.077723802914627E-2</v>
      </c>
      <c r="M107" s="194"/>
      <c r="N107" s="118"/>
    </row>
    <row r="108" spans="2:14" x14ac:dyDescent="0.25">
      <c r="B108" s="116" t="s">
        <v>93</v>
      </c>
      <c r="C108" s="194">
        <v>0.2273</v>
      </c>
      <c r="D108" s="118" t="str">
        <f t="shared" si="16"/>
        <v>-</v>
      </c>
      <c r="E108" s="194">
        <v>0.50829999999999997</v>
      </c>
      <c r="F108" s="118">
        <f t="shared" si="16"/>
        <v>1.2362516498020235</v>
      </c>
      <c r="G108" s="194">
        <v>0.63490000000000002</v>
      </c>
      <c r="H108" s="118">
        <f t="shared" si="16"/>
        <v>0.24906551249262265</v>
      </c>
      <c r="I108" s="194">
        <v>0.70209999999999995</v>
      </c>
      <c r="J108" s="118">
        <f t="shared" si="17"/>
        <v>0.10584343991179712</v>
      </c>
      <c r="K108" s="194">
        <v>0.65620000000000001</v>
      </c>
      <c r="L108" s="118">
        <f>IFERROR(K108/I108-1,"-")</f>
        <v>-6.5375302663438162E-2</v>
      </c>
      <c r="M108" s="194"/>
      <c r="N108" s="118"/>
    </row>
    <row r="109" spans="2:14" ht="15.75" x14ac:dyDescent="0.25">
      <c r="B109" s="119" t="s">
        <v>30</v>
      </c>
      <c r="C109" s="201">
        <f>IFERROR(AVERAGE(C97:C108),"-")</f>
        <v>0.23776666666666668</v>
      </c>
      <c r="D109" s="121" t="str">
        <f t="shared" si="16"/>
        <v>-</v>
      </c>
      <c r="E109" s="201">
        <f>IFERROR(AVERAGE(E97:E108),"-")</f>
        <v>0.34515833333333329</v>
      </c>
      <c r="F109" s="121">
        <f t="shared" si="16"/>
        <v>0.45166830225711463</v>
      </c>
      <c r="G109" s="201">
        <f>IFERROR(AVERAGE(G97:G108),"-")</f>
        <v>0.61544999999999994</v>
      </c>
      <c r="H109" s="121">
        <f t="shared" si="16"/>
        <v>0.78309471498587602</v>
      </c>
      <c r="I109" s="201">
        <f>IFERROR(AVERAGE(I97:I108),"-")</f>
        <v>0.65314166666666662</v>
      </c>
      <c r="J109" s="121">
        <f t="shared" si="17"/>
        <v>6.1242451322880198E-2</v>
      </c>
      <c r="K109" s="201">
        <f>IFERROR(AVERAGE(K97:K108),"-")</f>
        <v>0.66503333333333325</v>
      </c>
      <c r="L109" s="121">
        <v>1.8990990735191504E-2</v>
      </c>
      <c r="M109" s="201"/>
      <c r="N109" s="121"/>
    </row>
    <row r="110" spans="2:14" ht="6" customHeight="1" x14ac:dyDescent="0.25"/>
    <row r="111" spans="2:14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</row>
    <row r="112" spans="2:14" x14ac:dyDescent="0.25">
      <c r="I112" s="197"/>
      <c r="J112" s="197"/>
    </row>
  </sheetData>
  <mergeCells count="37">
    <mergeCell ref="B92:N92"/>
    <mergeCell ref="C94:N94"/>
    <mergeCell ref="O21:O24"/>
    <mergeCell ref="B26:N26"/>
    <mergeCell ref="C28:N28"/>
    <mergeCell ref="B48:N48"/>
    <mergeCell ref="C50:N50"/>
    <mergeCell ref="B70:N70"/>
    <mergeCell ref="C29:D29"/>
    <mergeCell ref="E29:F29"/>
    <mergeCell ref="G29:H29"/>
    <mergeCell ref="I29:J29"/>
    <mergeCell ref="K29:L29"/>
    <mergeCell ref="C51:D51"/>
    <mergeCell ref="E51:F51"/>
    <mergeCell ref="B4:N4"/>
    <mergeCell ref="C6:N6"/>
    <mergeCell ref="C7:D7"/>
    <mergeCell ref="E7:F7"/>
    <mergeCell ref="G7:H7"/>
    <mergeCell ref="I7:J7"/>
    <mergeCell ref="K7:L7"/>
    <mergeCell ref="M7:N7"/>
    <mergeCell ref="G51:H51"/>
    <mergeCell ref="I51:J51"/>
    <mergeCell ref="K51:L51"/>
    <mergeCell ref="C73:D73"/>
    <mergeCell ref="E73:F73"/>
    <mergeCell ref="G73:H73"/>
    <mergeCell ref="I73:J73"/>
    <mergeCell ref="K73:L73"/>
    <mergeCell ref="C72:N72"/>
    <mergeCell ref="C95:D95"/>
    <mergeCell ref="E95:F95"/>
    <mergeCell ref="G95:H95"/>
    <mergeCell ref="I95:J95"/>
    <mergeCell ref="K95:L95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12938A-535C-4E6D-8A1F-8AD63725EBE6}">
  <sheetPr>
    <tabColor theme="2" tint="-0.499984740745262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161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1ACFA9-E5F0-4D91-8389-00DC126F0238}">
  <sheetPr>
    <tabColor theme="2" tint="-9.9978637043366805E-2"/>
  </sheetPr>
  <dimension ref="B1:AW44"/>
  <sheetViews>
    <sheetView showGridLines="0" workbookViewId="0"/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1" customWidth="1"/>
    <col min="10" max="10" width="13.85546875" customWidth="1"/>
    <col min="11" max="11" width="11" customWidth="1"/>
    <col min="12" max="14" width="11.42578125" customWidth="1"/>
    <col min="16" max="16" width="25" customWidth="1"/>
    <col min="17" max="17" width="11.28515625" customWidth="1"/>
    <col min="18" max="18" width="14.85546875" customWidth="1"/>
    <col min="19" max="19" width="14.42578125" customWidth="1"/>
    <col min="20" max="21" width="14.28515625" customWidth="1"/>
    <col min="22" max="22" width="14.42578125" customWidth="1"/>
    <col min="23" max="23" width="15" customWidth="1"/>
    <col min="24" max="24" width="11.42578125" customWidth="1"/>
    <col min="25" max="25" width="14.85546875" customWidth="1"/>
    <col min="26" max="26" width="11.42578125" customWidth="1"/>
    <col min="27" max="27" width="12.42578125" customWidth="1"/>
    <col min="28" max="28" width="10.85546875" customWidth="1"/>
    <col min="29" max="29" width="9.85546875" customWidth="1"/>
    <col min="30" max="30" width="14.5703125" customWidth="1"/>
    <col min="31" max="31" width="28.42578125" customWidth="1"/>
    <col min="32" max="36" width="17.7109375" customWidth="1"/>
    <col min="37" max="37" width="9.28515625" customWidth="1"/>
    <col min="38" max="38" width="14.140625" customWidth="1"/>
    <col min="39" max="39" width="7.85546875" customWidth="1"/>
    <col min="40" max="44" width="14.42578125" hidden="1" customWidth="1"/>
    <col min="45" max="45" width="9.85546875" hidden="1" customWidth="1"/>
    <col min="46" max="46" width="13" hidden="1" customWidth="1"/>
    <col min="47" max="47" width="9.5703125" hidden="1" customWidth="1"/>
    <col min="48" max="48" width="11.85546875" hidden="1" customWidth="1"/>
    <col min="49" max="49" width="9" hidden="1" customWidth="1"/>
  </cols>
  <sheetData>
    <row r="1" spans="2:48" ht="42.75" customHeight="1" x14ac:dyDescent="0.25"/>
    <row r="3" spans="2:48" x14ac:dyDescent="0.25">
      <c r="N3" s="202"/>
    </row>
    <row r="5" spans="2:48" ht="50.25" customHeight="1" thickBot="1" x14ac:dyDescent="0.3">
      <c r="B5" s="268" t="s">
        <v>162</v>
      </c>
      <c r="C5" s="268"/>
      <c r="D5" s="268"/>
      <c r="E5" s="268"/>
      <c r="F5" s="268"/>
      <c r="G5" s="268"/>
      <c r="H5" s="268"/>
      <c r="I5" s="268"/>
      <c r="J5" s="268"/>
      <c r="K5" s="268"/>
      <c r="L5" s="268"/>
      <c r="M5" s="268"/>
      <c r="N5" s="268"/>
      <c r="P5" s="268" t="s">
        <v>163</v>
      </c>
      <c r="Q5" s="268"/>
      <c r="R5" s="268"/>
      <c r="S5" s="268"/>
      <c r="T5" s="268"/>
      <c r="U5" s="268"/>
      <c r="V5" s="268"/>
      <c r="W5" s="268"/>
      <c r="X5" s="268"/>
      <c r="Y5" s="268"/>
      <c r="Z5" s="268"/>
      <c r="AA5" s="268"/>
      <c r="AB5" s="268"/>
      <c r="AD5" s="268" t="s">
        <v>164</v>
      </c>
      <c r="AE5" s="268"/>
      <c r="AF5" s="268"/>
      <c r="AG5" s="268"/>
      <c r="AH5" s="268"/>
      <c r="AI5" s="268"/>
      <c r="AJ5" s="268"/>
      <c r="AK5" s="268"/>
      <c r="AL5" s="268"/>
      <c r="AM5" s="268"/>
      <c r="AN5" s="268"/>
      <c r="AO5" s="268"/>
      <c r="AP5" s="268"/>
      <c r="AQ5" s="268"/>
      <c r="AR5" s="268"/>
      <c r="AS5" s="268"/>
      <c r="AT5" s="268"/>
      <c r="AU5" s="143"/>
      <c r="AV5" s="143"/>
    </row>
    <row r="6" spans="2:48" ht="6" customHeight="1" thickBot="1" x14ac:dyDescent="0.3"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4"/>
      <c r="N6" s="84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4"/>
      <c r="AB6" s="84"/>
      <c r="AD6" s="84"/>
      <c r="AE6" s="84"/>
      <c r="AF6" s="84"/>
      <c r="AG6" s="84"/>
      <c r="AH6" s="84"/>
      <c r="AI6" s="84"/>
      <c r="AJ6" s="84"/>
      <c r="AK6" s="84"/>
      <c r="AL6" s="84"/>
      <c r="AM6" s="84"/>
      <c r="AN6" s="84"/>
      <c r="AO6" s="84"/>
      <c r="AP6" s="84"/>
      <c r="AQ6" s="84"/>
      <c r="AR6" s="84"/>
      <c r="AS6" s="84"/>
      <c r="AT6" s="84"/>
      <c r="AU6" s="84"/>
      <c r="AV6" s="84"/>
    </row>
    <row r="7" spans="2:48" ht="51.75" customHeight="1" thickBot="1" x14ac:dyDescent="0.3">
      <c r="B7" s="85"/>
      <c r="C7" s="203" t="s">
        <v>262</v>
      </c>
      <c r="D7" s="203" t="s">
        <v>263</v>
      </c>
      <c r="E7" s="203" t="s">
        <v>264</v>
      </c>
      <c r="F7" s="90" t="s">
        <v>265</v>
      </c>
      <c r="G7" s="90" t="s">
        <v>266</v>
      </c>
      <c r="H7" s="14" t="str">
        <f>CONCATENATE("var. ",RIGHT(G7,2),"/",RIGHT(F7,2))</f>
        <v>var. 25/24</v>
      </c>
      <c r="I7" s="203" t="s">
        <v>224</v>
      </c>
      <c r="J7" s="204" t="s">
        <v>225</v>
      </c>
      <c r="K7" s="204" t="s">
        <v>226</v>
      </c>
      <c r="L7" s="13" t="s">
        <v>227</v>
      </c>
      <c r="M7" s="13" t="s">
        <v>228</v>
      </c>
      <c r="N7" s="14" t="str">
        <f>CONCATENATE("var. ",RIGHT(M7,2),"/",RIGHT(L7,2))</f>
        <v>var. 25/24</v>
      </c>
      <c r="P7" s="85"/>
      <c r="Q7" s="203" t="s">
        <v>262</v>
      </c>
      <c r="R7" s="204" t="s">
        <v>263</v>
      </c>
      <c r="S7" s="204" t="s">
        <v>264</v>
      </c>
      <c r="T7" s="90" t="s">
        <v>265</v>
      </c>
      <c r="U7" s="90" t="s">
        <v>266</v>
      </c>
      <c r="V7" s="14" t="str">
        <f>CONCATENATE("var. ",RIGHT(U7,2),"/",RIGHT(T7,2))</f>
        <v>var. 25/24</v>
      </c>
      <c r="W7" s="203" t="s">
        <v>224</v>
      </c>
      <c r="X7" s="203" t="s">
        <v>225</v>
      </c>
      <c r="Y7" s="203" t="s">
        <v>226</v>
      </c>
      <c r="Z7" s="13" t="s">
        <v>227</v>
      </c>
      <c r="AA7" s="13" t="s">
        <v>228</v>
      </c>
      <c r="AB7" s="14" t="str">
        <f>CONCATENATE("var. ",RIGHT(AA7,2),"/",RIGHT(Z7,2))</f>
        <v>var. 25/24</v>
      </c>
      <c r="AD7" s="85"/>
      <c r="AE7" s="203" t="s">
        <v>262</v>
      </c>
      <c r="AF7" s="204" t="s">
        <v>263</v>
      </c>
      <c r="AG7" s="204" t="s">
        <v>264</v>
      </c>
      <c r="AH7" s="90" t="s">
        <v>265</v>
      </c>
      <c r="AI7" s="90" t="s">
        <v>266</v>
      </c>
      <c r="AJ7" s="14" t="str">
        <f>CONCATENATE("var. ",RIGHT(AI7,2),"/",RIGHT(AH7,2))</f>
        <v>var. 25/24</v>
      </c>
      <c r="AK7" s="205" t="str">
        <f>CONCATENATE("dif. ",RIGHT(AI7,2),"/",RIGHT(AH7,2))</f>
        <v>dif. 25/24</v>
      </c>
      <c r="AL7" s="206" t="str">
        <f>CONCATENATE("cuota ",RIGHT(AI7,2))</f>
        <v>cuota 25</v>
      </c>
      <c r="AM7" s="203" t="s">
        <v>224</v>
      </c>
      <c r="AN7" s="204" t="s">
        <v>225</v>
      </c>
      <c r="AO7" s="204" t="s">
        <v>226</v>
      </c>
      <c r="AP7" s="13" t="s">
        <v>227</v>
      </c>
      <c r="AQ7" s="13" t="s">
        <v>228</v>
      </c>
      <c r="AR7" s="14" t="str">
        <f>CONCATENATE("var. ",RIGHT(AQ7,2),"/",RIGHT(AP7,2))</f>
        <v>var. 25/24</v>
      </c>
      <c r="AS7" s="205" t="str">
        <f>CONCATENATE("dif. ",RIGHT(AQ7,2),"/",RIGHT(AP7,2))</f>
        <v>dif. 25/24</v>
      </c>
      <c r="AT7" s="205" t="str">
        <f>CONCATENATE("var. ",RIGHT(AQ7,2),"/",RIGHT(AM7,2))</f>
        <v>var. 25/21</v>
      </c>
      <c r="AU7" s="205" t="str">
        <f>CONCATENATE("dif. ",RIGHT(AQ7,2),"/",RIGHT(AM7,2))</f>
        <v>dif. 25/21</v>
      </c>
      <c r="AV7" s="206" t="str">
        <f>CONCATENATE("cuota ",RIGHT(AQ7,2))</f>
        <v>cuota 25</v>
      </c>
    </row>
    <row r="8" spans="2:48" ht="15.75" x14ac:dyDescent="0.25">
      <c r="B8" s="207" t="s">
        <v>43</v>
      </c>
      <c r="C8" s="208">
        <v>86.092515369776081</v>
      </c>
      <c r="D8" s="209">
        <v>107.42662960551083</v>
      </c>
      <c r="E8" s="209">
        <v>115.97720294608973</v>
      </c>
      <c r="F8" s="210">
        <v>131.83160921610559</v>
      </c>
      <c r="G8" s="209">
        <v>140.24995067639651</v>
      </c>
      <c r="H8" s="133">
        <f>G8/F8-1</f>
        <v>6.385677539967749E-2</v>
      </c>
      <c r="I8" s="208">
        <v>84.28</v>
      </c>
      <c r="J8" s="211">
        <v>109.22</v>
      </c>
      <c r="K8" s="211">
        <v>2757.6700000000005</v>
      </c>
      <c r="L8" s="211">
        <v>3088.0800000000004</v>
      </c>
      <c r="M8" s="211">
        <v>3271.2199999999993</v>
      </c>
      <c r="N8" s="133">
        <f t="shared" ref="N8:N18" si="0">M8/L8-1</f>
        <v>5.9305458407812983E-2</v>
      </c>
      <c r="P8" s="207" t="s">
        <v>43</v>
      </c>
      <c r="Q8" s="208">
        <v>18.462340641567451</v>
      </c>
      <c r="R8" s="210">
        <v>73.087706577330749</v>
      </c>
      <c r="S8" s="210">
        <v>100.82416988105642</v>
      </c>
      <c r="T8" s="210">
        <v>116.06558507604032</v>
      </c>
      <c r="U8" s="210">
        <v>123.70608683020585</v>
      </c>
      <c r="V8" s="133">
        <f t="shared" ref="V8:V18" si="1">U8/T8-1</f>
        <v>6.5829175368046E-2</v>
      </c>
      <c r="W8" s="208">
        <v>21.69</v>
      </c>
      <c r="X8" s="211">
        <v>81.88</v>
      </c>
      <c r="Y8" s="211">
        <v>2415.9299999999998</v>
      </c>
      <c r="Z8" s="211">
        <v>2691.3199999999997</v>
      </c>
      <c r="AA8" s="211">
        <v>2913.87</v>
      </c>
      <c r="AB8" s="133">
        <f t="shared" ref="AB8:AB18" si="2">AA8/Z8-1</f>
        <v>8.2691764635940856E-2</v>
      </c>
      <c r="AD8" s="63" t="s">
        <v>43</v>
      </c>
      <c r="AE8" s="212">
        <v>22574297.390000001</v>
      </c>
      <c r="AF8" s="132">
        <v>217035028.01999998</v>
      </c>
      <c r="AG8" s="132">
        <v>317518559.50999999</v>
      </c>
      <c r="AH8" s="132">
        <v>371849567.08000004</v>
      </c>
      <c r="AI8" s="132">
        <v>391082419.55000001</v>
      </c>
      <c r="AJ8" s="133">
        <f t="shared" ref="AJ8:AJ18" si="3">AI8/AH8-1</f>
        <v>5.1722132208001703E-2</v>
      </c>
      <c r="AK8" s="132">
        <f t="shared" ref="AK8:AK18" si="4">AI8-AH8</f>
        <v>19232852.469999969</v>
      </c>
      <c r="AL8" s="134">
        <f t="shared" ref="AL8:AL18" si="5">AI8/AI$8</f>
        <v>1</v>
      </c>
      <c r="AM8" s="213">
        <v>11125107.67</v>
      </c>
      <c r="AN8" s="214">
        <v>115132359.81999999</v>
      </c>
      <c r="AO8" s="214">
        <v>464598106.24000001</v>
      </c>
      <c r="AP8" s="214">
        <v>546003004.75</v>
      </c>
      <c r="AQ8" s="214">
        <v>562975740.7299999</v>
      </c>
      <c r="AR8" s="133">
        <f t="shared" ref="AR8:AR18" si="6">AQ8/AP8-1</f>
        <v>3.1085425963491176E-2</v>
      </c>
      <c r="AS8" s="132">
        <f t="shared" ref="AS8:AS18" si="7">AQ8-AP8</f>
        <v>16972735.9799999</v>
      </c>
      <c r="AT8" s="133">
        <f t="shared" ref="AT8:AT18" si="8">AQ8/AM8-1</f>
        <v>49.604071208058691</v>
      </c>
      <c r="AU8" s="132">
        <f t="shared" ref="AU8:AU18" si="9">AQ8-AM8</f>
        <v>551850633.05999994</v>
      </c>
      <c r="AV8" s="134">
        <f t="shared" ref="AV8:AV18" si="10">AQ8/AQ$8</f>
        <v>1</v>
      </c>
    </row>
    <row r="9" spans="2:48" x14ac:dyDescent="0.25">
      <c r="B9" s="15" t="s">
        <v>44</v>
      </c>
      <c r="C9" s="215">
        <v>117.1382232549568</v>
      </c>
      <c r="D9" s="216">
        <v>136.87146565085982</v>
      </c>
      <c r="E9" s="216">
        <v>146.31592200561823</v>
      </c>
      <c r="F9" s="216">
        <v>162.70668308817508</v>
      </c>
      <c r="G9" s="216">
        <v>171.54227989407727</v>
      </c>
      <c r="H9" s="74">
        <f>G9/F9-1</f>
        <v>5.4303834594882305E-2</v>
      </c>
      <c r="I9" s="215">
        <v>118.15</v>
      </c>
      <c r="J9" s="216">
        <v>137.80000000000001</v>
      </c>
      <c r="K9" s="216">
        <v>149.51</v>
      </c>
      <c r="L9" s="216">
        <v>166.26</v>
      </c>
      <c r="M9" s="216">
        <v>175.82</v>
      </c>
      <c r="N9" s="74">
        <f t="shared" si="0"/>
        <v>5.7500300733790422E-2</v>
      </c>
      <c r="P9" s="15" t="s">
        <v>44</v>
      </c>
      <c r="Q9" s="215">
        <v>27.440638922364815</v>
      </c>
      <c r="R9" s="216">
        <v>98.586857706960444</v>
      </c>
      <c r="S9" s="216">
        <v>130.22835309565522</v>
      </c>
      <c r="T9" s="216">
        <v>143.11321512292295</v>
      </c>
      <c r="U9" s="216">
        <v>154.83658556020316</v>
      </c>
      <c r="V9" s="74">
        <f t="shared" si="1"/>
        <v>8.1916756794337742E-2</v>
      </c>
      <c r="W9" s="215">
        <v>34.17</v>
      </c>
      <c r="X9" s="216">
        <v>110.27</v>
      </c>
      <c r="Y9" s="216">
        <v>135.19999999999999</v>
      </c>
      <c r="Z9" s="216">
        <v>145.38999999999999</v>
      </c>
      <c r="AA9" s="216">
        <v>161.09</v>
      </c>
      <c r="AB9" s="74">
        <f t="shared" si="2"/>
        <v>0.10798541852947263</v>
      </c>
      <c r="AD9" s="15" t="s">
        <v>44</v>
      </c>
      <c r="AE9" s="217">
        <v>11276517.379999999</v>
      </c>
      <c r="AF9" s="52">
        <v>106455964.21000001</v>
      </c>
      <c r="AG9" s="52">
        <v>151198533.88</v>
      </c>
      <c r="AH9" s="52">
        <v>171581394.75</v>
      </c>
      <c r="AI9" s="52">
        <v>175665654.5</v>
      </c>
      <c r="AJ9" s="74">
        <f t="shared" si="3"/>
        <v>2.3803628335991256E-2</v>
      </c>
      <c r="AK9" s="52">
        <f t="shared" si="4"/>
        <v>4084259.75</v>
      </c>
      <c r="AL9" s="98">
        <f t="shared" si="5"/>
        <v>0.4491780906493576</v>
      </c>
      <c r="AM9" s="218">
        <v>5867762.0700000003</v>
      </c>
      <c r="AN9" s="219">
        <v>56661102.710000001</v>
      </c>
      <c r="AO9" s="219">
        <v>74388405.060000002</v>
      </c>
      <c r="AP9" s="219">
        <v>84113618.079999998</v>
      </c>
      <c r="AQ9" s="219">
        <v>85078597.590000004</v>
      </c>
      <c r="AR9" s="74">
        <f t="shared" si="6"/>
        <v>1.1472333874429363E-2</v>
      </c>
      <c r="AS9" s="52">
        <f t="shared" si="7"/>
        <v>964979.51000000536</v>
      </c>
      <c r="AT9" s="74">
        <f t="shared" si="8"/>
        <v>13.499326416962234</v>
      </c>
      <c r="AU9" s="52">
        <f t="shared" si="9"/>
        <v>79210835.520000011</v>
      </c>
      <c r="AV9" s="98">
        <f t="shared" si="10"/>
        <v>0.15112302615327652</v>
      </c>
    </row>
    <row r="10" spans="2:48" x14ac:dyDescent="0.25">
      <c r="B10" s="19" t="s">
        <v>45</v>
      </c>
      <c r="C10" s="215">
        <v>67.873711911668366</v>
      </c>
      <c r="D10" s="216">
        <v>95.802470136595772</v>
      </c>
      <c r="E10" s="216">
        <v>104.80183527069782</v>
      </c>
      <c r="F10" s="216">
        <v>119.80364545051206</v>
      </c>
      <c r="G10" s="216">
        <v>128.90218915036343</v>
      </c>
      <c r="H10" s="74">
        <f>G10/F10-1</f>
        <v>7.5945466147019358E-2</v>
      </c>
      <c r="I10" s="215">
        <v>68.47</v>
      </c>
      <c r="J10" s="216">
        <v>96.08</v>
      </c>
      <c r="K10" s="216">
        <v>106.63</v>
      </c>
      <c r="L10" s="216">
        <v>120.73</v>
      </c>
      <c r="M10" s="216">
        <v>128.07</v>
      </c>
      <c r="N10" s="74">
        <f t="shared" si="0"/>
        <v>6.0796819348960307E-2</v>
      </c>
      <c r="P10" s="19" t="s">
        <v>45</v>
      </c>
      <c r="Q10" s="215">
        <v>10.830962079351238</v>
      </c>
      <c r="R10" s="216">
        <v>65.841190792023127</v>
      </c>
      <c r="S10" s="216">
        <v>91.417039203133882</v>
      </c>
      <c r="T10" s="216">
        <v>106.20388479695613</v>
      </c>
      <c r="U10" s="216">
        <v>112.420524559057</v>
      </c>
      <c r="V10" s="74">
        <f t="shared" si="1"/>
        <v>5.8534956362340518E-2</v>
      </c>
      <c r="W10" s="215">
        <v>14.03</v>
      </c>
      <c r="X10" s="216">
        <v>71.63</v>
      </c>
      <c r="Y10" s="216">
        <v>95.9</v>
      </c>
      <c r="Z10" s="216">
        <v>108.1</v>
      </c>
      <c r="AA10" s="216">
        <v>112.67</v>
      </c>
      <c r="AB10" s="74">
        <f t="shared" si="2"/>
        <v>4.2275670675300692E-2</v>
      </c>
      <c r="AD10" s="19" t="s">
        <v>45</v>
      </c>
      <c r="AE10" s="217">
        <v>3474618.16</v>
      </c>
      <c r="AF10" s="52">
        <v>53875636.230000004</v>
      </c>
      <c r="AG10" s="52">
        <v>79034503.379999995</v>
      </c>
      <c r="AH10" s="52">
        <v>92244111.329999998</v>
      </c>
      <c r="AI10" s="52">
        <v>98683177.930000007</v>
      </c>
      <c r="AJ10" s="74">
        <f t="shared" si="3"/>
        <v>6.9804635842438456E-2</v>
      </c>
      <c r="AK10" s="52">
        <f t="shared" si="4"/>
        <v>6439066.6000000089</v>
      </c>
      <c r="AL10" s="98">
        <f t="shared" si="5"/>
        <v>0.25233345452743711</v>
      </c>
      <c r="AM10" s="218">
        <v>1819598.93</v>
      </c>
      <c r="AN10" s="219">
        <v>27254185.800000001</v>
      </c>
      <c r="AO10" s="219">
        <v>38290390.469999999</v>
      </c>
      <c r="AP10" s="219">
        <v>45381964.280000001</v>
      </c>
      <c r="AQ10" s="219">
        <v>46405015.079999998</v>
      </c>
      <c r="AR10" s="74">
        <f t="shared" si="6"/>
        <v>2.2543114125424868E-2</v>
      </c>
      <c r="AS10" s="52">
        <f t="shared" si="7"/>
        <v>1023050.799999997</v>
      </c>
      <c r="AT10" s="74">
        <f t="shared" si="8"/>
        <v>24.502881055222428</v>
      </c>
      <c r="AU10" s="52">
        <f t="shared" si="9"/>
        <v>44585416.149999999</v>
      </c>
      <c r="AV10" s="98">
        <f t="shared" si="10"/>
        <v>8.2428090098211865E-2</v>
      </c>
    </row>
    <row r="11" spans="2:48" x14ac:dyDescent="0.25">
      <c r="B11" s="19" t="s">
        <v>46</v>
      </c>
      <c r="C11" s="215">
        <v>54.587324200520982</v>
      </c>
      <c r="D11" s="216">
        <v>69.78140055723847</v>
      </c>
      <c r="E11" s="216">
        <v>83.372344282581096</v>
      </c>
      <c r="F11" s="216">
        <v>95.90016603236603</v>
      </c>
      <c r="G11" s="216">
        <v>112.06444531766402</v>
      </c>
      <c r="H11" s="74">
        <f>G11/F11-1</f>
        <v>0.16855319395216273</v>
      </c>
      <c r="I11" s="215">
        <v>54.69</v>
      </c>
      <c r="J11" s="216">
        <v>63.06</v>
      </c>
      <c r="K11" s="216">
        <v>88.36</v>
      </c>
      <c r="L11" s="216">
        <v>88.62</v>
      </c>
      <c r="M11" s="216">
        <v>105.44</v>
      </c>
      <c r="N11" s="74">
        <f t="shared" si="0"/>
        <v>0.18979914240577744</v>
      </c>
      <c r="P11" s="19" t="s">
        <v>46</v>
      </c>
      <c r="Q11" s="215">
        <v>15.278985343804386</v>
      </c>
      <c r="R11" s="216">
        <v>55.992255037951011</v>
      </c>
      <c r="S11" s="216">
        <v>68.629433075493111</v>
      </c>
      <c r="T11" s="216">
        <v>87.054306000784564</v>
      </c>
      <c r="U11" s="216">
        <v>89.219955641196947</v>
      </c>
      <c r="V11" s="74">
        <f t="shared" si="1"/>
        <v>2.4876996209617364E-2</v>
      </c>
      <c r="W11" s="215">
        <v>13.86</v>
      </c>
      <c r="X11" s="216">
        <v>53.26</v>
      </c>
      <c r="Y11" s="216">
        <v>73.39</v>
      </c>
      <c r="Z11" s="216">
        <v>80.260000000000005</v>
      </c>
      <c r="AA11" s="216">
        <v>86.12</v>
      </c>
      <c r="AB11" s="74">
        <f t="shared" si="2"/>
        <v>7.3012708696735595E-2</v>
      </c>
      <c r="AD11" s="19" t="s">
        <v>46</v>
      </c>
      <c r="AE11" s="217">
        <v>212745.25</v>
      </c>
      <c r="AF11" s="52">
        <v>1281840.23</v>
      </c>
      <c r="AG11" s="52">
        <v>1822118.37</v>
      </c>
      <c r="AH11" s="52">
        <v>2350482.4900000002</v>
      </c>
      <c r="AI11" s="52">
        <v>2379411.17</v>
      </c>
      <c r="AJ11" s="74">
        <f t="shared" si="3"/>
        <v>1.2307549672492923E-2</v>
      </c>
      <c r="AK11" s="52">
        <f t="shared" si="4"/>
        <v>28928.679999999702</v>
      </c>
      <c r="AL11" s="98">
        <f t="shared" si="5"/>
        <v>6.0841680706022923E-3</v>
      </c>
      <c r="AM11" s="218">
        <v>91562.77</v>
      </c>
      <c r="AN11" s="219">
        <v>578634.11</v>
      </c>
      <c r="AO11" s="219">
        <v>924668.49</v>
      </c>
      <c r="AP11" s="219">
        <v>1047377.27</v>
      </c>
      <c r="AQ11" s="219">
        <v>1089994.77</v>
      </c>
      <c r="AR11" s="74">
        <f t="shared" si="6"/>
        <v>4.0689731599770074E-2</v>
      </c>
      <c r="AS11" s="52">
        <f t="shared" si="7"/>
        <v>42617.5</v>
      </c>
      <c r="AT11" s="74">
        <f t="shared" si="8"/>
        <v>10.904344637017862</v>
      </c>
      <c r="AU11" s="52">
        <f t="shared" si="9"/>
        <v>998432</v>
      </c>
      <c r="AV11" s="98">
        <f t="shared" si="10"/>
        <v>1.9361309753536176E-3</v>
      </c>
    </row>
    <row r="12" spans="2:48" x14ac:dyDescent="0.25">
      <c r="B12" s="19" t="s">
        <v>47</v>
      </c>
      <c r="C12" s="215">
        <v>157.2614275062293</v>
      </c>
      <c r="D12" s="216">
        <v>167.63678421516943</v>
      </c>
      <c r="E12" s="216">
        <v>149.52445538577581</v>
      </c>
      <c r="F12" s="216">
        <v>230.14657399325958</v>
      </c>
      <c r="G12" s="216">
        <v>231.29722419533266</v>
      </c>
      <c r="H12" s="74">
        <f t="shared" ref="H12:H18" si="11">G12/F12-1</f>
        <v>4.9996408032855211E-3</v>
      </c>
      <c r="I12" s="215">
        <v>152.04</v>
      </c>
      <c r="J12" s="216">
        <v>193.53</v>
      </c>
      <c r="K12" s="216">
        <v>149.53</v>
      </c>
      <c r="L12" s="216">
        <v>208.35</v>
      </c>
      <c r="M12" s="216">
        <v>233.96</v>
      </c>
      <c r="N12" s="74">
        <f t="shared" si="0"/>
        <v>0.12291816654667631</v>
      </c>
      <c r="P12" s="19" t="s">
        <v>47</v>
      </c>
      <c r="Q12" s="215">
        <v>26.396172079124494</v>
      </c>
      <c r="R12" s="216">
        <v>78.094776988409933</v>
      </c>
      <c r="S12" s="216">
        <v>95.437385718013189</v>
      </c>
      <c r="T12" s="216">
        <v>156.82995377802305</v>
      </c>
      <c r="U12" s="216">
        <v>184.26105015376331</v>
      </c>
      <c r="V12" s="74">
        <f t="shared" si="1"/>
        <v>0.17490980335661011</v>
      </c>
      <c r="W12" s="215">
        <v>20.39</v>
      </c>
      <c r="X12" s="216">
        <v>110.2</v>
      </c>
      <c r="Y12" s="216">
        <v>89.6</v>
      </c>
      <c r="Z12" s="216">
        <v>145.49</v>
      </c>
      <c r="AA12" s="216">
        <v>192.4</v>
      </c>
      <c r="AB12" s="74">
        <f t="shared" si="2"/>
        <v>0.32242765825829944</v>
      </c>
      <c r="AD12" s="19" t="s">
        <v>47</v>
      </c>
      <c r="AE12" s="217">
        <v>1901574.9</v>
      </c>
      <c r="AF12" s="52">
        <v>7250696.9000000004</v>
      </c>
      <c r="AG12" s="52">
        <v>9296528.870000001</v>
      </c>
      <c r="AH12" s="52">
        <v>12017713.08</v>
      </c>
      <c r="AI12" s="52">
        <v>18372750.880000003</v>
      </c>
      <c r="AJ12" s="74">
        <f t="shared" si="3"/>
        <v>0.52880591820552958</v>
      </c>
      <c r="AK12" s="52">
        <f t="shared" si="4"/>
        <v>6355037.8000000026</v>
      </c>
      <c r="AL12" s="98">
        <f t="shared" si="5"/>
        <v>4.6979229854261041E-2</v>
      </c>
      <c r="AM12" s="218">
        <v>697026.65</v>
      </c>
      <c r="AN12" s="219">
        <v>5100532.28</v>
      </c>
      <c r="AO12" s="219">
        <v>4142115.84</v>
      </c>
      <c r="AP12" s="219">
        <v>4387982.59</v>
      </c>
      <c r="AQ12" s="219">
        <v>9104239.6300000008</v>
      </c>
      <c r="AR12" s="74">
        <f t="shared" si="6"/>
        <v>1.07481215872372</v>
      </c>
      <c r="AS12" s="52">
        <f t="shared" si="7"/>
        <v>4716257.040000001</v>
      </c>
      <c r="AT12" s="74">
        <f t="shared" si="8"/>
        <v>12.06153736015689</v>
      </c>
      <c r="AU12" s="52">
        <f t="shared" si="9"/>
        <v>8407212.9800000004</v>
      </c>
      <c r="AV12" s="98">
        <f t="shared" si="10"/>
        <v>1.6171637552614092E-2</v>
      </c>
    </row>
    <row r="13" spans="2:48" x14ac:dyDescent="0.25">
      <c r="B13" s="19" t="s">
        <v>48</v>
      </c>
      <c r="C13" s="215">
        <v>35.762478807146508</v>
      </c>
      <c r="D13" s="216">
        <v>58.25432326977181</v>
      </c>
      <c r="E13" s="216">
        <v>66.56507773904157</v>
      </c>
      <c r="F13" s="216">
        <v>78.188695246355707</v>
      </c>
      <c r="G13" s="216">
        <v>84.908828652714405</v>
      </c>
      <c r="H13" s="74">
        <f t="shared" si="11"/>
        <v>8.5947634567695497E-2</v>
      </c>
      <c r="I13" s="215">
        <v>33.74</v>
      </c>
      <c r="J13" s="216">
        <v>60.31</v>
      </c>
      <c r="K13" s="216">
        <v>66.91</v>
      </c>
      <c r="L13" s="216">
        <v>79.790000000000006</v>
      </c>
      <c r="M13" s="216">
        <v>83.79</v>
      </c>
      <c r="N13" s="74">
        <f t="shared" si="0"/>
        <v>5.0131595438024812E-2</v>
      </c>
      <c r="P13" s="19" t="s">
        <v>48</v>
      </c>
      <c r="Q13" s="215">
        <v>8.129008659713385</v>
      </c>
      <c r="R13" s="216">
        <v>34.708747045986314</v>
      </c>
      <c r="S13" s="216">
        <v>58.15162644809719</v>
      </c>
      <c r="T13" s="216">
        <v>69.272694510035379</v>
      </c>
      <c r="U13" s="216">
        <v>74.918979873060664</v>
      </c>
      <c r="V13" s="74">
        <f t="shared" si="1"/>
        <v>8.1508094971061373E-2</v>
      </c>
      <c r="W13" s="215">
        <v>8.58</v>
      </c>
      <c r="X13" s="216">
        <v>39.25</v>
      </c>
      <c r="Y13" s="216">
        <v>58.46</v>
      </c>
      <c r="Z13" s="216">
        <v>71.67</v>
      </c>
      <c r="AA13" s="216">
        <v>75.38</v>
      </c>
      <c r="AB13" s="74">
        <f t="shared" si="2"/>
        <v>5.1765034184456438E-2</v>
      </c>
      <c r="AD13" s="19" t="s">
        <v>48</v>
      </c>
      <c r="AE13" s="217">
        <v>1366030.98</v>
      </c>
      <c r="AF13" s="52">
        <v>18148115.27</v>
      </c>
      <c r="AG13" s="52">
        <v>32073511.609999999</v>
      </c>
      <c r="AH13" s="52">
        <v>40013796.18</v>
      </c>
      <c r="AI13" s="52">
        <v>43111140.289999999</v>
      </c>
      <c r="AJ13" s="74">
        <f t="shared" si="3"/>
        <v>7.7406904760217055E-2</v>
      </c>
      <c r="AK13" s="52">
        <f t="shared" si="4"/>
        <v>3097344.1099999994</v>
      </c>
      <c r="AL13" s="98">
        <f t="shared" si="5"/>
        <v>0.11023543410518413</v>
      </c>
      <c r="AM13" s="218">
        <v>618719.71</v>
      </c>
      <c r="AN13" s="219">
        <v>9785463.75</v>
      </c>
      <c r="AO13" s="219">
        <v>15390930.710000001</v>
      </c>
      <c r="AP13" s="219">
        <v>20009545.25</v>
      </c>
      <c r="AQ13" s="219">
        <v>20907432.23</v>
      </c>
      <c r="AR13" s="74">
        <f t="shared" si="6"/>
        <v>4.4872932831894419E-2</v>
      </c>
      <c r="AS13" s="52">
        <f t="shared" si="7"/>
        <v>897886.98000000045</v>
      </c>
      <c r="AT13" s="74">
        <f t="shared" si="8"/>
        <v>32.791443673258769</v>
      </c>
      <c r="AU13" s="52">
        <f t="shared" si="9"/>
        <v>20288712.52</v>
      </c>
      <c r="AV13" s="98">
        <f t="shared" si="10"/>
        <v>3.71373590678876E-2</v>
      </c>
    </row>
    <row r="14" spans="2:48" x14ac:dyDescent="0.25">
      <c r="B14" s="19" t="s">
        <v>49</v>
      </c>
      <c r="C14" s="215">
        <v>79.674837064959704</v>
      </c>
      <c r="D14" s="216">
        <v>92.388557572071193</v>
      </c>
      <c r="E14" s="216">
        <v>104.4906656836398</v>
      </c>
      <c r="F14" s="216">
        <v>120.77090852800318</v>
      </c>
      <c r="G14" s="216">
        <v>122.70263355211419</v>
      </c>
      <c r="H14" s="74">
        <f t="shared" si="11"/>
        <v>1.5994953152671743E-2</v>
      </c>
      <c r="I14" s="215">
        <v>77.47</v>
      </c>
      <c r="J14" s="216">
        <v>93.97</v>
      </c>
      <c r="K14" s="216">
        <v>104.31</v>
      </c>
      <c r="L14" s="216">
        <v>119.12</v>
      </c>
      <c r="M14" s="216">
        <v>122.29</v>
      </c>
      <c r="N14" s="74">
        <f t="shared" si="0"/>
        <v>2.6611820013431764E-2</v>
      </c>
      <c r="P14" s="19" t="s">
        <v>49</v>
      </c>
      <c r="Q14" s="215">
        <v>27.020157101702143</v>
      </c>
      <c r="R14" s="216">
        <v>73.154152809057592</v>
      </c>
      <c r="S14" s="216">
        <v>91.251643124888915</v>
      </c>
      <c r="T14" s="216">
        <v>109.67482083851289</v>
      </c>
      <c r="U14" s="216">
        <v>109.25321377647434</v>
      </c>
      <c r="V14" s="74">
        <f t="shared" si="1"/>
        <v>-3.8441554662699273E-3</v>
      </c>
      <c r="W14" s="215">
        <v>28.88</v>
      </c>
      <c r="X14" s="216">
        <v>79.06</v>
      </c>
      <c r="Y14" s="216">
        <v>92.87</v>
      </c>
      <c r="Z14" s="216">
        <v>109.06</v>
      </c>
      <c r="AA14" s="216">
        <v>109.6</v>
      </c>
      <c r="AB14" s="74">
        <f t="shared" si="2"/>
        <v>4.9514028974875224E-3</v>
      </c>
      <c r="AD14" s="19" t="s">
        <v>49</v>
      </c>
      <c r="AE14" s="217">
        <v>377819.68</v>
      </c>
      <c r="AF14" s="52">
        <v>1363843.4</v>
      </c>
      <c r="AG14" s="52">
        <v>1825163.71</v>
      </c>
      <c r="AH14" s="52">
        <v>2263664.7599999998</v>
      </c>
      <c r="AI14" s="52">
        <v>2217432.63</v>
      </c>
      <c r="AJ14" s="74">
        <f t="shared" si="3"/>
        <v>-2.0423576324967829E-2</v>
      </c>
      <c r="AK14" s="52">
        <f t="shared" si="4"/>
        <v>-46232.129999999888</v>
      </c>
      <c r="AL14" s="98">
        <f t="shared" si="5"/>
        <v>5.6699880105873703E-3</v>
      </c>
      <c r="AM14" s="218">
        <v>191663.99</v>
      </c>
      <c r="AN14" s="219">
        <v>699489.94</v>
      </c>
      <c r="AO14" s="219">
        <v>881509.93</v>
      </c>
      <c r="AP14" s="219">
        <v>1087994.8799999999</v>
      </c>
      <c r="AQ14" s="219">
        <v>1055659.08</v>
      </c>
      <c r="AR14" s="74">
        <f t="shared" si="6"/>
        <v>-2.9720544273149407E-2</v>
      </c>
      <c r="AS14" s="52">
        <f t="shared" si="7"/>
        <v>-32335.799999999814</v>
      </c>
      <c r="AT14" s="74">
        <f t="shared" si="8"/>
        <v>4.5078634228578887</v>
      </c>
      <c r="AU14" s="52">
        <f t="shared" si="9"/>
        <v>863995.09000000008</v>
      </c>
      <c r="AV14" s="98">
        <f t="shared" si="10"/>
        <v>1.8751413313673998E-3</v>
      </c>
    </row>
    <row r="15" spans="2:48" x14ac:dyDescent="0.25">
      <c r="B15" s="19" t="s">
        <v>50</v>
      </c>
      <c r="C15" s="215">
        <v>53.835516295579104</v>
      </c>
      <c r="D15" s="216">
        <v>119.93955630267902</v>
      </c>
      <c r="E15" s="216">
        <v>138.43574065188142</v>
      </c>
      <c r="F15" s="216">
        <v>165.91066487128586</v>
      </c>
      <c r="G15" s="216">
        <v>210.72256792565835</v>
      </c>
      <c r="H15" s="74">
        <f t="shared" si="11"/>
        <v>0.27009657931958597</v>
      </c>
      <c r="I15" s="215">
        <v>40.299999999999997</v>
      </c>
      <c r="J15" s="216">
        <v>119.87</v>
      </c>
      <c r="K15" s="216">
        <v>139.19999999999999</v>
      </c>
      <c r="L15" s="216">
        <v>175.68</v>
      </c>
      <c r="M15" s="216">
        <v>199.71</v>
      </c>
      <c r="N15" s="74">
        <f t="shared" si="0"/>
        <v>0.13678278688524581</v>
      </c>
      <c r="P15" s="19" t="s">
        <v>50</v>
      </c>
      <c r="Q15" s="215">
        <v>15.271490041236387</v>
      </c>
      <c r="R15" s="216">
        <v>91.141707350527511</v>
      </c>
      <c r="S15" s="216">
        <v>111.57289709304678</v>
      </c>
      <c r="T15" s="216">
        <v>148.50237753800619</v>
      </c>
      <c r="U15" s="216">
        <v>184.85581894920168</v>
      </c>
      <c r="V15" s="74">
        <f t="shared" si="1"/>
        <v>0.24480039992552682</v>
      </c>
      <c r="W15" s="215">
        <v>19.100000000000001</v>
      </c>
      <c r="X15" s="216">
        <v>96.58</v>
      </c>
      <c r="Y15" s="216">
        <v>112.65</v>
      </c>
      <c r="Z15" s="216">
        <v>159.28</v>
      </c>
      <c r="AA15" s="216">
        <v>178.74</v>
      </c>
      <c r="AB15" s="74">
        <f t="shared" si="2"/>
        <v>0.12217478653942737</v>
      </c>
      <c r="AD15" s="19" t="s">
        <v>50</v>
      </c>
      <c r="AE15" s="217">
        <v>445446.5</v>
      </c>
      <c r="AF15" s="52">
        <v>8281147.7800000003</v>
      </c>
      <c r="AG15" s="52">
        <v>11750040.949999999</v>
      </c>
      <c r="AH15" s="52">
        <v>15931310.390000001</v>
      </c>
      <c r="AI15" s="52">
        <v>19751553.379999999</v>
      </c>
      <c r="AJ15" s="74">
        <f t="shared" si="3"/>
        <v>0.23979464943435813</v>
      </c>
      <c r="AK15" s="52">
        <f t="shared" si="4"/>
        <v>3820242.9899999984</v>
      </c>
      <c r="AL15" s="98">
        <f t="shared" si="5"/>
        <v>5.0504835790693876E-2</v>
      </c>
      <c r="AM15" s="218">
        <v>159924.10999999999</v>
      </c>
      <c r="AN15" s="219">
        <v>4164402.6</v>
      </c>
      <c r="AO15" s="219">
        <v>5630214.1100000003</v>
      </c>
      <c r="AP15" s="219">
        <v>8259009.9800000004</v>
      </c>
      <c r="AQ15" s="219">
        <v>9063685.0899999999</v>
      </c>
      <c r="AR15" s="74">
        <f t="shared" si="6"/>
        <v>9.7429971866918486E-2</v>
      </c>
      <c r="AS15" s="52">
        <f t="shared" si="7"/>
        <v>804675.1099999994</v>
      </c>
      <c r="AT15" s="74">
        <f t="shared" si="8"/>
        <v>55.674913432377402</v>
      </c>
      <c r="AU15" s="52">
        <f t="shared" si="9"/>
        <v>8903760.9800000004</v>
      </c>
      <c r="AV15" s="98">
        <f t="shared" si="10"/>
        <v>1.6099601517904294E-2</v>
      </c>
    </row>
    <row r="16" spans="2:48" x14ac:dyDescent="0.25">
      <c r="B16" s="19" t="s">
        <v>51</v>
      </c>
      <c r="C16" s="215">
        <v>58.994359969542423</v>
      </c>
      <c r="D16" s="216">
        <v>77.651477594610085</v>
      </c>
      <c r="E16" s="216">
        <v>93.294652633269465</v>
      </c>
      <c r="F16" s="216">
        <v>105.50522080219248</v>
      </c>
      <c r="G16" s="216">
        <v>111.63449935485727</v>
      </c>
      <c r="H16" s="74">
        <f t="shared" si="11"/>
        <v>5.8094552156393586E-2</v>
      </c>
      <c r="I16" s="215">
        <v>58.87</v>
      </c>
      <c r="J16" s="216">
        <v>78</v>
      </c>
      <c r="K16" s="216">
        <v>100.67</v>
      </c>
      <c r="L16" s="216">
        <v>115.98</v>
      </c>
      <c r="M16" s="216">
        <v>111.65</v>
      </c>
      <c r="N16" s="74">
        <f t="shared" si="0"/>
        <v>-3.7334023107432279E-2</v>
      </c>
      <c r="P16" s="19" t="s">
        <v>51</v>
      </c>
      <c r="Q16" s="215">
        <v>21.211507343856809</v>
      </c>
      <c r="R16" s="216">
        <v>58.696839499282781</v>
      </c>
      <c r="S16" s="216">
        <v>75.486412476286418</v>
      </c>
      <c r="T16" s="216">
        <v>91.11646188212616</v>
      </c>
      <c r="U16" s="216">
        <v>90.943394029091721</v>
      </c>
      <c r="V16" s="74">
        <f t="shared" si="1"/>
        <v>-1.899413667514116E-3</v>
      </c>
      <c r="W16" s="215">
        <v>27.27</v>
      </c>
      <c r="X16" s="216">
        <v>62.38</v>
      </c>
      <c r="Y16" s="216">
        <v>81.86</v>
      </c>
      <c r="Z16" s="216">
        <v>99.13</v>
      </c>
      <c r="AA16" s="216">
        <v>92.63</v>
      </c>
      <c r="AB16" s="74">
        <f t="shared" si="2"/>
        <v>-6.5570463028346571E-2</v>
      </c>
      <c r="AD16" s="19" t="s">
        <v>51</v>
      </c>
      <c r="AE16" s="217">
        <v>1135091.92</v>
      </c>
      <c r="AF16" s="52">
        <v>4543456.59</v>
      </c>
      <c r="AG16" s="52">
        <v>6782968.5600000005</v>
      </c>
      <c r="AH16" s="52">
        <v>8036896.1699999999</v>
      </c>
      <c r="AI16" s="52">
        <v>7555050</v>
      </c>
      <c r="AJ16" s="74">
        <f t="shared" si="3"/>
        <v>-5.9954260924587777E-2</v>
      </c>
      <c r="AK16" s="52">
        <f t="shared" si="4"/>
        <v>-481846.16999999993</v>
      </c>
      <c r="AL16" s="98">
        <f t="shared" si="5"/>
        <v>1.9318306378213669E-2</v>
      </c>
      <c r="AM16" s="218">
        <v>692504.05</v>
      </c>
      <c r="AN16" s="219">
        <v>2291558.0699999998</v>
      </c>
      <c r="AO16" s="219">
        <v>3490710.75</v>
      </c>
      <c r="AP16" s="219">
        <v>4226113.49</v>
      </c>
      <c r="AQ16" s="219">
        <v>3651952.04</v>
      </c>
      <c r="AR16" s="74">
        <f t="shared" si="6"/>
        <v>-0.13586039545757678</v>
      </c>
      <c r="AS16" s="52">
        <f t="shared" si="7"/>
        <v>-574161.45000000019</v>
      </c>
      <c r="AT16" s="74">
        <f t="shared" si="8"/>
        <v>4.2735461113909725</v>
      </c>
      <c r="AU16" s="52">
        <f t="shared" si="9"/>
        <v>2959447.99</v>
      </c>
      <c r="AV16" s="98">
        <f t="shared" si="10"/>
        <v>6.486872836233731E-3</v>
      </c>
    </row>
    <row r="17" spans="2:48" x14ac:dyDescent="0.25">
      <c r="B17" s="19" t="s">
        <v>52</v>
      </c>
      <c r="C17" s="215">
        <v>84.594845157910441</v>
      </c>
      <c r="D17" s="216">
        <v>109.50289224983422</v>
      </c>
      <c r="E17" s="216">
        <v>126.62676373998313</v>
      </c>
      <c r="F17" s="216">
        <v>143.4337387961688</v>
      </c>
      <c r="G17" s="216">
        <v>122.38976891181632</v>
      </c>
      <c r="H17" s="74">
        <f t="shared" si="11"/>
        <v>-0.14671561977658343</v>
      </c>
      <c r="I17" s="215">
        <v>73.34</v>
      </c>
      <c r="J17" s="216">
        <v>109.54</v>
      </c>
      <c r="K17" s="216">
        <v>131.43</v>
      </c>
      <c r="L17" s="216">
        <v>146.72</v>
      </c>
      <c r="M17" s="216">
        <v>122.24</v>
      </c>
      <c r="N17" s="74">
        <f t="shared" si="0"/>
        <v>-0.16684841875681578</v>
      </c>
      <c r="P17" s="19" t="s">
        <v>52</v>
      </c>
      <c r="Q17" s="215">
        <v>21.77660577681884</v>
      </c>
      <c r="R17" s="216">
        <v>75.097096502328881</v>
      </c>
      <c r="S17" s="216">
        <v>114.94070238862606</v>
      </c>
      <c r="T17" s="216">
        <v>131.19328524099379</v>
      </c>
      <c r="U17" s="216">
        <v>111.15490606919488</v>
      </c>
      <c r="V17" s="74">
        <f t="shared" si="1"/>
        <v>-0.15273936569992641</v>
      </c>
      <c r="W17" s="215">
        <v>20.79</v>
      </c>
      <c r="X17" s="216">
        <v>84.87</v>
      </c>
      <c r="Y17" s="216">
        <v>120.71</v>
      </c>
      <c r="Z17" s="216">
        <v>134.19</v>
      </c>
      <c r="AA17" s="216">
        <v>113.12</v>
      </c>
      <c r="AB17" s="74">
        <f t="shared" si="2"/>
        <v>-0.15701617110067811</v>
      </c>
      <c r="AD17" s="19" t="s">
        <v>52</v>
      </c>
      <c r="AE17" s="217">
        <v>1610087.0899999999</v>
      </c>
      <c r="AF17" s="52">
        <v>12055550.190000001</v>
      </c>
      <c r="AG17" s="52">
        <v>18459396.420000002</v>
      </c>
      <c r="AH17" s="52">
        <v>21426380.91</v>
      </c>
      <c r="AI17" s="52">
        <v>17975230.740000002</v>
      </c>
      <c r="AJ17" s="74">
        <f t="shared" si="3"/>
        <v>-0.16107013986619156</v>
      </c>
      <c r="AK17" s="52">
        <f t="shared" si="4"/>
        <v>-3451150.1699999981</v>
      </c>
      <c r="AL17" s="98">
        <f t="shared" si="5"/>
        <v>4.5962768565979639E-2</v>
      </c>
      <c r="AM17" s="218">
        <v>571184.14</v>
      </c>
      <c r="AN17" s="219">
        <v>6465811.2400000002</v>
      </c>
      <c r="AO17" s="219">
        <v>9199851.7400000002</v>
      </c>
      <c r="AP17" s="219">
        <v>10592455.880000001</v>
      </c>
      <c r="AQ17" s="219">
        <v>8681384.8000000007</v>
      </c>
      <c r="AR17" s="74">
        <f t="shared" si="6"/>
        <v>-0.18041812981334782</v>
      </c>
      <c r="AS17" s="52">
        <f t="shared" si="7"/>
        <v>-1911071.08</v>
      </c>
      <c r="AT17" s="74">
        <f t="shared" si="8"/>
        <v>14.198924816084705</v>
      </c>
      <c r="AU17" s="52">
        <f t="shared" si="9"/>
        <v>8110200.6600000011</v>
      </c>
      <c r="AV17" s="98">
        <f t="shared" si="10"/>
        <v>1.5420530889560205E-2</v>
      </c>
    </row>
    <row r="18" spans="2:48" x14ac:dyDescent="0.25">
      <c r="B18" s="23" t="s">
        <v>53</v>
      </c>
      <c r="C18" s="215">
        <v>83.377005194947884</v>
      </c>
      <c r="D18" s="216">
        <v>69.276224605892551</v>
      </c>
      <c r="E18" s="216">
        <v>82.895625194551073</v>
      </c>
      <c r="F18" s="216">
        <v>88.958102397746657</v>
      </c>
      <c r="G18" s="216">
        <v>83.692218603661388</v>
      </c>
      <c r="H18" s="74">
        <f t="shared" si="11"/>
        <v>-5.9195100301719705E-2</v>
      </c>
      <c r="I18" s="215">
        <v>80.14</v>
      </c>
      <c r="J18" s="216">
        <v>68.989999999999995</v>
      </c>
      <c r="K18" s="216">
        <v>82.61</v>
      </c>
      <c r="L18" s="216">
        <v>87.34</v>
      </c>
      <c r="M18" s="216">
        <v>85.25</v>
      </c>
      <c r="N18" s="74">
        <f t="shared" si="0"/>
        <v>-2.3929471032745675E-2</v>
      </c>
      <c r="P18" s="23" t="s">
        <v>53</v>
      </c>
      <c r="Q18" s="215">
        <v>11.711288813482998</v>
      </c>
      <c r="R18" s="216">
        <v>44.261594791575249</v>
      </c>
      <c r="S18" s="216">
        <v>72.936955094116485</v>
      </c>
      <c r="T18" s="216">
        <v>79.083250461088042</v>
      </c>
      <c r="U18" s="216">
        <v>71.288195161621573</v>
      </c>
      <c r="V18" s="74">
        <f t="shared" si="1"/>
        <v>-9.8567715085281282E-2</v>
      </c>
      <c r="W18" s="215">
        <v>13.54</v>
      </c>
      <c r="X18" s="216">
        <v>52.6</v>
      </c>
      <c r="Y18" s="216">
        <v>73.62</v>
      </c>
      <c r="Z18" s="216">
        <v>78.23</v>
      </c>
      <c r="AA18" s="216">
        <v>73.290000000000006</v>
      </c>
      <c r="AB18" s="74">
        <f t="shared" si="2"/>
        <v>-6.3147130256934636E-2</v>
      </c>
      <c r="AD18" s="23" t="s">
        <v>53</v>
      </c>
      <c r="AE18" s="217">
        <v>774365.54</v>
      </c>
      <c r="AF18" s="52">
        <v>3778777.21</v>
      </c>
      <c r="AG18" s="52">
        <v>5275793.76</v>
      </c>
      <c r="AH18" s="52">
        <v>5983817</v>
      </c>
      <c r="AI18" s="52">
        <v>5371018.0099999998</v>
      </c>
      <c r="AJ18" s="74">
        <f t="shared" si="3"/>
        <v>-0.10240938016653922</v>
      </c>
      <c r="AK18" s="52">
        <f t="shared" si="4"/>
        <v>-612798.99000000022</v>
      </c>
      <c r="AL18" s="98">
        <f t="shared" si="5"/>
        <v>1.3733723996543172E-2</v>
      </c>
      <c r="AM18" s="218">
        <v>415161.25</v>
      </c>
      <c r="AN18" s="219">
        <v>2131179.3199999998</v>
      </c>
      <c r="AO18" s="219">
        <v>2527238.31</v>
      </c>
      <c r="AP18" s="219">
        <v>2894939.88</v>
      </c>
      <c r="AQ18" s="219">
        <v>2620619.92</v>
      </c>
      <c r="AR18" s="74">
        <f t="shared" si="6"/>
        <v>-9.4758430700122132E-2</v>
      </c>
      <c r="AS18" s="52">
        <f t="shared" si="7"/>
        <v>-274319.95999999996</v>
      </c>
      <c r="AT18" s="74">
        <f t="shared" si="8"/>
        <v>5.3122941266796939</v>
      </c>
      <c r="AU18" s="52">
        <f t="shared" si="9"/>
        <v>2205458.67</v>
      </c>
      <c r="AV18" s="98">
        <f t="shared" si="10"/>
        <v>4.6549428872403849E-3</v>
      </c>
    </row>
    <row r="19" spans="2:48" x14ac:dyDescent="0.25">
      <c r="B19" s="101"/>
      <c r="C19" s="102"/>
      <c r="D19" s="102"/>
      <c r="E19" s="102"/>
      <c r="F19" s="102"/>
      <c r="G19" s="103"/>
      <c r="H19" s="102"/>
      <c r="I19" s="102"/>
      <c r="J19" s="102"/>
      <c r="K19" s="102"/>
      <c r="L19" s="102"/>
      <c r="M19" s="104"/>
      <c r="N19" s="104"/>
      <c r="P19" s="101"/>
      <c r="Q19" s="102"/>
      <c r="R19" s="102"/>
      <c r="S19" s="102"/>
      <c r="T19" s="102"/>
      <c r="U19" s="103"/>
      <c r="V19" s="102"/>
      <c r="W19" s="102"/>
      <c r="X19" s="102"/>
      <c r="Y19" s="102"/>
      <c r="Z19" s="102"/>
      <c r="AA19" s="104"/>
      <c r="AB19" s="104"/>
      <c r="AD19" s="101"/>
      <c r="AE19" s="101"/>
      <c r="AF19" s="101"/>
      <c r="AG19" s="101"/>
      <c r="AH19" s="102"/>
      <c r="AI19" s="103"/>
      <c r="AJ19" s="104"/>
      <c r="AK19" s="104"/>
      <c r="AL19" s="104"/>
      <c r="AM19" s="102"/>
      <c r="AN19" s="102"/>
      <c r="AO19" s="102"/>
      <c r="AP19" s="102"/>
      <c r="AQ19" s="104"/>
      <c r="AR19" s="104"/>
      <c r="AS19" s="104"/>
      <c r="AT19" s="104"/>
      <c r="AU19" s="220"/>
      <c r="AV19" s="104"/>
    </row>
    <row r="20" spans="2:48" x14ac:dyDescent="0.25">
      <c r="B20" s="105" t="s">
        <v>55</v>
      </c>
      <c r="C20" s="105"/>
      <c r="D20" s="105"/>
      <c r="E20" s="105"/>
      <c r="F20" s="105"/>
      <c r="G20" s="105"/>
      <c r="H20" s="105"/>
      <c r="I20" s="105"/>
      <c r="J20" s="105"/>
      <c r="K20" s="105"/>
      <c r="L20" s="105"/>
      <c r="M20" s="105"/>
      <c r="N20" s="105"/>
      <c r="P20" s="105" t="s">
        <v>55</v>
      </c>
      <c r="Q20" s="105"/>
      <c r="R20" s="105"/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D20" s="105" t="s">
        <v>55</v>
      </c>
      <c r="AE20" s="105"/>
      <c r="AF20" s="105"/>
      <c r="AG20" s="105"/>
      <c r="AH20" s="105"/>
      <c r="AI20" s="105"/>
      <c r="AJ20" s="105"/>
      <c r="AK20" s="105"/>
      <c r="AL20" s="105"/>
      <c r="AM20" s="105"/>
      <c r="AN20" s="105"/>
      <c r="AO20" s="105"/>
      <c r="AP20" s="105"/>
      <c r="AQ20" s="105"/>
      <c r="AR20" s="105"/>
      <c r="AS20" s="105"/>
      <c r="AT20" s="105"/>
      <c r="AU20" s="105"/>
      <c r="AV20" s="105"/>
    </row>
    <row r="21" spans="2:48" ht="39" customHeight="1" x14ac:dyDescent="0.25">
      <c r="B21" s="285" t="s">
        <v>165</v>
      </c>
      <c r="C21" s="285"/>
      <c r="D21" s="285"/>
      <c r="E21" s="285"/>
      <c r="F21" s="285"/>
      <c r="G21" s="285"/>
      <c r="H21" s="285"/>
      <c r="I21" s="285"/>
      <c r="J21" s="285"/>
      <c r="K21" s="285"/>
      <c r="L21" s="285"/>
      <c r="M21" s="285"/>
      <c r="N21" s="285"/>
      <c r="P21" s="285" t="s">
        <v>166</v>
      </c>
      <c r="Q21" s="285"/>
      <c r="R21" s="285"/>
      <c r="S21" s="285"/>
      <c r="T21" s="285"/>
      <c r="U21" s="285"/>
      <c r="V21" s="285"/>
      <c r="W21" s="285"/>
      <c r="X21" s="221"/>
      <c r="Y21" s="221"/>
      <c r="Z21" s="221"/>
      <c r="AA21" s="221"/>
      <c r="AB21" s="221"/>
      <c r="AD21" s="306" t="s">
        <v>167</v>
      </c>
      <c r="AE21" s="306"/>
      <c r="AF21" s="306"/>
      <c r="AG21" s="306"/>
      <c r="AH21" s="306"/>
      <c r="AI21" s="306"/>
      <c r="AJ21" s="306"/>
      <c r="AK21" s="306"/>
      <c r="AL21" s="306"/>
      <c r="AM21" s="306"/>
      <c r="AN21" s="306"/>
      <c r="AO21" s="306"/>
      <c r="AP21" s="306"/>
      <c r="AQ21" s="306"/>
      <c r="AR21" s="306"/>
      <c r="AS21" s="306"/>
      <c r="AT21" s="306"/>
      <c r="AU21" s="306"/>
      <c r="AV21" s="306"/>
    </row>
    <row r="22" spans="2:48" ht="24" customHeight="1" x14ac:dyDescent="0.25">
      <c r="B22" s="285" t="s">
        <v>168</v>
      </c>
      <c r="C22" s="285"/>
      <c r="D22" s="285"/>
      <c r="E22" s="285"/>
      <c r="F22" s="285"/>
      <c r="G22" s="285"/>
      <c r="H22" s="285"/>
      <c r="I22" s="285"/>
      <c r="J22" s="285"/>
      <c r="K22" s="285"/>
      <c r="L22" s="285"/>
      <c r="M22" s="285"/>
      <c r="N22" s="285"/>
      <c r="P22" s="307" t="s">
        <v>169</v>
      </c>
      <c r="Q22" s="307"/>
      <c r="R22" s="307"/>
      <c r="S22" s="307"/>
      <c r="T22" s="307"/>
      <c r="U22" s="307"/>
      <c r="V22" s="307"/>
      <c r="W22" s="307"/>
      <c r="X22" s="222"/>
      <c r="Y22" s="222"/>
      <c r="Z22" s="222"/>
      <c r="AA22" s="222"/>
      <c r="AB22" s="222"/>
      <c r="AQ22" s="52">
        <f>AQ11/M11</f>
        <v>10337.583175265554</v>
      </c>
    </row>
    <row r="23" spans="2:48" x14ac:dyDescent="0.25">
      <c r="B23" s="285"/>
      <c r="C23" s="285"/>
      <c r="D23" s="285"/>
      <c r="E23" s="285"/>
      <c r="F23" s="285"/>
      <c r="G23" s="285"/>
      <c r="H23" s="285"/>
      <c r="I23" s="285"/>
      <c r="J23" s="285"/>
      <c r="K23" s="285"/>
      <c r="L23" s="285"/>
      <c r="M23" s="285"/>
      <c r="N23" s="285"/>
      <c r="P23" s="223"/>
      <c r="Q23" s="223"/>
      <c r="R23" s="223"/>
      <c r="S23" s="223"/>
      <c r="T23" s="223"/>
      <c r="U23" s="223"/>
      <c r="V23" s="223"/>
      <c r="W23" s="223"/>
      <c r="X23" s="223"/>
      <c r="Y23" s="223"/>
      <c r="Z23" s="223"/>
      <c r="AA23" s="223"/>
      <c r="AB23" s="223"/>
    </row>
    <row r="27" spans="2:48" ht="50.25" customHeight="1" thickBot="1" x14ac:dyDescent="0.3">
      <c r="B27" s="268" t="s">
        <v>170</v>
      </c>
      <c r="C27" s="268"/>
      <c r="D27" s="268"/>
      <c r="E27" s="268"/>
      <c r="F27" s="268"/>
      <c r="G27" s="268"/>
      <c r="H27" s="268"/>
      <c r="I27" s="143"/>
      <c r="P27" s="268" t="s">
        <v>171</v>
      </c>
      <c r="Q27" s="268"/>
      <c r="R27" s="268"/>
      <c r="S27" s="268"/>
      <c r="T27" s="268"/>
      <c r="U27" s="268"/>
      <c r="V27" s="268"/>
      <c r="W27" s="268"/>
      <c r="AE27" s="268" t="s">
        <v>172</v>
      </c>
      <c r="AF27" s="268"/>
      <c r="AG27" s="268"/>
      <c r="AH27" s="268"/>
      <c r="AI27" s="268"/>
      <c r="AJ27" s="268"/>
      <c r="AK27" s="268"/>
      <c r="AL27" s="143"/>
    </row>
    <row r="28" spans="2:48" ht="6" customHeight="1" thickBot="1" x14ac:dyDescent="0.3">
      <c r="B28" s="83"/>
      <c r="C28" s="83"/>
      <c r="D28" s="83"/>
      <c r="E28" s="83"/>
      <c r="F28" s="83"/>
      <c r="G28" s="83"/>
      <c r="H28" s="83"/>
      <c r="I28" s="84"/>
      <c r="P28" s="83"/>
      <c r="Q28" s="83"/>
      <c r="R28" s="83"/>
      <c r="S28" s="83"/>
      <c r="T28" s="83"/>
      <c r="U28" s="83"/>
      <c r="V28" s="83"/>
      <c r="W28" s="84"/>
      <c r="AE28" s="84"/>
      <c r="AF28" s="84"/>
      <c r="AG28" s="84"/>
      <c r="AH28" s="84"/>
      <c r="AI28" s="84"/>
      <c r="AJ28" s="84"/>
      <c r="AK28" s="84"/>
      <c r="AL28" s="84"/>
    </row>
    <row r="29" spans="2:48" ht="30.75" thickBot="1" x14ac:dyDescent="0.3">
      <c r="B29" s="85"/>
      <c r="C29" s="184">
        <v>2020</v>
      </c>
      <c r="D29" s="184">
        <v>2021</v>
      </c>
      <c r="E29" s="184">
        <v>2022</v>
      </c>
      <c r="F29" s="184">
        <v>2023</v>
      </c>
      <c r="G29" s="184">
        <v>2024</v>
      </c>
      <c r="H29" s="14" t="str">
        <f>CONCATENATE("var. ",RIGHT(G29,2),"/",RIGHT(F29,2))</f>
        <v>var. 24/23</v>
      </c>
      <c r="I29" s="205" t="str">
        <f>CONCATENATE("dif. ",RIGHT(G29,2),"/",RIGHT(F29,2))</f>
        <v>dif. 24/23</v>
      </c>
      <c r="P29" s="85"/>
      <c r="Q29" s="184">
        <v>2020</v>
      </c>
      <c r="R29" s="184">
        <v>2021</v>
      </c>
      <c r="S29" s="184">
        <v>2022</v>
      </c>
      <c r="T29" s="184">
        <v>2023</v>
      </c>
      <c r="U29" s="184">
        <v>2024</v>
      </c>
      <c r="V29" s="14" t="str">
        <f>CONCATENATE("var. ",RIGHT(U29,2),"/",RIGHT(T29,2))</f>
        <v>var. 24/23</v>
      </c>
      <c r="W29" s="205" t="str">
        <f>CONCATENATE("dif. ",RIGHT(U29,2),"/",RIGHT(T29,2))</f>
        <v>dif. 24/23</v>
      </c>
      <c r="AE29" s="85"/>
      <c r="AF29" s="184">
        <v>2020</v>
      </c>
      <c r="AG29" s="184">
        <v>2021</v>
      </c>
      <c r="AH29" s="184">
        <v>2022</v>
      </c>
      <c r="AI29" s="184">
        <v>2023</v>
      </c>
      <c r="AJ29" s="184">
        <v>2024</v>
      </c>
      <c r="AK29" s="14" t="str">
        <f>CONCATENATE("var. ",RIGHT(AJ29,2),"/",RIGHT(AI29,2))</f>
        <v>var. 24/23</v>
      </c>
      <c r="AL29" s="205" t="str">
        <f>CONCATENATE("dif. ",RIGHT(AJ29,2),"/",RIGHT(AI29,2))</f>
        <v>dif. 24/23</v>
      </c>
    </row>
    <row r="30" spans="2:48" ht="15.75" x14ac:dyDescent="0.25">
      <c r="B30" s="207" t="s">
        <v>43</v>
      </c>
      <c r="C30" s="208">
        <v>95.05</v>
      </c>
      <c r="D30" s="208">
        <v>99.07</v>
      </c>
      <c r="E30" s="208">
        <v>105.63</v>
      </c>
      <c r="F30" s="208">
        <v>113.88</v>
      </c>
      <c r="G30" s="208">
        <v>125.25</v>
      </c>
      <c r="H30" s="133">
        <f>G30/F30-1</f>
        <v>9.984193888303472E-2</v>
      </c>
      <c r="I30" s="208">
        <f>G30-F30</f>
        <v>11.370000000000005</v>
      </c>
      <c r="P30" s="207" t="s">
        <v>43</v>
      </c>
      <c r="Q30" s="208">
        <v>47.83</v>
      </c>
      <c r="R30" s="208">
        <v>53</v>
      </c>
      <c r="S30" s="208">
        <v>80.58</v>
      </c>
      <c r="T30" s="208">
        <v>93.24</v>
      </c>
      <c r="U30" s="208">
        <v>104.71</v>
      </c>
      <c r="V30" s="133">
        <f>U30/T30-1</f>
        <v>0.12301587301587302</v>
      </c>
      <c r="W30" s="208">
        <f>U30-T30</f>
        <v>11.469999999999999</v>
      </c>
      <c r="AE30" s="207" t="s">
        <v>43</v>
      </c>
      <c r="AF30" s="213">
        <v>477122731.20999998</v>
      </c>
      <c r="AG30" s="213">
        <v>651901800.17999995</v>
      </c>
      <c r="AH30" s="213">
        <v>1528879517.8</v>
      </c>
      <c r="AI30" s="213">
        <v>1797799676.5999999</v>
      </c>
      <c r="AJ30" s="213">
        <v>2045218052.5</v>
      </c>
      <c r="AK30" s="133">
        <f>AJ30/AI30-1</f>
        <v>0.13762288375082909</v>
      </c>
      <c r="AL30" s="132">
        <f>AJ30-AI30</f>
        <v>247418375.9000001</v>
      </c>
    </row>
    <row r="31" spans="2:48" ht="15.75" customHeight="1" x14ac:dyDescent="0.25">
      <c r="B31" s="15" t="s">
        <v>44</v>
      </c>
      <c r="C31" s="215">
        <v>119.42</v>
      </c>
      <c r="D31" s="215">
        <v>126.49</v>
      </c>
      <c r="E31" s="215">
        <v>131.02000000000001</v>
      </c>
      <c r="F31" s="215">
        <v>139.02000000000001</v>
      </c>
      <c r="G31" s="215">
        <v>151.54</v>
      </c>
      <c r="H31" s="74">
        <f t="shared" ref="H31:H35" si="12">G31/F31-1</f>
        <v>9.0058984318802882E-2</v>
      </c>
      <c r="I31" s="216">
        <f t="shared" ref="I31:I40" si="13">G31-F31</f>
        <v>12.519999999999982</v>
      </c>
      <c r="P31" s="15" t="s">
        <v>44</v>
      </c>
      <c r="Q31" s="215">
        <v>61.17</v>
      </c>
      <c r="R31" s="216">
        <v>72.88</v>
      </c>
      <c r="S31" s="216">
        <v>107.72</v>
      </c>
      <c r="T31" s="216">
        <v>119.35</v>
      </c>
      <c r="U31" s="216">
        <v>131.18</v>
      </c>
      <c r="V31" s="74">
        <f t="shared" ref="V31:V40" si="14">U31/T31-1</f>
        <v>9.9120234604105573E-2</v>
      </c>
      <c r="W31" s="216">
        <f t="shared" ref="W31:W40" si="15">U31-T31</f>
        <v>11.830000000000013</v>
      </c>
      <c r="AE31" s="15" t="s">
        <v>44</v>
      </c>
      <c r="AF31" s="218">
        <v>217815325.03999999</v>
      </c>
      <c r="AG31" s="219">
        <v>333738906.93000001</v>
      </c>
      <c r="AH31" s="219">
        <v>743382276.49000001</v>
      </c>
      <c r="AI31" s="219">
        <v>857710368.34000003</v>
      </c>
      <c r="AJ31" s="219">
        <v>951532629.67999995</v>
      </c>
      <c r="AK31" s="74">
        <f t="shared" ref="AK31:AK40" si="16">AJ31/AI31-1</f>
        <v>0.10938688023741872</v>
      </c>
      <c r="AL31" s="52">
        <f t="shared" ref="AL31:AL40" si="17">AJ31-AI31</f>
        <v>93822261.339999914</v>
      </c>
    </row>
    <row r="32" spans="2:48" ht="15.75" customHeight="1" x14ac:dyDescent="0.25">
      <c r="B32" s="19" t="s">
        <v>45</v>
      </c>
      <c r="C32" s="215">
        <v>89.5</v>
      </c>
      <c r="D32" s="215">
        <v>85.87</v>
      </c>
      <c r="E32" s="215">
        <v>93.47</v>
      </c>
      <c r="F32" s="215">
        <v>101.28999999999999</v>
      </c>
      <c r="G32" s="215">
        <v>115.79999999999998</v>
      </c>
      <c r="H32" s="74">
        <f t="shared" si="12"/>
        <v>0.14325204857340301</v>
      </c>
      <c r="I32" s="216">
        <f t="shared" si="13"/>
        <v>14.509999999999991</v>
      </c>
      <c r="P32" s="19" t="s">
        <v>45</v>
      </c>
      <c r="Q32" s="215">
        <v>44.55</v>
      </c>
      <c r="R32" s="216">
        <v>43.14</v>
      </c>
      <c r="S32" s="216">
        <v>71.23</v>
      </c>
      <c r="T32" s="216">
        <v>83.79</v>
      </c>
      <c r="U32" s="216">
        <v>97.120000000000019</v>
      </c>
      <c r="V32" s="74">
        <f t="shared" si="14"/>
        <v>0.15908819668218177</v>
      </c>
      <c r="W32" s="216">
        <f t="shared" si="15"/>
        <v>13.330000000000013</v>
      </c>
      <c r="AE32" s="19" t="s">
        <v>45</v>
      </c>
      <c r="AF32" s="218">
        <v>122348722.31</v>
      </c>
      <c r="AG32" s="219">
        <v>137154616.22</v>
      </c>
      <c r="AH32" s="219">
        <v>381071528.48000002</v>
      </c>
      <c r="AI32" s="219">
        <v>437636228.67000002</v>
      </c>
      <c r="AJ32" s="219">
        <v>514385231.94</v>
      </c>
      <c r="AK32" s="74">
        <f t="shared" si="16"/>
        <v>0.17537168598505737</v>
      </c>
      <c r="AL32" s="52">
        <f t="shared" si="17"/>
        <v>76749003.269999981</v>
      </c>
    </row>
    <row r="33" spans="2:39" ht="15.75" customHeight="1" x14ac:dyDescent="0.25">
      <c r="B33" s="19" t="s">
        <v>46</v>
      </c>
      <c r="C33" s="215">
        <v>70.819999999999993</v>
      </c>
      <c r="D33" s="215">
        <v>66.41</v>
      </c>
      <c r="E33" s="215">
        <v>77.45</v>
      </c>
      <c r="F33" s="215">
        <v>80.180000000000007</v>
      </c>
      <c r="G33" s="215">
        <v>89.86</v>
      </c>
      <c r="H33" s="74">
        <f t="shared" si="12"/>
        <v>0.12072836118732844</v>
      </c>
      <c r="I33" s="216">
        <f t="shared" si="13"/>
        <v>9.6799999999999926</v>
      </c>
      <c r="P33" s="19" t="s">
        <v>46</v>
      </c>
      <c r="Q33" s="215">
        <v>38.090000000000003</v>
      </c>
      <c r="R33" s="216">
        <v>36.92</v>
      </c>
      <c r="S33" s="216">
        <v>53.920000000000009</v>
      </c>
      <c r="T33" s="216">
        <v>54.70000000000001</v>
      </c>
      <c r="U33" s="216">
        <v>64.64</v>
      </c>
      <c r="V33" s="74">
        <f t="shared" si="14"/>
        <v>0.18171846435100525</v>
      </c>
      <c r="W33" s="216">
        <f t="shared" si="15"/>
        <v>9.9399999999999906</v>
      </c>
      <c r="AE33" s="19" t="s">
        <v>46</v>
      </c>
      <c r="AF33" s="218">
        <v>2812428.07</v>
      </c>
      <c r="AG33" s="219">
        <v>4381169.17</v>
      </c>
      <c r="AH33" s="219">
        <v>8179727.9699999997</v>
      </c>
      <c r="AI33" s="219">
        <v>8858381.8200000003</v>
      </c>
      <c r="AJ33" s="219">
        <v>10477086.289999999</v>
      </c>
      <c r="AK33" s="74">
        <f t="shared" si="16"/>
        <v>0.18273139529223847</v>
      </c>
      <c r="AL33" s="52">
        <f t="shared" si="17"/>
        <v>1618704.4699999988</v>
      </c>
    </row>
    <row r="34" spans="2:39" ht="15.75" customHeight="1" x14ac:dyDescent="0.25">
      <c r="B34" s="19" t="s">
        <v>47</v>
      </c>
      <c r="C34" s="215">
        <v>135.87</v>
      </c>
      <c r="D34" s="215">
        <v>154.08000000000001</v>
      </c>
      <c r="E34" s="215">
        <v>185.51</v>
      </c>
      <c r="F34" s="215">
        <v>208.15999999999997</v>
      </c>
      <c r="G34" s="215">
        <v>202.39</v>
      </c>
      <c r="H34" s="74">
        <f t="shared" si="12"/>
        <v>-2.7719062259800031E-2</v>
      </c>
      <c r="I34" s="216">
        <f t="shared" si="13"/>
        <v>-5.7699999999999818</v>
      </c>
      <c r="P34" s="19" t="s">
        <v>47</v>
      </c>
      <c r="Q34" s="215">
        <v>44.86</v>
      </c>
      <c r="R34" s="216">
        <v>46.13</v>
      </c>
      <c r="S34" s="216">
        <v>94.79</v>
      </c>
      <c r="T34" s="216">
        <v>114.31</v>
      </c>
      <c r="U34" s="216">
        <v>127.83</v>
      </c>
      <c r="V34" s="74">
        <f t="shared" si="14"/>
        <v>0.11827486659084951</v>
      </c>
      <c r="W34" s="216">
        <f t="shared" si="15"/>
        <v>13.519999999999996</v>
      </c>
      <c r="AE34" s="19" t="s">
        <v>47</v>
      </c>
      <c r="AF34" s="218">
        <v>19929247.640000001</v>
      </c>
      <c r="AG34" s="219">
        <v>22694182.550000001</v>
      </c>
      <c r="AH34" s="219">
        <v>56687870.049999997</v>
      </c>
      <c r="AI34" s="219">
        <v>62672686.409999996</v>
      </c>
      <c r="AJ34" s="219">
        <v>65406733.899999999</v>
      </c>
      <c r="AK34" s="74">
        <f t="shared" si="16"/>
        <v>4.3624226861986859E-2</v>
      </c>
      <c r="AL34" s="52">
        <f t="shared" si="17"/>
        <v>2734047.4900000021</v>
      </c>
    </row>
    <row r="35" spans="2:39" ht="15.75" customHeight="1" x14ac:dyDescent="0.25">
      <c r="B35" s="19" t="s">
        <v>48</v>
      </c>
      <c r="C35" s="215">
        <v>53.52</v>
      </c>
      <c r="D35" s="215">
        <v>51.25</v>
      </c>
      <c r="E35" s="215">
        <v>59.12</v>
      </c>
      <c r="F35" s="215">
        <v>65.87</v>
      </c>
      <c r="G35" s="215">
        <v>74.569999999999993</v>
      </c>
      <c r="H35" s="74">
        <f t="shared" si="12"/>
        <v>0.13207833611659314</v>
      </c>
      <c r="I35" s="216">
        <f t="shared" si="13"/>
        <v>8.6999999999999886</v>
      </c>
      <c r="P35" s="19" t="s">
        <v>48</v>
      </c>
      <c r="Q35" s="215">
        <v>28.760000000000005</v>
      </c>
      <c r="R35" s="216">
        <v>28.24</v>
      </c>
      <c r="S35" s="216">
        <v>42.01</v>
      </c>
      <c r="T35" s="216">
        <v>51.99</v>
      </c>
      <c r="U35" s="216">
        <v>61.31</v>
      </c>
      <c r="V35" s="74">
        <f t="shared" si="14"/>
        <v>0.17926524331602223</v>
      </c>
      <c r="W35" s="216">
        <f t="shared" si="15"/>
        <v>9.32</v>
      </c>
      <c r="AE35" s="19" t="s">
        <v>48</v>
      </c>
      <c r="AF35" s="218">
        <v>46497100.399999999</v>
      </c>
      <c r="AG35" s="219">
        <v>54944687.289999999</v>
      </c>
      <c r="AH35" s="219">
        <v>136922674.63999999</v>
      </c>
      <c r="AI35" s="219">
        <v>177625996.66999999</v>
      </c>
      <c r="AJ35" s="219">
        <v>217541794.87</v>
      </c>
      <c r="AK35" s="74">
        <f t="shared" si="16"/>
        <v>0.22471822226651339</v>
      </c>
      <c r="AL35" s="52">
        <f t="shared" si="17"/>
        <v>39915798.200000018</v>
      </c>
    </row>
    <row r="36" spans="2:39" x14ac:dyDescent="0.25">
      <c r="B36" s="19" t="s">
        <v>49</v>
      </c>
      <c r="C36" s="215">
        <v>86.79</v>
      </c>
      <c r="D36" s="215">
        <v>84.44</v>
      </c>
      <c r="E36" s="215">
        <v>89.45</v>
      </c>
      <c r="F36" s="215">
        <v>98.5</v>
      </c>
      <c r="G36" s="215">
        <v>108.5</v>
      </c>
      <c r="H36" s="74">
        <f>G36/F36-1</f>
        <v>0.10152284263959399</v>
      </c>
      <c r="I36" s="216">
        <f t="shared" si="13"/>
        <v>10</v>
      </c>
      <c r="P36" s="19" t="s">
        <v>49</v>
      </c>
      <c r="Q36" s="215">
        <v>49.1</v>
      </c>
      <c r="R36" s="216">
        <v>45.63</v>
      </c>
      <c r="S36" s="216">
        <v>64.64</v>
      </c>
      <c r="T36" s="216">
        <v>73.62</v>
      </c>
      <c r="U36" s="216">
        <v>81.849999999999994</v>
      </c>
      <c r="V36" s="74">
        <f t="shared" si="14"/>
        <v>0.11179027438196121</v>
      </c>
      <c r="W36" s="216">
        <f t="shared" si="15"/>
        <v>8.2299999999999898</v>
      </c>
      <c r="AE36" s="19" t="s">
        <v>49</v>
      </c>
      <c r="AF36" s="218">
        <v>3114952.08</v>
      </c>
      <c r="AG36" s="219">
        <v>4498900.47</v>
      </c>
      <c r="AH36" s="219">
        <v>7864755.4299999997</v>
      </c>
      <c r="AI36" s="219">
        <v>9097368.0999999996</v>
      </c>
      <c r="AJ36" s="219">
        <v>10277452.130000001</v>
      </c>
      <c r="AK36" s="74">
        <f t="shared" si="16"/>
        <v>0.12971708048177155</v>
      </c>
      <c r="AL36" s="52">
        <f t="shared" si="17"/>
        <v>1180084.0300000012</v>
      </c>
    </row>
    <row r="37" spans="2:39" x14ac:dyDescent="0.25">
      <c r="B37" s="19" t="s">
        <v>50</v>
      </c>
      <c r="C37" s="215">
        <v>106.13</v>
      </c>
      <c r="D37" s="215">
        <v>125.31</v>
      </c>
      <c r="E37" s="215">
        <v>128.06</v>
      </c>
      <c r="F37" s="215">
        <v>149.08000000000001</v>
      </c>
      <c r="G37" s="215">
        <v>167.62</v>
      </c>
      <c r="H37" s="74">
        <f t="shared" ref="H37:H40" si="18">G37/F37-1</f>
        <v>0.12436275825060372</v>
      </c>
      <c r="I37" s="216">
        <f t="shared" si="13"/>
        <v>18.539999999999992</v>
      </c>
      <c r="P37" s="19" t="s">
        <v>50</v>
      </c>
      <c r="Q37" s="215">
        <v>64.31</v>
      </c>
      <c r="R37" s="216">
        <v>82.55</v>
      </c>
      <c r="S37" s="216">
        <v>96.70999999999998</v>
      </c>
      <c r="T37" s="216">
        <v>122.12</v>
      </c>
      <c r="U37" s="216">
        <v>143.97</v>
      </c>
      <c r="V37" s="74">
        <f t="shared" si="14"/>
        <v>0.17892237143792977</v>
      </c>
      <c r="W37" s="216">
        <f t="shared" si="15"/>
        <v>21.849999999999994</v>
      </c>
      <c r="AE37" s="19" t="s">
        <v>50</v>
      </c>
      <c r="AF37" s="218">
        <v>18804870.850000001</v>
      </c>
      <c r="AG37" s="219">
        <v>30921945.879999999</v>
      </c>
      <c r="AH37" s="219">
        <v>58482134.030000001</v>
      </c>
      <c r="AI37" s="219">
        <v>79534420.480000004</v>
      </c>
      <c r="AJ37" s="219">
        <v>93956888.709999993</v>
      </c>
      <c r="AK37" s="74">
        <f t="shared" si="16"/>
        <v>0.18133618303821941</v>
      </c>
      <c r="AL37" s="52">
        <f t="shared" si="17"/>
        <v>14422468.229999989</v>
      </c>
    </row>
    <row r="38" spans="2:39" x14ac:dyDescent="0.25">
      <c r="B38" s="19" t="s">
        <v>51</v>
      </c>
      <c r="C38" s="215">
        <v>64.19</v>
      </c>
      <c r="D38" s="215">
        <v>68.989999999999995</v>
      </c>
      <c r="E38" s="215">
        <v>76.34</v>
      </c>
      <c r="F38" s="215">
        <v>86.65</v>
      </c>
      <c r="G38" s="215">
        <v>96.86</v>
      </c>
      <c r="H38" s="74">
        <f t="shared" si="18"/>
        <v>0.1178303519907673</v>
      </c>
      <c r="I38" s="216">
        <f t="shared" si="13"/>
        <v>10.209999999999994</v>
      </c>
      <c r="P38" s="19" t="s">
        <v>51</v>
      </c>
      <c r="Q38" s="215">
        <v>33.54</v>
      </c>
      <c r="R38" s="216">
        <v>37.840000000000003</v>
      </c>
      <c r="S38" s="216">
        <v>53.16</v>
      </c>
      <c r="T38" s="216">
        <v>62.04999999999999</v>
      </c>
      <c r="U38" s="216">
        <v>69.75</v>
      </c>
      <c r="V38" s="74">
        <f t="shared" si="14"/>
        <v>0.12409347300564089</v>
      </c>
      <c r="W38" s="216">
        <f t="shared" si="15"/>
        <v>7.7000000000000099</v>
      </c>
      <c r="AE38" s="19" t="s">
        <v>51</v>
      </c>
      <c r="AF38" s="218">
        <v>10173605.369999999</v>
      </c>
      <c r="AG38" s="219">
        <v>16610861.380000001</v>
      </c>
      <c r="AH38" s="219">
        <v>27747259.210000001</v>
      </c>
      <c r="AI38" s="219">
        <v>33504230.199999999</v>
      </c>
      <c r="AJ38" s="219">
        <v>36546242.25</v>
      </c>
      <c r="AK38" s="74">
        <f t="shared" si="16"/>
        <v>9.0794864763076966E-2</v>
      </c>
      <c r="AL38" s="52">
        <f t="shared" si="17"/>
        <v>3042012.0500000007</v>
      </c>
    </row>
    <row r="39" spans="2:39" x14ac:dyDescent="0.25">
      <c r="B39" s="19" t="s">
        <v>52</v>
      </c>
      <c r="C39" s="215">
        <v>102.24</v>
      </c>
      <c r="D39" s="215">
        <v>98.71</v>
      </c>
      <c r="E39" s="215">
        <v>114.5</v>
      </c>
      <c r="F39" s="215">
        <v>129.04</v>
      </c>
      <c r="G39" s="215">
        <v>138.44999999999999</v>
      </c>
      <c r="H39" s="74">
        <f t="shared" si="18"/>
        <v>7.292312461252326E-2</v>
      </c>
      <c r="I39" s="216">
        <f t="shared" si="13"/>
        <v>9.4099999999999966</v>
      </c>
      <c r="P39" s="19" t="s">
        <v>52</v>
      </c>
      <c r="Q39" s="215">
        <v>50.94</v>
      </c>
      <c r="R39" s="216">
        <v>53.72</v>
      </c>
      <c r="S39" s="216">
        <v>88.72</v>
      </c>
      <c r="T39" s="216">
        <v>108.87</v>
      </c>
      <c r="U39" s="216">
        <v>119.53</v>
      </c>
      <c r="V39" s="74">
        <f t="shared" si="14"/>
        <v>9.791494442913562E-2</v>
      </c>
      <c r="W39" s="216">
        <f t="shared" si="15"/>
        <v>10.659999999999997</v>
      </c>
      <c r="AE39" s="19" t="s">
        <v>52</v>
      </c>
      <c r="AF39" s="218">
        <v>28411183</v>
      </c>
      <c r="AG39" s="219">
        <v>34127770.07</v>
      </c>
      <c r="AH39" s="219">
        <v>88124626.280000001</v>
      </c>
      <c r="AI39" s="219">
        <v>107018992.04000001</v>
      </c>
      <c r="AJ39" s="219">
        <v>118898417.72</v>
      </c>
      <c r="AK39" s="74">
        <f t="shared" si="16"/>
        <v>0.11100296735704518</v>
      </c>
      <c r="AL39" s="52">
        <f t="shared" si="17"/>
        <v>11879425.679999992</v>
      </c>
    </row>
    <row r="40" spans="2:39" x14ac:dyDescent="0.25">
      <c r="B40" s="23" t="s">
        <v>53</v>
      </c>
      <c r="C40" s="215">
        <v>58.1</v>
      </c>
      <c r="D40" s="215">
        <v>74.28</v>
      </c>
      <c r="E40" s="215">
        <v>64.23</v>
      </c>
      <c r="F40" s="215">
        <v>69.86</v>
      </c>
      <c r="G40" s="215">
        <v>72.739999999999995</v>
      </c>
      <c r="H40" s="74">
        <f t="shared" si="18"/>
        <v>4.1225307758373742E-2</v>
      </c>
      <c r="I40" s="216">
        <f t="shared" si="13"/>
        <v>2.8799999999999955</v>
      </c>
      <c r="P40" s="23" t="s">
        <v>53</v>
      </c>
      <c r="Q40" s="215">
        <v>22.7</v>
      </c>
      <c r="R40" s="216">
        <v>29.35</v>
      </c>
      <c r="S40" s="216">
        <v>43.18</v>
      </c>
      <c r="T40" s="216">
        <v>54</v>
      </c>
      <c r="U40" s="216">
        <v>56.57</v>
      </c>
      <c r="V40" s="74">
        <f t="shared" si="14"/>
        <v>4.7592592592592631E-2</v>
      </c>
      <c r="W40" s="216">
        <f t="shared" si="15"/>
        <v>2.5700000000000003</v>
      </c>
      <c r="AE40" s="23" t="s">
        <v>53</v>
      </c>
      <c r="AF40" s="218">
        <v>7215296.4500000002</v>
      </c>
      <c r="AG40" s="219">
        <v>12828760.220000001</v>
      </c>
      <c r="AH40" s="219">
        <v>20416665.23</v>
      </c>
      <c r="AI40" s="219">
        <v>24141003.859999999</v>
      </c>
      <c r="AJ40" s="219">
        <v>26195575.010000002</v>
      </c>
      <c r="AK40" s="74">
        <f t="shared" si="16"/>
        <v>8.5107113271469581E-2</v>
      </c>
      <c r="AL40" s="52">
        <f t="shared" si="17"/>
        <v>2054571.1500000022</v>
      </c>
    </row>
    <row r="41" spans="2:39" x14ac:dyDescent="0.25">
      <c r="B41" s="101"/>
      <c r="C41" s="102"/>
      <c r="D41" s="102"/>
      <c r="E41" s="102"/>
      <c r="F41" s="102"/>
      <c r="G41" s="103"/>
      <c r="H41" s="102"/>
      <c r="I41" s="104"/>
      <c r="P41" s="101"/>
      <c r="Q41" s="102"/>
      <c r="R41" s="102"/>
      <c r="S41" s="102"/>
      <c r="T41" s="102"/>
      <c r="U41" s="103"/>
      <c r="V41" s="102"/>
      <c r="W41" s="104"/>
      <c r="AE41" s="101"/>
      <c r="AF41" s="101"/>
      <c r="AG41" s="101"/>
      <c r="AH41" s="101"/>
      <c r="AI41" s="102"/>
      <c r="AJ41" s="103"/>
      <c r="AK41" s="104"/>
      <c r="AL41" s="104"/>
    </row>
    <row r="42" spans="2:39" x14ac:dyDescent="0.25">
      <c r="B42" s="308" t="s">
        <v>55</v>
      </c>
      <c r="C42" s="308"/>
      <c r="D42" s="308"/>
      <c r="E42" s="308"/>
      <c r="F42" s="308"/>
      <c r="G42" s="308"/>
      <c r="H42" s="308"/>
      <c r="I42" s="105"/>
      <c r="P42" s="105" t="s">
        <v>55</v>
      </c>
      <c r="Q42" s="105"/>
      <c r="R42" s="105"/>
      <c r="S42" s="105"/>
      <c r="T42" s="105"/>
      <c r="U42" s="105"/>
      <c r="V42" s="105"/>
      <c r="W42" s="105"/>
      <c r="AE42" s="105" t="s">
        <v>55</v>
      </c>
      <c r="AF42" s="105"/>
      <c r="AG42" s="105"/>
      <c r="AH42" s="105"/>
      <c r="AI42" s="105"/>
      <c r="AJ42" s="105"/>
      <c r="AK42" s="105"/>
      <c r="AL42" s="105"/>
    </row>
    <row r="43" spans="2:39" ht="39" customHeight="1" x14ac:dyDescent="0.25">
      <c r="B43" s="285" t="s">
        <v>165</v>
      </c>
      <c r="C43" s="285"/>
      <c r="D43" s="285"/>
      <c r="E43" s="285"/>
      <c r="F43" s="285"/>
      <c r="G43" s="285"/>
      <c r="H43" s="285"/>
      <c r="P43" s="285" t="s">
        <v>166</v>
      </c>
      <c r="Q43" s="285"/>
      <c r="R43" s="285"/>
      <c r="S43" s="285"/>
      <c r="T43" s="285"/>
      <c r="U43" s="285"/>
      <c r="V43" s="285"/>
      <c r="W43" s="285"/>
      <c r="AE43" s="306" t="s">
        <v>167</v>
      </c>
      <c r="AF43" s="306"/>
      <c r="AG43" s="306"/>
      <c r="AH43" s="306"/>
      <c r="AI43" s="306"/>
      <c r="AJ43" s="306"/>
      <c r="AK43" s="306"/>
      <c r="AL43" s="306"/>
      <c r="AM43" s="306"/>
    </row>
    <row r="44" spans="2:39" ht="24" customHeight="1" x14ac:dyDescent="0.25">
      <c r="B44" s="285" t="s">
        <v>168</v>
      </c>
      <c r="C44" s="285"/>
      <c r="D44" s="285"/>
      <c r="E44" s="285"/>
      <c r="F44" s="285"/>
      <c r="G44" s="285"/>
      <c r="H44" s="285"/>
      <c r="P44" s="307" t="s">
        <v>169</v>
      </c>
      <c r="Q44" s="307"/>
      <c r="R44" s="307"/>
      <c r="S44" s="307"/>
      <c r="T44" s="307"/>
      <c r="U44" s="307"/>
      <c r="V44" s="307"/>
      <c r="W44" s="307"/>
      <c r="AF44" s="122"/>
      <c r="AG44" s="122"/>
    </row>
  </sheetData>
  <mergeCells count="18">
    <mergeCell ref="B42:H42"/>
    <mergeCell ref="B43:H43"/>
    <mergeCell ref="P43:W43"/>
    <mergeCell ref="AE43:AM43"/>
    <mergeCell ref="B44:H44"/>
    <mergeCell ref="P44:W44"/>
    <mergeCell ref="AE27:AK27"/>
    <mergeCell ref="B5:N5"/>
    <mergeCell ref="P5:AB5"/>
    <mergeCell ref="AD5:AT5"/>
    <mergeCell ref="B21:N21"/>
    <mergeCell ref="P21:W21"/>
    <mergeCell ref="AD21:AV21"/>
    <mergeCell ref="B22:N22"/>
    <mergeCell ref="P22:W22"/>
    <mergeCell ref="B23:N23"/>
    <mergeCell ref="B27:H27"/>
    <mergeCell ref="P27:W27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C4F51A-EEF2-4731-B7D7-3A48FCE5A330}">
  <sheetPr>
    <tabColor theme="4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161</v>
      </c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A32EBE-DEA9-41D4-A435-D28F7DB594C0}">
  <sheetPr>
    <tabColor theme="4" tint="0.39997558519241921"/>
  </sheetPr>
  <dimension ref="A1:AE13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309</v>
      </c>
      <c r="C1" s="1"/>
      <c r="D1" s="1"/>
      <c r="F1" s="224"/>
      <c r="G1" s="224"/>
      <c r="H1" s="224"/>
      <c r="J1" s="224"/>
    </row>
    <row r="3" spans="1:31" s="4" customFormat="1" ht="25.5" customHeight="1" thickBot="1" x14ac:dyDescent="0.3">
      <c r="B3" s="62" t="s">
        <v>310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171" t="s">
        <v>261</v>
      </c>
      <c r="D5" s="171" t="s">
        <v>262</v>
      </c>
      <c r="E5" s="171" t="s">
        <v>263</v>
      </c>
      <c r="F5" s="171" t="s">
        <v>264</v>
      </c>
      <c r="G5" s="172" t="str">
        <f>CONCATENATE("var. ",RIGHT(F5,2),"/",RIGHT(E5,2))</f>
        <v>var. 23/22</v>
      </c>
      <c r="H5" s="172" t="str">
        <f>CONCATENATE("dif. ",RIGHT(F5,2),"/",RIGHT(E5,2))</f>
        <v>dif. 23/22</v>
      </c>
      <c r="I5" s="172" t="str">
        <f>CONCATENATE("%/s total España ",RIGHT(F5,4))</f>
        <v>%/s total España 2023</v>
      </c>
      <c r="J5" s="171" t="s">
        <v>265</v>
      </c>
      <c r="K5" s="172" t="str">
        <f>CONCATENATE("var. ",RIGHT(J5,2),"/",RIGHT(F5,2))</f>
        <v>var. 24/23</v>
      </c>
      <c r="L5" s="172" t="str">
        <f>CONCATENATE("dif. ",RIGHT(J5,2),"/",RIGHT(F5,2))</f>
        <v>dif. 24/23</v>
      </c>
      <c r="M5" s="172" t="str">
        <f>CONCATENATE("%/s total España ",RIGHT(J5,4))</f>
        <v>%/s total España 2024</v>
      </c>
      <c r="N5" s="171" t="s">
        <v>266</v>
      </c>
      <c r="O5" s="172" t="str">
        <f>CONCATENATE("var. ",RIGHT(N5,2),"/",RIGHT(J5,2))</f>
        <v>var. 25/24</v>
      </c>
      <c r="P5" s="172" t="str">
        <f>CONCATENATE("dif. ",RIGHT(N5,2),"/",RIGHT(J5,2))</f>
        <v>dif. 25/24</v>
      </c>
      <c r="Q5" s="172" t="str">
        <f>CONCATENATE("var. ",RIGHT(N5,2),"/",RIGHT(C5,2))</f>
        <v>var. 25/20</v>
      </c>
      <c r="R5" s="172" t="str">
        <f>CONCATENATE("dif. ",RIGHT(N5,2),"/",RIGHT(C5,2))</f>
        <v>dif. 25/20</v>
      </c>
      <c r="S5" s="172" t="str">
        <f>CONCATENATE("%/s total España ",RIGHT(N5,4))</f>
        <v>%/s total España 2025</v>
      </c>
      <c r="T5" s="172" t="str">
        <f>CONCATENATE("%/s total Turistas ",RIGHT(N5,4))</f>
        <v>%/s total Turistas 2025</v>
      </c>
      <c r="AE5" s="1"/>
    </row>
    <row r="6" spans="1:31" s="4" customFormat="1" ht="18.75" x14ac:dyDescent="0.3">
      <c r="B6" s="225" t="s">
        <v>173</v>
      </c>
      <c r="C6" s="226">
        <v>286450</v>
      </c>
      <c r="D6" s="226">
        <v>34529</v>
      </c>
      <c r="E6" s="226">
        <v>230846</v>
      </c>
      <c r="F6" s="226">
        <v>286632</v>
      </c>
      <c r="G6" s="227">
        <f t="shared" ref="G6:G11" si="0">F6/E6-1</f>
        <v>0.24165894145880795</v>
      </c>
      <c r="H6" s="226">
        <f t="shared" ref="H6:H11" si="1">F6-E6</f>
        <v>55786</v>
      </c>
      <c r="I6" s="227"/>
      <c r="J6" s="226">
        <v>305512</v>
      </c>
      <c r="K6" s="227">
        <f t="shared" ref="K6:K11" si="2">J6/F6-1</f>
        <v>6.5868430600909855E-2</v>
      </c>
      <c r="L6" s="226">
        <f t="shared" ref="L6:L11" si="3">J6-F6</f>
        <v>18880</v>
      </c>
      <c r="M6" s="227"/>
      <c r="N6" s="226">
        <v>293941</v>
      </c>
      <c r="O6" s="227">
        <f t="shared" ref="O6:O11" si="4">N6/J6-1</f>
        <v>-3.7874126057241608E-2</v>
      </c>
      <c r="P6" s="226">
        <f t="shared" ref="P6:P11" si="5">N6-J6</f>
        <v>-11571</v>
      </c>
      <c r="Q6" s="227">
        <f>N6/C6-1</f>
        <v>2.6151160761040293E-2</v>
      </c>
      <c r="R6" s="226">
        <f>N6-C6</f>
        <v>7491</v>
      </c>
      <c r="S6" s="227"/>
      <c r="T6" s="227"/>
      <c r="V6" s="29"/>
      <c r="AE6" s="1"/>
    </row>
    <row r="7" spans="1:31" ht="18.75" x14ac:dyDescent="0.3">
      <c r="A7" s="4"/>
      <c r="B7" s="225" t="s">
        <v>174</v>
      </c>
      <c r="C7" s="226">
        <v>17157</v>
      </c>
      <c r="D7" s="226">
        <v>14284</v>
      </c>
      <c r="E7" s="226">
        <v>18574</v>
      </c>
      <c r="F7" s="226">
        <v>15183</v>
      </c>
      <c r="G7" s="227">
        <f t="shared" si="0"/>
        <v>-0.18256702918057499</v>
      </c>
      <c r="H7" s="226">
        <f t="shared" si="1"/>
        <v>-3391</v>
      </c>
      <c r="I7" s="227">
        <f>F7/$F$7</f>
        <v>1</v>
      </c>
      <c r="J7" s="226">
        <v>14733</v>
      </c>
      <c r="K7" s="227">
        <f t="shared" si="2"/>
        <v>-2.9638411381149976E-2</v>
      </c>
      <c r="L7" s="226">
        <f t="shared" si="3"/>
        <v>-450</v>
      </c>
      <c r="M7" s="227">
        <f>J7/$J$7</f>
        <v>1</v>
      </c>
      <c r="N7" s="226">
        <v>12508</v>
      </c>
      <c r="O7" s="227">
        <f t="shared" si="4"/>
        <v>-0.15102151632389871</v>
      </c>
      <c r="P7" s="226">
        <f t="shared" si="5"/>
        <v>-2225</v>
      </c>
      <c r="Q7" s="227">
        <f t="shared" ref="Q7:Q11" si="6">N7/C7-1</f>
        <v>-0.27096811796934195</v>
      </c>
      <c r="R7" s="226">
        <f t="shared" ref="R7:R11" si="7">N7-C7</f>
        <v>-4649</v>
      </c>
      <c r="S7" s="227">
        <f>N7/$N$7</f>
        <v>1</v>
      </c>
      <c r="T7" s="227">
        <f>N7/$N$6</f>
        <v>4.2552757185965892E-2</v>
      </c>
      <c r="V7" s="29"/>
      <c r="W7" s="79"/>
      <c r="AE7" s="1" t="s">
        <v>175</v>
      </c>
    </row>
    <row r="8" spans="1:31" ht="15.75" x14ac:dyDescent="0.25">
      <c r="A8" s="4"/>
      <c r="B8" s="228" t="s">
        <v>100</v>
      </c>
      <c r="C8" s="229">
        <v>9173</v>
      </c>
      <c r="D8" s="229">
        <v>3836</v>
      </c>
      <c r="E8" s="229">
        <v>10000</v>
      </c>
      <c r="F8" s="229">
        <v>8966</v>
      </c>
      <c r="G8" s="230">
        <f t="shared" si="0"/>
        <v>-0.10340000000000005</v>
      </c>
      <c r="H8" s="229">
        <f t="shared" si="1"/>
        <v>-1034</v>
      </c>
      <c r="I8" s="230">
        <f>F8/$F$7</f>
        <v>0.59052888098531253</v>
      </c>
      <c r="J8" s="229">
        <v>9749</v>
      </c>
      <c r="K8" s="230">
        <f t="shared" si="2"/>
        <v>8.732991300468429E-2</v>
      </c>
      <c r="L8" s="229">
        <f t="shared" si="3"/>
        <v>783</v>
      </c>
      <c r="M8" s="230">
        <f>J8/$J$7</f>
        <v>0.66171180343446689</v>
      </c>
      <c r="N8" s="229">
        <v>7842</v>
      </c>
      <c r="O8" s="230">
        <f t="shared" si="4"/>
        <v>-0.1956098061339625</v>
      </c>
      <c r="P8" s="229">
        <f t="shared" si="5"/>
        <v>-1907</v>
      </c>
      <c r="Q8" s="230">
        <f t="shared" si="6"/>
        <v>-0.14509974926414482</v>
      </c>
      <c r="R8" s="229">
        <f t="shared" si="7"/>
        <v>-1331</v>
      </c>
      <c r="S8" s="230">
        <f>N8/$N$7</f>
        <v>0.62695874640230254</v>
      </c>
      <c r="T8" s="230">
        <f>N8/$N$6</f>
        <v>2.6678823301274746E-2</v>
      </c>
      <c r="V8" s="29"/>
      <c r="W8" s="79"/>
      <c r="AE8" s="1" t="s">
        <v>176</v>
      </c>
    </row>
    <row r="9" spans="1:31" s="4" customFormat="1" x14ac:dyDescent="0.25">
      <c r="B9" s="231" t="s">
        <v>103</v>
      </c>
      <c r="C9" s="232">
        <v>7984</v>
      </c>
      <c r="D9" s="232">
        <v>10448</v>
      </c>
      <c r="E9" s="232">
        <v>8574</v>
      </c>
      <c r="F9" s="232">
        <v>6217</v>
      </c>
      <c r="G9" s="233">
        <f t="shared" si="0"/>
        <v>-0.27490086307441097</v>
      </c>
      <c r="H9" s="234">
        <f t="shared" si="1"/>
        <v>-2357</v>
      </c>
      <c r="I9" s="235">
        <f>F9/$F$7</f>
        <v>0.40947111901468747</v>
      </c>
      <c r="J9" s="232">
        <v>4984</v>
      </c>
      <c r="K9" s="233">
        <f t="shared" si="2"/>
        <v>-0.19832716744410483</v>
      </c>
      <c r="L9" s="234">
        <f t="shared" si="3"/>
        <v>-1233</v>
      </c>
      <c r="M9" s="235">
        <f>J9/$J$7</f>
        <v>0.33828819656553316</v>
      </c>
      <c r="N9" s="232">
        <v>4666</v>
      </c>
      <c r="O9" s="233">
        <f t="shared" si="4"/>
        <v>-6.3804173354735205E-2</v>
      </c>
      <c r="P9" s="234">
        <f t="shared" si="5"/>
        <v>-318</v>
      </c>
      <c r="Q9" s="233">
        <f t="shared" si="6"/>
        <v>-0.41558116232464926</v>
      </c>
      <c r="R9" s="234">
        <f t="shared" si="7"/>
        <v>-3318</v>
      </c>
      <c r="S9" s="235">
        <f>N9/$N$7</f>
        <v>0.37304125359769746</v>
      </c>
      <c r="T9" s="235">
        <f>N9/$N$6</f>
        <v>1.5873933884691147E-2</v>
      </c>
      <c r="V9" s="29"/>
      <c r="W9" s="79"/>
      <c r="AE9" s="1" t="s">
        <v>177</v>
      </c>
    </row>
    <row r="10" spans="1:31" s="4" customFormat="1" x14ac:dyDescent="0.25">
      <c r="B10" s="236" t="s">
        <v>178</v>
      </c>
      <c r="C10" s="29">
        <v>5289</v>
      </c>
      <c r="D10" s="29">
        <v>6288</v>
      </c>
      <c r="E10" s="29">
        <v>5688</v>
      </c>
      <c r="F10" s="29">
        <v>5290</v>
      </c>
      <c r="G10" s="22">
        <f t="shared" si="0"/>
        <v>-6.9971870604782049E-2</v>
      </c>
      <c r="H10" s="20">
        <f t="shared" si="1"/>
        <v>-398</v>
      </c>
      <c r="I10" s="31">
        <f>F10/$F$7</f>
        <v>0.34841599156951852</v>
      </c>
      <c r="J10" s="29">
        <v>3270</v>
      </c>
      <c r="K10" s="22">
        <f t="shared" si="2"/>
        <v>-0.38185255198487711</v>
      </c>
      <c r="L10" s="20">
        <f t="shared" si="3"/>
        <v>-2020</v>
      </c>
      <c r="M10" s="31">
        <f>J10/$J$7</f>
        <v>0.22195072286703318</v>
      </c>
      <c r="N10" s="29">
        <v>3085</v>
      </c>
      <c r="O10" s="22">
        <f t="shared" si="4"/>
        <v>-5.6574923547400569E-2</v>
      </c>
      <c r="P10" s="20">
        <f t="shared" si="5"/>
        <v>-185</v>
      </c>
      <c r="Q10" s="22">
        <f t="shared" si="6"/>
        <v>-0.41671393458120631</v>
      </c>
      <c r="R10" s="20">
        <f t="shared" si="7"/>
        <v>-2204</v>
      </c>
      <c r="S10" s="31">
        <f>N10/$N$7</f>
        <v>0.24664214902462425</v>
      </c>
      <c r="T10" s="31">
        <f>N10/$N$6</f>
        <v>1.0495303479269649E-2</v>
      </c>
      <c r="V10" s="29"/>
      <c r="W10" s="79"/>
      <c r="AE10" s="1" t="s">
        <v>179</v>
      </c>
    </row>
    <row r="11" spans="1:31" s="4" customFormat="1" x14ac:dyDescent="0.25">
      <c r="B11" s="236" t="s">
        <v>180</v>
      </c>
      <c r="C11" s="29">
        <f>C9-C10</f>
        <v>2695</v>
      </c>
      <c r="D11" s="29">
        <f>D9-D10</f>
        <v>4160</v>
      </c>
      <c r="E11" s="29">
        <f>E9-E10</f>
        <v>2886</v>
      </c>
      <c r="F11" s="29">
        <f>F9-F10</f>
        <v>927</v>
      </c>
      <c r="G11" s="22">
        <f t="shared" si="0"/>
        <v>-0.6787941787941788</v>
      </c>
      <c r="H11" s="20">
        <f t="shared" si="1"/>
        <v>-1959</v>
      </c>
      <c r="I11" s="31">
        <f>F11/$F$7</f>
        <v>6.1055127445168937E-2</v>
      </c>
      <c r="J11" s="29">
        <f>J9-J10</f>
        <v>1714</v>
      </c>
      <c r="K11" s="22">
        <f t="shared" si="2"/>
        <v>0.84897518878101397</v>
      </c>
      <c r="L11" s="20">
        <f t="shared" si="3"/>
        <v>787</v>
      </c>
      <c r="M11" s="31">
        <f>J11/$J$7</f>
        <v>0.11633747369849996</v>
      </c>
      <c r="N11" s="29">
        <f>N9-N10</f>
        <v>1581</v>
      </c>
      <c r="O11" s="22">
        <f t="shared" si="4"/>
        <v>-7.7596266044340778E-2</v>
      </c>
      <c r="P11" s="20">
        <f t="shared" si="5"/>
        <v>-133</v>
      </c>
      <c r="Q11" s="22">
        <f t="shared" si="6"/>
        <v>-0.41335807050092765</v>
      </c>
      <c r="R11" s="20">
        <f t="shared" si="7"/>
        <v>-1114</v>
      </c>
      <c r="S11" s="31">
        <f>N11/$N$7</f>
        <v>0.12639910457307324</v>
      </c>
      <c r="T11" s="31">
        <f>N11/$N$6</f>
        <v>5.3786304054214964E-3</v>
      </c>
      <c r="V11" s="29"/>
      <c r="W11" s="79"/>
      <c r="AE11" s="1" t="s">
        <v>181</v>
      </c>
    </row>
    <row r="12" spans="1:31" s="4" customFormat="1" ht="7.5" customHeight="1" x14ac:dyDescent="0.25">
      <c r="B12" s="237"/>
      <c r="C12" s="237"/>
      <c r="D12" s="237"/>
      <c r="E12" s="237"/>
      <c r="F12" s="237"/>
      <c r="G12" s="237"/>
      <c r="H12" s="237"/>
      <c r="I12" s="237"/>
      <c r="J12" s="237"/>
      <c r="K12" s="237"/>
      <c r="L12" s="237"/>
      <c r="M12" s="237"/>
      <c r="N12" s="237"/>
      <c r="O12" s="237"/>
      <c r="P12" s="237"/>
      <c r="Q12" s="237"/>
      <c r="R12" s="237"/>
      <c r="S12" s="237"/>
      <c r="T12" s="237"/>
      <c r="AE12" s="1" t="s">
        <v>182</v>
      </c>
    </row>
    <row r="13" spans="1:31" s="4" customFormat="1" x14ac:dyDescent="0.25">
      <c r="B13" s="170" t="s">
        <v>183</v>
      </c>
      <c r="C13" s="170"/>
      <c r="D13" s="170"/>
      <c r="E13" s="170"/>
      <c r="F13" s="170"/>
      <c r="G13" s="170"/>
      <c r="H13" s="170"/>
      <c r="I13" s="170"/>
      <c r="J13" s="170"/>
      <c r="K13" s="170"/>
      <c r="L13" s="170"/>
      <c r="M13" s="170"/>
      <c r="N13" s="170"/>
      <c r="O13" s="170"/>
      <c r="P13" s="170"/>
      <c r="Q13" s="170"/>
      <c r="R13" s="170"/>
      <c r="S13" s="170"/>
      <c r="T13" s="170"/>
      <c r="AE13" s="1" t="s">
        <v>184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68" t="s">
        <v>185</v>
      </c>
      <c r="C37" s="268"/>
      <c r="D37" s="268"/>
      <c r="E37" s="268"/>
      <c r="F37" s="268"/>
      <c r="G37" s="268"/>
      <c r="H37" s="268"/>
      <c r="I37" s="268"/>
      <c r="J37" s="268"/>
      <c r="K37" s="268"/>
      <c r="L37" s="268"/>
      <c r="M37" s="268"/>
      <c r="N37" s="268"/>
      <c r="O37" s="268"/>
      <c r="P37" s="268"/>
      <c r="Q37" s="268"/>
      <c r="R37" s="268"/>
      <c r="S37" s="83"/>
      <c r="T37" s="83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7"/>
      <c r="F39" s="87"/>
      <c r="G39" s="87"/>
      <c r="H39" s="87"/>
      <c r="I39" s="87"/>
      <c r="J39" s="14">
        <v>2020</v>
      </c>
      <c r="K39" s="14"/>
      <c r="L39" s="14"/>
      <c r="M39" s="14" t="s">
        <v>186</v>
      </c>
      <c r="N39" s="14">
        <v>2021</v>
      </c>
      <c r="O39" s="14" t="s">
        <v>186</v>
      </c>
      <c r="P39" s="14" t="s">
        <v>187</v>
      </c>
      <c r="Q39" s="14" t="s">
        <v>188</v>
      </c>
      <c r="R39" s="14" t="s">
        <v>189</v>
      </c>
      <c r="S39" s="87"/>
      <c r="T39" s="87"/>
      <c r="AE39" s="1"/>
    </row>
    <row r="40" spans="2:31" s="4" customFormat="1" ht="18.75" hidden="1" x14ac:dyDescent="0.3">
      <c r="B40" s="225" t="s">
        <v>173</v>
      </c>
      <c r="C40" s="225"/>
      <c r="D40" s="225"/>
      <c r="E40" s="226"/>
      <c r="F40" s="226"/>
      <c r="G40" s="226"/>
      <c r="H40" s="226"/>
      <c r="I40" s="226"/>
      <c r="J40" s="226">
        <v>1824653</v>
      </c>
      <c r="K40" s="226"/>
      <c r="L40" s="226"/>
      <c r="M40" s="227"/>
      <c r="N40" s="226">
        <v>2354005</v>
      </c>
      <c r="O40" s="227"/>
      <c r="P40" s="227">
        <v>1</v>
      </c>
      <c r="Q40" s="227">
        <v>0.2901110512519367</v>
      </c>
      <c r="R40" s="226">
        <v>529352</v>
      </c>
      <c r="S40" s="238"/>
      <c r="T40" s="238"/>
      <c r="AE40" s="1"/>
    </row>
    <row r="41" spans="2:31" ht="18.75" hidden="1" x14ac:dyDescent="0.3">
      <c r="B41" s="225" t="s">
        <v>174</v>
      </c>
      <c r="C41" s="225"/>
      <c r="D41" s="225"/>
      <c r="E41" s="226"/>
      <c r="F41" s="226"/>
      <c r="G41" s="226"/>
      <c r="H41" s="226"/>
      <c r="I41" s="226"/>
      <c r="J41" s="226">
        <v>603938</v>
      </c>
      <c r="K41" s="226"/>
      <c r="L41" s="226"/>
      <c r="M41" s="227">
        <v>1</v>
      </c>
      <c r="N41" s="226">
        <v>936181</v>
      </c>
      <c r="O41" s="227">
        <v>1</v>
      </c>
      <c r="P41" s="227">
        <v>0.39769711619134201</v>
      </c>
      <c r="Q41" s="227">
        <v>0.55012766211101138</v>
      </c>
      <c r="R41" s="226">
        <v>332243</v>
      </c>
      <c r="S41" s="238"/>
      <c r="T41" s="238"/>
      <c r="AE41" s="1" t="s">
        <v>175</v>
      </c>
    </row>
    <row r="42" spans="2:31" ht="15.75" hidden="1" x14ac:dyDescent="0.25">
      <c r="B42" s="228" t="s">
        <v>100</v>
      </c>
      <c r="C42" s="228"/>
      <c r="D42" s="228"/>
      <c r="E42" s="229"/>
      <c r="F42" s="229"/>
      <c r="G42" s="229"/>
      <c r="H42" s="229"/>
      <c r="I42" s="229"/>
      <c r="J42" s="229">
        <v>276550.36166633503</v>
      </c>
      <c r="K42" s="229"/>
      <c r="L42" s="229"/>
      <c r="M42" s="230">
        <v>0.45791184139155844</v>
      </c>
      <c r="N42" s="229">
        <v>430252.45635520399</v>
      </c>
      <c r="O42" s="230">
        <v>0.4595825554622493</v>
      </c>
      <c r="P42" s="230">
        <v>0.18277465695918402</v>
      </c>
      <c r="Q42" s="230">
        <v>0.55578337978930015</v>
      </c>
      <c r="R42" s="229">
        <v>153702.09468886897</v>
      </c>
      <c r="S42" s="239"/>
      <c r="T42" s="239"/>
      <c r="AE42" s="1" t="s">
        <v>176</v>
      </c>
    </row>
    <row r="43" spans="2:31" s="4" customFormat="1" hidden="1" x14ac:dyDescent="0.25">
      <c r="B43" s="231" t="s">
        <v>103</v>
      </c>
      <c r="C43" s="240"/>
      <c r="D43" s="240"/>
      <c r="E43" s="232"/>
      <c r="F43" s="232"/>
      <c r="G43" s="232"/>
      <c r="H43" s="232"/>
      <c r="I43" s="232"/>
      <c r="J43" s="232">
        <v>327387.63833385095</v>
      </c>
      <c r="K43" s="232"/>
      <c r="L43" s="232"/>
      <c r="M43" s="235">
        <v>0.54208815860874948</v>
      </c>
      <c r="N43" s="232">
        <v>505927.5436448183</v>
      </c>
      <c r="O43" s="235">
        <v>0.54041637636826456</v>
      </c>
      <c r="P43" s="235">
        <v>0.21492203442423372</v>
      </c>
      <c r="Q43" s="233">
        <v>0.54534711884540576</v>
      </c>
      <c r="R43" s="234">
        <v>178539.90531096736</v>
      </c>
      <c r="S43" s="241"/>
      <c r="T43" s="241"/>
      <c r="AE43" s="1" t="s">
        <v>177</v>
      </c>
    </row>
    <row r="44" spans="2:31" s="4" customFormat="1" hidden="1" x14ac:dyDescent="0.25">
      <c r="B44" s="236" t="s">
        <v>178</v>
      </c>
      <c r="C44" s="236"/>
      <c r="D44" s="236"/>
      <c r="E44" s="29"/>
      <c r="F44" s="29"/>
      <c r="G44" s="29"/>
      <c r="H44" s="29"/>
      <c r="I44" s="29"/>
      <c r="J44" s="29">
        <v>242109.12821622068</v>
      </c>
      <c r="K44" s="29"/>
      <c r="L44" s="29"/>
      <c r="M44" s="31">
        <v>0.4008840778626625</v>
      </c>
      <c r="N44" s="29">
        <v>391384.01224089495</v>
      </c>
      <c r="O44" s="31">
        <v>0.41806446855992052</v>
      </c>
      <c r="P44" s="31">
        <v>0.16626303352834634</v>
      </c>
      <c r="Q44" s="22">
        <v>0.61656033014732592</v>
      </c>
      <c r="R44" s="20">
        <v>149274.88402467428</v>
      </c>
      <c r="S44" s="20"/>
      <c r="T44" s="20"/>
      <c r="AE44" s="1" t="s">
        <v>179</v>
      </c>
    </row>
    <row r="45" spans="2:31" s="4" customFormat="1" hidden="1" x14ac:dyDescent="0.25">
      <c r="B45" s="236" t="s">
        <v>180</v>
      </c>
      <c r="C45" s="236"/>
      <c r="D45" s="236"/>
      <c r="E45" s="29"/>
      <c r="F45" s="29"/>
      <c r="G45" s="29"/>
      <c r="H45" s="29"/>
      <c r="I45" s="29"/>
      <c r="J45" s="29">
        <v>85278.510117630256</v>
      </c>
      <c r="K45" s="29"/>
      <c r="L45" s="29"/>
      <c r="M45" s="31">
        <v>0.14120408074608695</v>
      </c>
      <c r="N45" s="29">
        <v>114543.53140392336</v>
      </c>
      <c r="O45" s="31">
        <v>0.12235190780834407</v>
      </c>
      <c r="P45" s="31">
        <v>4.8659000895887379E-2</v>
      </c>
      <c r="Q45" s="22">
        <v>0.34316994100771625</v>
      </c>
      <c r="R45" s="20">
        <v>29265.021286293108</v>
      </c>
      <c r="S45" s="20"/>
      <c r="T45" s="20"/>
      <c r="AE45" s="1" t="s">
        <v>181</v>
      </c>
    </row>
    <row r="46" spans="2:31" s="4" customFormat="1" ht="7.5" hidden="1" customHeight="1" x14ac:dyDescent="0.25">
      <c r="B46" s="237"/>
      <c r="C46" s="237"/>
      <c r="D46" s="237"/>
      <c r="E46" s="237"/>
      <c r="F46" s="237"/>
      <c r="G46" s="237"/>
      <c r="H46" s="237"/>
      <c r="I46" s="237"/>
      <c r="J46" s="237"/>
      <c r="K46" s="237"/>
      <c r="L46" s="237"/>
      <c r="M46" s="237"/>
      <c r="N46" s="237"/>
      <c r="O46" s="237"/>
      <c r="P46" s="237"/>
      <c r="Q46" s="237"/>
      <c r="R46" s="237"/>
      <c r="AE46" s="1" t="s">
        <v>182</v>
      </c>
    </row>
    <row r="47" spans="2:31" s="4" customFormat="1" hidden="1" x14ac:dyDescent="0.25">
      <c r="B47" s="286" t="s">
        <v>183</v>
      </c>
      <c r="C47" s="286"/>
      <c r="D47" s="286"/>
      <c r="E47" s="286"/>
      <c r="F47" s="286"/>
      <c r="G47" s="286"/>
      <c r="H47" s="286"/>
      <c r="I47" s="286"/>
      <c r="J47" s="286"/>
      <c r="K47" s="286"/>
      <c r="L47" s="286"/>
      <c r="M47" s="286"/>
      <c r="N47" s="286"/>
      <c r="O47" s="286"/>
      <c r="P47" s="286"/>
      <c r="Q47" s="286"/>
      <c r="R47" s="286"/>
      <c r="S47" s="48"/>
      <c r="T47" s="48"/>
      <c r="AE47" s="1" t="s">
        <v>184</v>
      </c>
    </row>
    <row r="48" spans="2:31" s="4" customFormat="1" hidden="1" x14ac:dyDescent="0.25">
      <c r="AE48" s="1"/>
    </row>
    <row r="49" spans="5:12" hidden="1" x14ac:dyDescent="0.25">
      <c r="E49" s="124"/>
      <c r="F49" s="124"/>
      <c r="G49" s="124"/>
      <c r="H49" s="124"/>
      <c r="I49" s="124"/>
      <c r="J49" s="124">
        <v>0.54208815860874948</v>
      </c>
      <c r="K49" s="124"/>
      <c r="L49" s="124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2" t="s">
        <v>310</v>
      </c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4">
        <v>2020</v>
      </c>
      <c r="D123" s="184">
        <v>2021</v>
      </c>
      <c r="E123" s="184">
        <v>2022</v>
      </c>
      <c r="F123" s="184">
        <v>2023</v>
      </c>
      <c r="G123" s="172" t="str">
        <f>CONCATENATE("var. ",RIGHT(F123,2),"/",RIGHT(E123,2))</f>
        <v>var. 23/22</v>
      </c>
      <c r="H123" s="172" t="str">
        <f>CONCATENATE("dif. ",RIGHT(F123,2),"/",RIGHT(E123,2))</f>
        <v>dif. 23/22</v>
      </c>
      <c r="I123" s="172" t="str">
        <f>CONCATENATE("%/s total España ",RIGHT(F123,4))</f>
        <v>%/s total España 2023</v>
      </c>
      <c r="J123" s="184">
        <v>2024</v>
      </c>
      <c r="K123" s="172" t="str">
        <f>CONCATENATE("%/s total España ",RIGHT(J123,4))</f>
        <v>%/s total España 2024</v>
      </c>
      <c r="L123" s="172" t="str">
        <f>CONCATENATE("var. ",RIGHT(J123,2),"/",RIGHT(F123,2))</f>
        <v>var. 24/23</v>
      </c>
      <c r="M123" s="172" t="str">
        <f>CONCATENATE("dif. ",RIGHT(J123,2),"/",RIGHT(F123,2))</f>
        <v>dif. 24/23</v>
      </c>
      <c r="N123" s="172" t="str">
        <f>CONCATENATE("var. ",RIGHT(J123,2),"/",RIGHT(D123,2))</f>
        <v>var. 24/21</v>
      </c>
      <c r="O123" s="172" t="str">
        <f>CONCATENATE("dif. ",RIGHT(J123,2),"/",RIGHT(D123,2))</f>
        <v>dif. 24/21</v>
      </c>
      <c r="Z123" s="1"/>
      <c r="AE123"/>
    </row>
    <row r="124" spans="2:31" ht="18.75" x14ac:dyDescent="0.3">
      <c r="B124" s="225" t="s">
        <v>173</v>
      </c>
      <c r="C124" s="226">
        <v>550867</v>
      </c>
      <c r="D124" s="226">
        <v>881045</v>
      </c>
      <c r="E124" s="226">
        <v>1757049</v>
      </c>
      <c r="F124" s="226">
        <v>1888332</v>
      </c>
      <c r="G124" s="227">
        <f t="shared" ref="G124:G129" si="8">F124/E124-1</f>
        <v>7.4717893467968199E-2</v>
      </c>
      <c r="H124" s="226">
        <f t="shared" ref="H124:H129" si="9">F124-E124</f>
        <v>131283</v>
      </c>
      <c r="I124" s="227"/>
      <c r="J124" s="226">
        <v>1938898</v>
      </c>
      <c r="K124" s="227"/>
      <c r="L124" s="227">
        <f t="shared" ref="L124:L129" si="10">J124/F124-1</f>
        <v>2.677813011694985E-2</v>
      </c>
      <c r="M124" s="226">
        <f t="shared" ref="M124:M129" si="11">J124-F124</f>
        <v>50566</v>
      </c>
      <c r="N124" s="227">
        <f t="shared" ref="N124:N129" si="12">J124/D124-1</f>
        <v>1.200679874467252</v>
      </c>
      <c r="O124" s="226">
        <f t="shared" ref="O124:O129" si="13">J124-D124</f>
        <v>1057853</v>
      </c>
      <c r="Z124" s="1"/>
      <c r="AE124"/>
    </row>
    <row r="125" spans="2:31" ht="18.75" x14ac:dyDescent="0.3">
      <c r="B125" s="225" t="s">
        <v>174</v>
      </c>
      <c r="C125" s="226">
        <v>117997</v>
      </c>
      <c r="D125" s="226">
        <v>247584</v>
      </c>
      <c r="E125" s="226">
        <v>207208</v>
      </c>
      <c r="F125" s="226">
        <v>181512</v>
      </c>
      <c r="G125" s="227">
        <f t="shared" si="8"/>
        <v>-0.12401065595922933</v>
      </c>
      <c r="H125" s="226">
        <f t="shared" si="9"/>
        <v>-25696</v>
      </c>
      <c r="I125" s="227">
        <f>F125/$F$7</f>
        <v>11.954949614700652</v>
      </c>
      <c r="J125" s="226">
        <v>161819</v>
      </c>
      <c r="K125" s="227">
        <f>J125/$J$125</f>
        <v>1</v>
      </c>
      <c r="L125" s="227">
        <f t="shared" si="10"/>
        <v>-0.10849420423994005</v>
      </c>
      <c r="M125" s="226">
        <f t="shared" si="11"/>
        <v>-19693</v>
      </c>
      <c r="N125" s="227">
        <f t="shared" si="12"/>
        <v>-0.34640768385679199</v>
      </c>
      <c r="O125" s="226">
        <f t="shared" si="13"/>
        <v>-85765</v>
      </c>
      <c r="Z125" s="1"/>
      <c r="AE125"/>
    </row>
    <row r="126" spans="2:31" ht="15.75" x14ac:dyDescent="0.25">
      <c r="B126" s="228" t="s">
        <v>100</v>
      </c>
      <c r="C126" s="229">
        <v>49521</v>
      </c>
      <c r="D126" s="229">
        <v>120918</v>
      </c>
      <c r="E126" s="229">
        <v>120397</v>
      </c>
      <c r="F126" s="229">
        <v>106138</v>
      </c>
      <c r="G126" s="230">
        <f t="shared" si="8"/>
        <v>-0.11843318355108512</v>
      </c>
      <c r="H126" s="229">
        <f t="shared" si="9"/>
        <v>-14259</v>
      </c>
      <c r="I126" s="230">
        <f>F126/$F$7</f>
        <v>6.9905815714944346</v>
      </c>
      <c r="J126" s="229">
        <v>101169</v>
      </c>
      <c r="K126" s="230">
        <f>J126/$J$125</f>
        <v>0.62519852427712441</v>
      </c>
      <c r="L126" s="230">
        <f t="shared" si="10"/>
        <v>-4.6816408826245048E-2</v>
      </c>
      <c r="M126" s="229">
        <f t="shared" si="11"/>
        <v>-4969</v>
      </c>
      <c r="N126" s="230">
        <f t="shared" si="12"/>
        <v>-0.16332555947005412</v>
      </c>
      <c r="O126" s="229">
        <f t="shared" si="13"/>
        <v>-19749</v>
      </c>
      <c r="Z126" s="1"/>
      <c r="AE126"/>
    </row>
    <row r="127" spans="2:31" x14ac:dyDescent="0.25">
      <c r="B127" s="231" t="s">
        <v>103</v>
      </c>
      <c r="C127" s="232">
        <v>68476</v>
      </c>
      <c r="D127" s="232">
        <v>126666</v>
      </c>
      <c r="E127" s="232">
        <v>86811</v>
      </c>
      <c r="F127" s="232">
        <v>75374</v>
      </c>
      <c r="G127" s="233">
        <f t="shared" si="8"/>
        <v>-0.13174597689232936</v>
      </c>
      <c r="H127" s="234">
        <f t="shared" si="9"/>
        <v>-11437</v>
      </c>
      <c r="I127" s="235">
        <f>F127/$F$7</f>
        <v>4.9643680432062176</v>
      </c>
      <c r="J127" s="232">
        <v>60650</v>
      </c>
      <c r="K127" s="235">
        <f>J127/$J$125</f>
        <v>0.37480147572287553</v>
      </c>
      <c r="L127" s="233">
        <f t="shared" si="10"/>
        <v>-0.19534587523549229</v>
      </c>
      <c r="M127" s="234">
        <f t="shared" si="11"/>
        <v>-14724</v>
      </c>
      <c r="N127" s="233">
        <f t="shared" si="12"/>
        <v>-0.52118169042994955</v>
      </c>
      <c r="O127" s="234">
        <f t="shared" si="13"/>
        <v>-66016</v>
      </c>
      <c r="Z127" s="1"/>
      <c r="AE127"/>
    </row>
    <row r="128" spans="2:31" x14ac:dyDescent="0.25">
      <c r="B128" s="236" t="s">
        <v>178</v>
      </c>
      <c r="C128" s="29">
        <v>62009</v>
      </c>
      <c r="D128" s="29">
        <v>75190</v>
      </c>
      <c r="E128" s="29">
        <v>52340</v>
      </c>
      <c r="F128" s="29">
        <v>49630</v>
      </c>
      <c r="G128" s="22">
        <f t="shared" si="8"/>
        <v>-5.1776843714176568E-2</v>
      </c>
      <c r="H128" s="20">
        <f t="shared" si="9"/>
        <v>-2710</v>
      </c>
      <c r="I128" s="31">
        <f>F128/$F$7</f>
        <v>3.2687874596588289</v>
      </c>
      <c r="J128" s="29">
        <v>38604</v>
      </c>
      <c r="K128" s="31">
        <f>J128/$J$125</f>
        <v>0.23856283872721992</v>
      </c>
      <c r="L128" s="22">
        <f t="shared" si="10"/>
        <v>-0.22216401370139027</v>
      </c>
      <c r="M128" s="20">
        <f t="shared" si="11"/>
        <v>-11026</v>
      </c>
      <c r="N128" s="22">
        <f t="shared" si="12"/>
        <v>-0.48658066232211727</v>
      </c>
      <c r="O128" s="20">
        <f t="shared" si="13"/>
        <v>-36586</v>
      </c>
      <c r="Z128" s="1"/>
      <c r="AE128"/>
    </row>
    <row r="129" spans="2:31" x14ac:dyDescent="0.25">
      <c r="B129" s="236" t="s">
        <v>180</v>
      </c>
      <c r="C129" s="29">
        <f>C127-C128</f>
        <v>6467</v>
      </c>
      <c r="D129" s="29">
        <f>D127-D128</f>
        <v>51476</v>
      </c>
      <c r="E129" s="29">
        <f>E127-E128</f>
        <v>34471</v>
      </c>
      <c r="F129" s="29">
        <f>F127-F128</f>
        <v>25744</v>
      </c>
      <c r="G129" s="22">
        <f t="shared" si="8"/>
        <v>-0.25316933074178294</v>
      </c>
      <c r="H129" s="20">
        <f t="shared" si="9"/>
        <v>-8727</v>
      </c>
      <c r="I129" s="31">
        <f>F129/$F$7</f>
        <v>1.6955805835473885</v>
      </c>
      <c r="J129" s="29">
        <f>J127-J128</f>
        <v>22046</v>
      </c>
      <c r="K129" s="31">
        <f>J129/$J$125</f>
        <v>0.13623863699565564</v>
      </c>
      <c r="L129" s="22">
        <f t="shared" si="10"/>
        <v>-0.14364512119328776</v>
      </c>
      <c r="M129" s="20">
        <f t="shared" si="11"/>
        <v>-3698</v>
      </c>
      <c r="N129" s="22">
        <f t="shared" si="12"/>
        <v>-0.57172274457999839</v>
      </c>
      <c r="O129" s="20">
        <f t="shared" si="13"/>
        <v>-29430</v>
      </c>
      <c r="Z129" s="1"/>
      <c r="AE129"/>
    </row>
    <row r="130" spans="2:31" x14ac:dyDescent="0.25">
      <c r="B130" s="237"/>
      <c r="C130" s="237"/>
      <c r="D130" s="237"/>
      <c r="E130" s="237"/>
      <c r="F130" s="237"/>
      <c r="G130" s="237"/>
      <c r="H130" s="237"/>
      <c r="I130" s="237"/>
      <c r="J130" s="237"/>
      <c r="K130" s="237"/>
      <c r="L130" s="237"/>
      <c r="M130" s="237"/>
      <c r="N130" s="237"/>
      <c r="O130" s="237"/>
      <c r="Z130" s="1"/>
      <c r="AE130"/>
    </row>
    <row r="131" spans="2:31" x14ac:dyDescent="0.25">
      <c r="B131" s="170" t="s">
        <v>183</v>
      </c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F6AF09-954F-4C62-B330-0B85F7B24A19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24"/>
      <c r="H1" s="224"/>
      <c r="I1" s="224"/>
      <c r="K1" s="224"/>
    </row>
    <row r="3" spans="1:31" s="4" customFormat="1" ht="25.5" customHeight="1" thickBot="1" x14ac:dyDescent="0.3">
      <c r="B3" s="62" t="s">
        <v>311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42" t="s">
        <v>261</v>
      </c>
      <c r="D5" s="242" t="s">
        <v>262</v>
      </c>
      <c r="E5" s="242" t="s">
        <v>263</v>
      </c>
      <c r="F5" s="243" t="str">
        <f>CONCATENATE("%/s total Tenerife ",RIGHT(E5,4))</f>
        <v>%/s total Tenerife 2022</v>
      </c>
      <c r="G5" s="242" t="s">
        <v>264</v>
      </c>
      <c r="H5" s="243" t="str">
        <f>CONCATENATE("var. ",RIGHT(G5,2),"/",RIGHT(E5,2))</f>
        <v>var. 23/22</v>
      </c>
      <c r="I5" s="243" t="str">
        <f>CONCATENATE("dif. ",RIGHT(G5,2),"/",RIGHT(E5,2))</f>
        <v>dif. 23/22</v>
      </c>
      <c r="J5" s="243" t="str">
        <f>CONCATENATE("%/s total Tenerife ",RIGHT(G5,4))</f>
        <v>%/s total Tenerife 2023</v>
      </c>
      <c r="K5" s="242" t="s">
        <v>265</v>
      </c>
      <c r="L5" s="243" t="str">
        <f>CONCATENATE("var. ",RIGHT(K5,2),"/",RIGHT(G5,2))</f>
        <v>var. 24/23</v>
      </c>
      <c r="M5" s="243" t="str">
        <f>CONCATENATE("dif. ",RIGHT(K5,2),"/",RIGHT(G5,2))</f>
        <v>dif. 24/23</v>
      </c>
      <c r="N5" s="243" t="str">
        <f>CONCATENATE("%/s total Tenerife ",RIGHT(K5,4))</f>
        <v>%/s total Tenerife 2024</v>
      </c>
      <c r="O5" s="242" t="s">
        <v>266</v>
      </c>
      <c r="P5" s="243" t="str">
        <f>CONCATENATE("var. ",RIGHT(O5,2),"/",RIGHT(K5,2))</f>
        <v>var. 25/24</v>
      </c>
      <c r="Q5" s="243" t="str">
        <f>CONCATENATE("dif. ",RIGHT(O5,2),"/",RIGHT(K5,2))</f>
        <v>dif. 25/24</v>
      </c>
      <c r="R5" s="243" t="str">
        <f>CONCATENATE("var. ",RIGHT(O5,2),"/",RIGHT(C5,2))</f>
        <v>var. 25/20</v>
      </c>
      <c r="S5" s="243" t="str">
        <f>CONCATENATE("dif. ",RIGHT(O5,2),"/",RIGHT(C5,2))</f>
        <v>dif. 25/20</v>
      </c>
      <c r="T5" s="243" t="str">
        <f>CONCATENATE("%/s total Tenerife ",RIGHT(O5,4))</f>
        <v>%/s total Tenerife 2025</v>
      </c>
      <c r="AE5" s="1"/>
    </row>
    <row r="6" spans="1:31" ht="18.75" x14ac:dyDescent="0.3">
      <c r="A6" s="4"/>
      <c r="B6" s="225" t="s">
        <v>191</v>
      </c>
      <c r="C6" s="244">
        <v>17157</v>
      </c>
      <c r="D6" s="244">
        <v>14284</v>
      </c>
      <c r="E6" s="244">
        <v>18574</v>
      </c>
      <c r="F6" s="245">
        <f>E6/$E$6</f>
        <v>1</v>
      </c>
      <c r="G6" s="244">
        <v>15183</v>
      </c>
      <c r="H6" s="245">
        <f>G6/E6-1</f>
        <v>-0.18256702918057499</v>
      </c>
      <c r="I6" s="244">
        <f>G6-E6</f>
        <v>-3391</v>
      </c>
      <c r="J6" s="245">
        <f>G6/$G$6</f>
        <v>1</v>
      </c>
      <c r="K6" s="244">
        <v>14733</v>
      </c>
      <c r="L6" s="245">
        <f t="shared" ref="L6:L12" si="0">K6/G6-1</f>
        <v>-2.9638411381149976E-2</v>
      </c>
      <c r="M6" s="244">
        <f t="shared" ref="M6:M12" si="1">K6-G6</f>
        <v>-450</v>
      </c>
      <c r="N6" s="245">
        <f>K6/$K$6</f>
        <v>1</v>
      </c>
      <c r="O6" s="244">
        <v>12508</v>
      </c>
      <c r="P6" s="245">
        <f t="shared" ref="P6:P11" si="2">O6/K6-1</f>
        <v>-0.15102151632389871</v>
      </c>
      <c r="Q6" s="244">
        <f t="shared" ref="Q6:Q12" si="3">O6-K6</f>
        <v>-2225</v>
      </c>
      <c r="R6" s="245">
        <f>O6/C6-1</f>
        <v>-0.27096811796934195</v>
      </c>
      <c r="S6" s="244">
        <f>O6-C6</f>
        <v>-4649</v>
      </c>
      <c r="T6" s="245">
        <f>O6/$O$6</f>
        <v>1</v>
      </c>
      <c r="V6" s="29"/>
      <c r="W6" s="79"/>
      <c r="AE6" s="1" t="s">
        <v>175</v>
      </c>
    </row>
    <row r="7" spans="1:31" s="4" customFormat="1" x14ac:dyDescent="0.25">
      <c r="B7" s="246" t="s">
        <v>192</v>
      </c>
      <c r="C7" s="247">
        <v>14324</v>
      </c>
      <c r="D7" s="247">
        <v>11846</v>
      </c>
      <c r="E7" s="247">
        <v>16588</v>
      </c>
      <c r="F7" s="248">
        <f t="shared" ref="F7:F12" si="4">E7/$E$6</f>
        <v>0.89307634327554641</v>
      </c>
      <c r="G7" s="247">
        <v>12356</v>
      </c>
      <c r="H7" s="249">
        <f>G7/E7-1</f>
        <v>-0.25512418615866894</v>
      </c>
      <c r="I7" s="250">
        <f>G7-E7</f>
        <v>-4232</v>
      </c>
      <c r="J7" s="248">
        <f>G7/$G$6</f>
        <v>0.81380491338997563</v>
      </c>
      <c r="K7" s="247">
        <v>11337</v>
      </c>
      <c r="L7" s="251">
        <f t="shared" si="0"/>
        <v>-8.2470055033991629E-2</v>
      </c>
      <c r="M7" s="252">
        <f t="shared" si="1"/>
        <v>-1019</v>
      </c>
      <c r="N7" s="248">
        <f>K7/$K$6</f>
        <v>0.76949704744451231</v>
      </c>
      <c r="O7" s="247">
        <v>9639</v>
      </c>
      <c r="P7" s="249">
        <f t="shared" si="2"/>
        <v>-0.14977507277057422</v>
      </c>
      <c r="Q7" s="250">
        <f t="shared" si="3"/>
        <v>-1698</v>
      </c>
      <c r="R7" s="249">
        <f t="shared" ref="R7:R10" si="5">O7/C7-1</f>
        <v>-0.32707344317229825</v>
      </c>
      <c r="S7" s="250">
        <f t="shared" ref="S7:S10" si="6">O7-C7</f>
        <v>-4685</v>
      </c>
      <c r="T7" s="248">
        <f>O7/$O$6</f>
        <v>0.77062679884873686</v>
      </c>
      <c r="V7" s="29"/>
      <c r="W7" s="79"/>
      <c r="AE7" s="1" t="s">
        <v>177</v>
      </c>
    </row>
    <row r="8" spans="1:31" s="4" customFormat="1" x14ac:dyDescent="0.25">
      <c r="B8" s="97" t="s">
        <v>62</v>
      </c>
      <c r="C8" s="253">
        <v>1215</v>
      </c>
      <c r="D8" s="253">
        <v>53</v>
      </c>
      <c r="E8" s="253">
        <v>1050</v>
      </c>
      <c r="F8" s="254">
        <f t="shared" si="4"/>
        <v>5.6530634219877245E-2</v>
      </c>
      <c r="G8" s="253">
        <v>1002</v>
      </c>
      <c r="H8" s="255">
        <f>IFERROR(G8/E8-1,"-")</f>
        <v>-4.5714285714285707E-2</v>
      </c>
      <c r="I8" s="256">
        <f t="shared" ref="I8:I12" si="7">G8-E8</f>
        <v>-48</v>
      </c>
      <c r="J8" s="254">
        <f t="shared" ref="J8:J12" si="8">G8/$G$6</f>
        <v>6.5994862675360602E-2</v>
      </c>
      <c r="K8" s="253">
        <v>612</v>
      </c>
      <c r="L8" s="257">
        <f>IFERROR(K8/G8-1,"-")</f>
        <v>-0.3892215568862275</v>
      </c>
      <c r="M8" s="258">
        <f>IF(G8=0,"nd",K8-G8)</f>
        <v>-390</v>
      </c>
      <c r="N8" s="259">
        <f t="shared" ref="N8:N12" si="9">K8/$K$6</f>
        <v>4.1539401343921811E-2</v>
      </c>
      <c r="O8" s="253">
        <v>661</v>
      </c>
      <c r="P8" s="257">
        <f>IFERROR(O8/K8-1,"-")</f>
        <v>8.0065359477124121E-2</v>
      </c>
      <c r="Q8" s="260">
        <f t="shared" si="3"/>
        <v>49</v>
      </c>
      <c r="R8" s="257">
        <f>IFERROR(O8/C8-1,"-")</f>
        <v>-0.45596707818930038</v>
      </c>
      <c r="S8" s="260">
        <f t="shared" si="6"/>
        <v>-554</v>
      </c>
      <c r="T8" s="259">
        <f t="shared" ref="T8:T12" si="10">O8/$O$6</f>
        <v>5.2846178445794693E-2</v>
      </c>
      <c r="V8" s="29"/>
      <c r="W8" s="79"/>
      <c r="AE8" s="1"/>
    </row>
    <row r="9" spans="1:31" s="4" customFormat="1" x14ac:dyDescent="0.25">
      <c r="B9" s="97" t="s">
        <v>61</v>
      </c>
      <c r="C9" s="253">
        <v>13109</v>
      </c>
      <c r="D9" s="253">
        <v>11793</v>
      </c>
      <c r="E9" s="253">
        <v>15538</v>
      </c>
      <c r="F9" s="259">
        <f t="shared" si="4"/>
        <v>0.83654570905566916</v>
      </c>
      <c r="G9" s="253">
        <v>11354</v>
      </c>
      <c r="H9" s="255">
        <f>IFERROR(G9/E9-1,"-")</f>
        <v>-0.26927532500965379</v>
      </c>
      <c r="I9" s="260">
        <f t="shared" si="7"/>
        <v>-4184</v>
      </c>
      <c r="J9" s="259">
        <f t="shared" si="8"/>
        <v>0.74781005071461504</v>
      </c>
      <c r="K9" s="253">
        <v>10725</v>
      </c>
      <c r="L9" s="257">
        <f>IFERROR(K9/G9-1,"-")</f>
        <v>-5.5398978333626947E-2</v>
      </c>
      <c r="M9" s="258">
        <f>IF(G9=0,"nd",K9-G9)</f>
        <v>-629</v>
      </c>
      <c r="N9" s="259">
        <f t="shared" si="9"/>
        <v>0.72795764610059055</v>
      </c>
      <c r="O9" s="253">
        <v>8978</v>
      </c>
      <c r="P9" s="257">
        <f t="shared" si="2"/>
        <v>-0.16289044289044285</v>
      </c>
      <c r="Q9" s="260">
        <f t="shared" si="3"/>
        <v>-1747</v>
      </c>
      <c r="R9" s="261">
        <f t="shared" si="5"/>
        <v>-0.31512701197650472</v>
      </c>
      <c r="S9" s="260">
        <f t="shared" si="6"/>
        <v>-4131</v>
      </c>
      <c r="T9" s="259">
        <f t="shared" si="10"/>
        <v>0.7177806204029421</v>
      </c>
      <c r="V9" s="29"/>
      <c r="W9" s="79"/>
      <c r="AE9" s="1"/>
    </row>
    <row r="10" spans="1:31" s="4" customFormat="1" x14ac:dyDescent="0.25">
      <c r="B10" s="246" t="s">
        <v>193</v>
      </c>
      <c r="C10" s="262">
        <v>2833</v>
      </c>
      <c r="D10" s="262">
        <v>2438</v>
      </c>
      <c r="E10" s="262">
        <v>1986</v>
      </c>
      <c r="F10" s="263">
        <f>IFERROR(E10/$E$6,"-")</f>
        <v>0.10692365672445353</v>
      </c>
      <c r="G10" s="262">
        <v>2827</v>
      </c>
      <c r="H10" s="251">
        <f>IFERROR(G10/E10-1,"-")</f>
        <v>0.42346424974823771</v>
      </c>
      <c r="I10" s="252">
        <f>IFERROR(G10-E10,"-")</f>
        <v>841</v>
      </c>
      <c r="J10" s="263">
        <f>IFERROR(G10/$G$6,"-")</f>
        <v>0.18619508661002437</v>
      </c>
      <c r="K10" s="262">
        <v>3396</v>
      </c>
      <c r="L10" s="251">
        <f>IFERROR(K10/G10-1,"-")</f>
        <v>0.20127343473646975</v>
      </c>
      <c r="M10" s="252">
        <f>IFERROR(K10-G10,"-")</f>
        <v>569</v>
      </c>
      <c r="N10" s="263">
        <f>IFERROR(K10/$K$6,"-")</f>
        <v>0.23050295255548769</v>
      </c>
      <c r="O10" s="262">
        <v>2869</v>
      </c>
      <c r="P10" s="251">
        <f>IFERROR(O10/K10-1,"-")</f>
        <v>-0.15518256772673733</v>
      </c>
      <c r="Q10" s="252">
        <f>IFERROR(O10-K10,"-")</f>
        <v>-527</v>
      </c>
      <c r="R10" s="251">
        <f t="shared" si="5"/>
        <v>1.2707377338510462E-2</v>
      </c>
      <c r="S10" s="252">
        <f t="shared" si="6"/>
        <v>36</v>
      </c>
      <c r="T10" s="263">
        <f>IFERROR(O10/$O$6,"-")</f>
        <v>0.2293732011512632</v>
      </c>
      <c r="V10" s="29"/>
      <c r="W10" s="79"/>
      <c r="AE10" s="1"/>
    </row>
    <row r="11" spans="1:31" s="4" customFormat="1" hidden="1" x14ac:dyDescent="0.25">
      <c r="B11" s="97" t="s">
        <v>62</v>
      </c>
      <c r="C11" s="253">
        <v>499</v>
      </c>
      <c r="D11" s="253">
        <v>0</v>
      </c>
      <c r="E11" s="253">
        <v>0</v>
      </c>
      <c r="F11" s="259">
        <f t="shared" si="4"/>
        <v>0</v>
      </c>
      <c r="G11" s="253">
        <v>0</v>
      </c>
      <c r="H11" s="261" t="e">
        <f t="shared" ref="H11:H12" si="11">G11/E11-1</f>
        <v>#DIV/0!</v>
      </c>
      <c r="I11" s="260">
        <f t="shared" si="7"/>
        <v>0</v>
      </c>
      <c r="J11" s="259">
        <f t="shared" si="8"/>
        <v>0</v>
      </c>
      <c r="K11" s="253">
        <v>0</v>
      </c>
      <c r="L11" s="257" t="e">
        <f>K11/G11-1</f>
        <v>#DIV/0!</v>
      </c>
      <c r="M11" s="260">
        <f t="shared" si="1"/>
        <v>0</v>
      </c>
      <c r="N11" s="259">
        <f t="shared" si="9"/>
        <v>0</v>
      </c>
      <c r="O11" s="253">
        <v>0</v>
      </c>
      <c r="P11" s="261" t="e">
        <f t="shared" si="2"/>
        <v>#DIV/0!</v>
      </c>
      <c r="Q11" s="260">
        <f t="shared" si="3"/>
        <v>0</v>
      </c>
      <c r="R11" s="261" t="e">
        <f t="shared" ref="R11:R12" si="12">O11/D11-1</f>
        <v>#DIV/0!</v>
      </c>
      <c r="S11" s="260">
        <f t="shared" ref="S11:S12" si="13">O11-D11</f>
        <v>0</v>
      </c>
      <c r="T11" s="259">
        <f t="shared" si="10"/>
        <v>0</v>
      </c>
      <c r="V11" s="29"/>
      <c r="W11" s="79"/>
      <c r="AE11" s="1"/>
    </row>
    <row r="12" spans="1:31" s="4" customFormat="1" hidden="1" x14ac:dyDescent="0.25">
      <c r="B12" s="97" t="s">
        <v>61</v>
      </c>
      <c r="C12" s="253">
        <v>31</v>
      </c>
      <c r="D12" s="253">
        <v>0</v>
      </c>
      <c r="E12" s="253">
        <v>0</v>
      </c>
      <c r="F12" s="259">
        <f t="shared" si="4"/>
        <v>0</v>
      </c>
      <c r="G12" s="253">
        <v>0</v>
      </c>
      <c r="H12" s="261" t="e">
        <f t="shared" si="11"/>
        <v>#DIV/0!</v>
      </c>
      <c r="I12" s="260">
        <f t="shared" si="7"/>
        <v>0</v>
      </c>
      <c r="J12" s="259">
        <f t="shared" si="8"/>
        <v>0</v>
      </c>
      <c r="K12" s="253">
        <v>0</v>
      </c>
      <c r="L12" s="257" t="e">
        <f t="shared" si="0"/>
        <v>#DIV/0!</v>
      </c>
      <c r="M12" s="260">
        <f t="shared" si="1"/>
        <v>0</v>
      </c>
      <c r="N12" s="259">
        <f t="shared" si="9"/>
        <v>0</v>
      </c>
      <c r="O12" s="253">
        <v>0</v>
      </c>
      <c r="P12" s="261" t="e">
        <f>O12/K12-1</f>
        <v>#DIV/0!</v>
      </c>
      <c r="Q12" s="260">
        <f t="shared" si="3"/>
        <v>0</v>
      </c>
      <c r="R12" s="261" t="e">
        <f t="shared" si="12"/>
        <v>#DIV/0!</v>
      </c>
      <c r="S12" s="260">
        <f t="shared" si="13"/>
        <v>0</v>
      </c>
      <c r="T12" s="259">
        <f t="shared" si="10"/>
        <v>0</v>
      </c>
      <c r="V12" s="29"/>
      <c r="W12" s="79"/>
      <c r="AE12" s="1"/>
    </row>
    <row r="13" spans="1:31" s="4" customFormat="1" ht="7.5" customHeight="1" x14ac:dyDescent="0.25">
      <c r="B13" s="237"/>
      <c r="C13" s="237"/>
      <c r="D13" s="237"/>
      <c r="E13" s="237"/>
      <c r="F13" s="237"/>
      <c r="G13" s="237"/>
      <c r="H13" s="237"/>
      <c r="I13" s="237"/>
      <c r="J13" s="237"/>
      <c r="K13" s="237"/>
      <c r="L13" s="264"/>
      <c r="M13" s="237"/>
      <c r="N13" s="237"/>
      <c r="O13" s="237"/>
      <c r="P13" s="237"/>
      <c r="Q13" s="237"/>
      <c r="R13" s="237"/>
      <c r="S13" s="237"/>
      <c r="T13" s="237"/>
      <c r="AE13" s="1" t="s">
        <v>182</v>
      </c>
    </row>
    <row r="14" spans="1:31" s="4" customFormat="1" x14ac:dyDescent="0.25">
      <c r="B14" s="170" t="s">
        <v>183</v>
      </c>
      <c r="C14" s="170"/>
      <c r="D14" s="170"/>
      <c r="E14" s="170"/>
      <c r="F14" s="170"/>
      <c r="G14" s="170"/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AE14" s="1" t="s">
        <v>184</v>
      </c>
    </row>
    <row r="15" spans="1:31" s="4" customFormat="1" x14ac:dyDescent="0.25">
      <c r="AE15" s="1"/>
    </row>
    <row r="18" spans="1:27" x14ac:dyDescent="0.25">
      <c r="A18" t="s">
        <v>194</v>
      </c>
    </row>
    <row r="19" spans="1:27" x14ac:dyDescent="0.25">
      <c r="AA19" t="str">
        <f>CONCATENATE("Hoteles: 
",FIXED(O7,0)," viajeros 
cuota: ",FIXED(T7*100,1),"%")</f>
        <v>Hoteles: 
9.639 viajeros 
cuota: 77,1%</v>
      </c>
    </row>
    <row r="20" spans="1:27" x14ac:dyDescent="0.25">
      <c r="AA20" t="str">
        <f>CONCATENATE("Apartamentos: 
",FIXED(O10,0)," viajeros
cuota: ",FIXED(T10*100,1),"%")</f>
        <v>Apartamentos: 
2.869 viajeros
cuota: 22,9%</v>
      </c>
    </row>
    <row r="38" spans="2:31" s="4" customFormat="1" ht="15.75" hidden="1" customHeight="1" thickBot="1" x14ac:dyDescent="0.3">
      <c r="B38" s="268" t="s">
        <v>185</v>
      </c>
      <c r="C38" s="268"/>
      <c r="D38" s="268"/>
      <c r="E38" s="268"/>
      <c r="F38" s="268"/>
      <c r="G38" s="268"/>
      <c r="H38" s="268"/>
      <c r="I38" s="268"/>
      <c r="J38" s="268"/>
      <c r="K38" s="268"/>
      <c r="L38" s="268"/>
      <c r="M38" s="268"/>
      <c r="N38" s="268"/>
      <c r="O38" s="268"/>
      <c r="P38" s="268"/>
      <c r="Q38" s="268"/>
      <c r="R38" s="268"/>
      <c r="S38" s="268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7"/>
      <c r="AE40" s="1"/>
    </row>
    <row r="41" spans="2:31" s="4" customFormat="1" ht="18.75" hidden="1" x14ac:dyDescent="0.3">
      <c r="B41" s="225" t="s">
        <v>173</v>
      </c>
      <c r="C41" s="226"/>
      <c r="D41" s="226"/>
      <c r="E41" s="226"/>
      <c r="F41" s="226"/>
      <c r="G41" s="226"/>
      <c r="H41" s="226"/>
      <c r="I41" s="226"/>
      <c r="J41" s="226"/>
      <c r="K41" s="226">
        <v>1824653</v>
      </c>
      <c r="L41" s="226"/>
      <c r="M41" s="226"/>
      <c r="N41" s="227"/>
      <c r="O41" s="226">
        <v>2354005</v>
      </c>
      <c r="P41" s="227"/>
      <c r="Q41" s="227">
        <v>1</v>
      </c>
      <c r="R41" s="227">
        <v>0.2901110512519367</v>
      </c>
      <c r="S41" s="226">
        <v>529352</v>
      </c>
      <c r="T41" s="238"/>
      <c r="AE41" s="1"/>
    </row>
    <row r="42" spans="2:31" ht="18.75" hidden="1" x14ac:dyDescent="0.3">
      <c r="B42" s="225" t="s">
        <v>174</v>
      </c>
      <c r="C42" s="226"/>
      <c r="D42" s="226"/>
      <c r="E42" s="226"/>
      <c r="F42" s="226"/>
      <c r="G42" s="226"/>
      <c r="H42" s="226"/>
      <c r="I42" s="226"/>
      <c r="J42" s="226"/>
      <c r="K42" s="226">
        <v>603938</v>
      </c>
      <c r="L42" s="226"/>
      <c r="M42" s="226"/>
      <c r="N42" s="227">
        <v>1</v>
      </c>
      <c r="O42" s="226">
        <v>936181</v>
      </c>
      <c r="P42" s="227">
        <v>1</v>
      </c>
      <c r="Q42" s="227">
        <v>0.39769711619134201</v>
      </c>
      <c r="R42" s="227">
        <v>0.55012766211101138</v>
      </c>
      <c r="S42" s="226">
        <v>332243</v>
      </c>
      <c r="T42" s="238"/>
      <c r="AE42" s="1" t="s">
        <v>175</v>
      </c>
    </row>
    <row r="43" spans="2:31" ht="15.75" hidden="1" x14ac:dyDescent="0.25">
      <c r="B43" s="228" t="s">
        <v>100</v>
      </c>
      <c r="C43" s="229"/>
      <c r="D43" s="229"/>
      <c r="E43" s="229"/>
      <c r="F43" s="229"/>
      <c r="G43" s="229"/>
      <c r="H43" s="229"/>
      <c r="I43" s="229"/>
      <c r="J43" s="229"/>
      <c r="K43" s="229">
        <v>276550.36166633503</v>
      </c>
      <c r="L43" s="229"/>
      <c r="M43" s="229"/>
      <c r="N43" s="230">
        <v>0.45791184139155844</v>
      </c>
      <c r="O43" s="229">
        <v>430252.45635520399</v>
      </c>
      <c r="P43" s="230">
        <v>0.4595825554622493</v>
      </c>
      <c r="Q43" s="230">
        <v>0.18277465695918402</v>
      </c>
      <c r="R43" s="230">
        <v>0.55578337978930015</v>
      </c>
      <c r="S43" s="229">
        <v>153702.09468886897</v>
      </c>
      <c r="T43" s="239"/>
      <c r="AE43" s="1" t="s">
        <v>176</v>
      </c>
    </row>
    <row r="44" spans="2:31" s="4" customFormat="1" hidden="1" x14ac:dyDescent="0.25">
      <c r="B44" s="231" t="s">
        <v>103</v>
      </c>
      <c r="C44" s="232"/>
      <c r="D44" s="232"/>
      <c r="E44" s="232"/>
      <c r="F44" s="232"/>
      <c r="G44" s="232"/>
      <c r="H44" s="232"/>
      <c r="I44" s="232"/>
      <c r="J44" s="232"/>
      <c r="K44" s="232">
        <v>327387.63833385095</v>
      </c>
      <c r="L44" s="232"/>
      <c r="M44" s="232"/>
      <c r="N44" s="235">
        <v>0.54208815860874948</v>
      </c>
      <c r="O44" s="232">
        <v>505927.5436448183</v>
      </c>
      <c r="P44" s="235">
        <v>0.54041637636826456</v>
      </c>
      <c r="Q44" s="235">
        <v>0.21492203442423372</v>
      </c>
      <c r="R44" s="233">
        <v>0.54534711884540576</v>
      </c>
      <c r="S44" s="234">
        <v>178539.90531096736</v>
      </c>
      <c r="T44" s="241"/>
      <c r="AE44" s="1" t="s">
        <v>177</v>
      </c>
    </row>
    <row r="45" spans="2:31" s="4" customFormat="1" hidden="1" x14ac:dyDescent="0.25">
      <c r="B45" s="236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36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37"/>
      <c r="C47" s="237"/>
      <c r="D47" s="237"/>
      <c r="E47" s="237"/>
      <c r="F47" s="237"/>
      <c r="G47" s="237"/>
      <c r="H47" s="237"/>
      <c r="I47" s="237"/>
      <c r="J47" s="237"/>
      <c r="K47" s="237"/>
      <c r="L47" s="237"/>
      <c r="M47" s="237"/>
      <c r="N47" s="237"/>
      <c r="O47" s="237"/>
      <c r="P47" s="237"/>
      <c r="Q47" s="237"/>
      <c r="R47" s="237"/>
      <c r="S47" s="237"/>
      <c r="AE47" s="1" t="s">
        <v>182</v>
      </c>
    </row>
    <row r="48" spans="2:31" s="4" customFormat="1" hidden="1" x14ac:dyDescent="0.25">
      <c r="B48" s="286" t="s">
        <v>183</v>
      </c>
      <c r="C48" s="286"/>
      <c r="D48" s="286"/>
      <c r="E48" s="286"/>
      <c r="F48" s="286"/>
      <c r="G48" s="286"/>
      <c r="H48" s="286"/>
      <c r="I48" s="286"/>
      <c r="J48" s="286"/>
      <c r="K48" s="286"/>
      <c r="L48" s="286"/>
      <c r="M48" s="286"/>
      <c r="N48" s="286"/>
      <c r="O48" s="286"/>
      <c r="P48" s="286"/>
      <c r="Q48" s="286"/>
      <c r="R48" s="286"/>
      <c r="S48" s="286"/>
      <c r="T48" s="48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4"/>
      <c r="D50" s="124"/>
      <c r="E50" s="124"/>
      <c r="F50" s="124"/>
      <c r="G50" s="124"/>
      <c r="H50" s="124"/>
      <c r="I50" s="124"/>
      <c r="J50" s="124"/>
      <c r="K50" s="124">
        <v>0.54208815860874948</v>
      </c>
      <c r="L50" s="124"/>
      <c r="M50" s="124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195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4">
        <v>2020</v>
      </c>
      <c r="D133" s="184">
        <v>2021</v>
      </c>
      <c r="E133" s="184">
        <v>2022</v>
      </c>
      <c r="F133" s="184">
        <v>2023</v>
      </c>
      <c r="G133" s="172" t="str">
        <f>CONCATENATE("var. ",RIGHT(F133,2),"/",RIGHT(E133,2))</f>
        <v>var. 23/22</v>
      </c>
      <c r="H133" s="172" t="str">
        <f>CONCATENATE("dif. ",RIGHT(F133,2),"/",RIGHT(E133,2))</f>
        <v>dif. 23/22</v>
      </c>
      <c r="I133" s="243" t="str">
        <f>CONCATENATE("%/s total Tenerife ",RIGHT(F133,4))</f>
        <v>%/s total Tenerife 2023</v>
      </c>
      <c r="J133" s="184">
        <v>2024</v>
      </c>
      <c r="K133" s="243" t="str">
        <f>CONCATENATE("%/s total Tenerife ",RIGHT(J133,4))</f>
        <v>%/s total Tenerife 2024</v>
      </c>
      <c r="L133" s="172" t="str">
        <f>CONCATENATE("var. ",RIGHT(J133,2),"/",RIGHT(F133,2))</f>
        <v>var. 24/23</v>
      </c>
      <c r="M133" s="172" t="str">
        <f>CONCATENATE("dif. ",RIGHT(J133,2),"/",RIGHT(F133,2))</f>
        <v>dif. 24/23</v>
      </c>
      <c r="N133" s="172" t="str">
        <f>CONCATENATE("var. ",RIGHT(J133,2),"/",RIGHT(D133,2))</f>
        <v>var. 24/21</v>
      </c>
      <c r="O133" s="172" t="str">
        <f>CONCATENATE("dif. ",RIGHT(J133,2),"/",RIGHT(D133,2))</f>
        <v>dif. 24/21</v>
      </c>
      <c r="Z133" s="1"/>
    </row>
    <row r="134" spans="1:31" ht="18.75" x14ac:dyDescent="0.3">
      <c r="A134" s="4"/>
      <c r="B134" s="225" t="s">
        <v>191</v>
      </c>
      <c r="C134" s="244">
        <v>17157</v>
      </c>
      <c r="D134" s="229">
        <v>120918</v>
      </c>
      <c r="E134" s="229">
        <v>120397</v>
      </c>
      <c r="F134" s="229">
        <v>106138</v>
      </c>
      <c r="G134" s="230">
        <f>F134/E134-1</f>
        <v>-0.11843318355108512</v>
      </c>
      <c r="H134" s="229">
        <f>F134-E134</f>
        <v>-14259</v>
      </c>
      <c r="I134" s="230">
        <f>F134/F$134</f>
        <v>1</v>
      </c>
      <c r="J134" s="229">
        <v>101169</v>
      </c>
      <c r="K134" s="230">
        <f>J134/J$134</f>
        <v>1</v>
      </c>
      <c r="L134" s="230">
        <f>J134/F134-1</f>
        <v>-4.6816408826245048E-2</v>
      </c>
      <c r="M134" s="229">
        <f>J134-F134</f>
        <v>-4969</v>
      </c>
      <c r="N134" s="230">
        <f>J134/D134-1</f>
        <v>-0.16332555947005412</v>
      </c>
      <c r="O134" s="229">
        <f>J134-D134</f>
        <v>-19749</v>
      </c>
      <c r="Q134" s="29"/>
      <c r="R134" s="79"/>
      <c r="Z134" s="1" t="s">
        <v>175</v>
      </c>
      <c r="AE134"/>
    </row>
    <row r="135" spans="1:31" s="4" customFormat="1" x14ac:dyDescent="0.25">
      <c r="B135" s="246" t="s">
        <v>192</v>
      </c>
      <c r="C135" s="247">
        <v>14324</v>
      </c>
      <c r="D135" s="247">
        <v>110000</v>
      </c>
      <c r="E135" s="247">
        <v>105592</v>
      </c>
      <c r="F135" s="247">
        <v>87910</v>
      </c>
      <c r="G135" s="251">
        <f>IFERROR(F135/E135-1,"-")</f>
        <v>-0.16745586786877797</v>
      </c>
      <c r="H135" s="247">
        <f t="shared" ref="H135:H138" si="14">F135-E135</f>
        <v>-17682</v>
      </c>
      <c r="I135" s="249">
        <f>F135/F$134</f>
        <v>0.82826132016808307</v>
      </c>
      <c r="J135" s="247">
        <v>84381</v>
      </c>
      <c r="K135" s="248">
        <f t="shared" ref="K135:K138" si="15">J135/J$134</f>
        <v>0.83405984046496462</v>
      </c>
      <c r="L135" s="249">
        <f t="shared" ref="L135:L138" si="16">J135/F135-1</f>
        <v>-4.014332840404955E-2</v>
      </c>
      <c r="M135" s="250">
        <f t="shared" ref="M135:M138" si="17">J135-F135</f>
        <v>-3529</v>
      </c>
      <c r="N135" s="248">
        <f t="shared" ref="N135:N138" si="18">J135/D135-1</f>
        <v>-0.2329</v>
      </c>
      <c r="O135" s="247">
        <f t="shared" ref="O135:O138" si="19">J135-D135</f>
        <v>-25619</v>
      </c>
      <c r="Q135" s="29"/>
      <c r="R135" s="79"/>
      <c r="Z135" s="1" t="s">
        <v>177</v>
      </c>
    </row>
    <row r="136" spans="1:31" s="4" customFormat="1" x14ac:dyDescent="0.25">
      <c r="B136" s="97" t="s">
        <v>62</v>
      </c>
      <c r="C136" s="253">
        <v>1215</v>
      </c>
      <c r="D136" s="253">
        <v>4534</v>
      </c>
      <c r="E136" s="253">
        <v>6601</v>
      </c>
      <c r="F136" s="253">
        <v>6222</v>
      </c>
      <c r="G136" s="257">
        <f t="shared" ref="G136:G138" si="20">IFERROR(F136/E136-1,"-")</f>
        <v>-5.7415543099530342E-2</v>
      </c>
      <c r="H136" s="253">
        <f t="shared" si="14"/>
        <v>-379</v>
      </c>
      <c r="I136" s="261">
        <f t="shared" ref="I136:I138" si="21">F136/F$134</f>
        <v>5.8621794267839984E-2</v>
      </c>
      <c r="J136" s="253">
        <v>5327</v>
      </c>
      <c r="K136" s="259">
        <f t="shared" si="15"/>
        <v>5.265446925441588E-2</v>
      </c>
      <c r="L136" s="261">
        <f t="shared" si="16"/>
        <v>-0.14384442301510769</v>
      </c>
      <c r="M136" s="260">
        <f t="shared" si="17"/>
        <v>-895</v>
      </c>
      <c r="N136" s="259">
        <f t="shared" si="18"/>
        <v>0.17490074988972215</v>
      </c>
      <c r="O136" s="253">
        <f t="shared" si="19"/>
        <v>793</v>
      </c>
      <c r="Q136" s="29"/>
      <c r="R136" s="79"/>
      <c r="Z136" s="1"/>
    </row>
    <row r="137" spans="1:31" s="4" customFormat="1" x14ac:dyDescent="0.25">
      <c r="B137" s="97" t="s">
        <v>61</v>
      </c>
      <c r="C137" s="253">
        <v>45099</v>
      </c>
      <c r="D137" s="253">
        <v>105466</v>
      </c>
      <c r="E137" s="253">
        <v>98991</v>
      </c>
      <c r="F137" s="253">
        <v>81688</v>
      </c>
      <c r="G137" s="255">
        <f t="shared" si="20"/>
        <v>-0.17479366811124242</v>
      </c>
      <c r="H137" s="253">
        <f t="shared" si="14"/>
        <v>-17303</v>
      </c>
      <c r="I137" s="265">
        <f t="shared" si="21"/>
        <v>0.76963952590024309</v>
      </c>
      <c r="J137" s="253">
        <v>79054</v>
      </c>
      <c r="K137" s="259">
        <f t="shared" si="15"/>
        <v>0.78140537121054865</v>
      </c>
      <c r="L137" s="261">
        <f t="shared" si="16"/>
        <v>-3.2244638135344283E-2</v>
      </c>
      <c r="M137" s="260">
        <f t="shared" si="17"/>
        <v>-2634</v>
      </c>
      <c r="N137" s="259">
        <f t="shared" si="18"/>
        <v>-0.2504314186562494</v>
      </c>
      <c r="O137" s="253">
        <f t="shared" si="19"/>
        <v>-26412</v>
      </c>
      <c r="Q137" s="29"/>
      <c r="R137" s="79"/>
      <c r="Z137" s="1"/>
    </row>
    <row r="138" spans="1:31" s="4" customFormat="1" x14ac:dyDescent="0.25">
      <c r="B138" s="246" t="s">
        <v>193</v>
      </c>
      <c r="C138" s="247">
        <v>3255</v>
      </c>
      <c r="D138" s="247">
        <v>10918</v>
      </c>
      <c r="E138" s="247">
        <v>14805</v>
      </c>
      <c r="F138" s="247">
        <v>18228</v>
      </c>
      <c r="G138" s="251">
        <f t="shared" si="20"/>
        <v>0.23120567375886525</v>
      </c>
      <c r="H138" s="247">
        <f t="shared" si="14"/>
        <v>3423</v>
      </c>
      <c r="I138" s="249">
        <f t="shared" si="21"/>
        <v>0.17173867983191693</v>
      </c>
      <c r="J138" s="247">
        <v>16788</v>
      </c>
      <c r="K138" s="248">
        <f t="shared" si="15"/>
        <v>0.16594015953503544</v>
      </c>
      <c r="L138" s="249">
        <f t="shared" si="16"/>
        <v>-7.8999341672152723E-2</v>
      </c>
      <c r="M138" s="250">
        <f t="shared" si="17"/>
        <v>-1440</v>
      </c>
      <c r="N138" s="248">
        <f t="shared" si="18"/>
        <v>0.53764425718996156</v>
      </c>
      <c r="O138" s="247">
        <f t="shared" si="19"/>
        <v>5870</v>
      </c>
      <c r="Q138" s="29"/>
      <c r="R138" s="79"/>
      <c r="Z138" s="1"/>
    </row>
    <row r="139" spans="1:31" s="4" customFormat="1" ht="7.5" customHeight="1" x14ac:dyDescent="0.25">
      <c r="B139" s="237"/>
      <c r="C139" s="237"/>
      <c r="D139" s="237"/>
      <c r="E139" s="237"/>
      <c r="F139" s="237"/>
      <c r="G139" s="237"/>
      <c r="H139" s="237"/>
      <c r="I139" s="237"/>
      <c r="J139" s="237"/>
      <c r="K139" s="237"/>
      <c r="L139" s="237"/>
      <c r="M139" s="237"/>
      <c r="N139" s="237"/>
      <c r="O139" s="237"/>
      <c r="Z139" s="1" t="s">
        <v>182</v>
      </c>
    </row>
    <row r="140" spans="1:31" s="4" customFormat="1" ht="32.25" customHeight="1" x14ac:dyDescent="0.25">
      <c r="B140" s="309" t="s">
        <v>196</v>
      </c>
      <c r="C140" s="309"/>
      <c r="D140" s="309"/>
      <c r="E140" s="309"/>
      <c r="F140" s="309"/>
      <c r="G140" s="309"/>
      <c r="H140" s="309"/>
      <c r="I140" s="309"/>
      <c r="J140" s="309"/>
      <c r="K140" s="309"/>
      <c r="L140" s="309"/>
      <c r="M140" s="309"/>
      <c r="N140" s="309"/>
      <c r="O140" s="309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2D60CC-0001-409F-9642-C247EC14078E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24"/>
      <c r="H1" s="224"/>
      <c r="I1" s="224"/>
      <c r="K1" s="224"/>
    </row>
    <row r="3" spans="1:31" s="4" customFormat="1" ht="25.5" customHeight="1" thickBot="1" x14ac:dyDescent="0.3">
      <c r="B3" s="62" t="s">
        <v>312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42" t="s">
        <v>261</v>
      </c>
      <c r="D5" s="242" t="s">
        <v>262</v>
      </c>
      <c r="E5" s="242" t="s">
        <v>263</v>
      </c>
      <c r="F5" s="243" t="str">
        <f>CONCATENATE("%/s total Tenerife ",RIGHT(E5,4))</f>
        <v>%/s total Tenerife 2022</v>
      </c>
      <c r="G5" s="242" t="s">
        <v>264</v>
      </c>
      <c r="H5" s="243" t="str">
        <f>CONCATENATE("var. ",RIGHT(G5,2),"/",RIGHT(E5,2))</f>
        <v>var. 23/22</v>
      </c>
      <c r="I5" s="243" t="str">
        <f>CONCATENATE("dif. ",RIGHT(G5,2),"/",RIGHT(E5,2))</f>
        <v>dif. 23/22</v>
      </c>
      <c r="J5" s="243" t="str">
        <f>CONCATENATE("%/s total Tenerife ",RIGHT(G5,4))</f>
        <v>%/s total Tenerife 2023</v>
      </c>
      <c r="K5" s="242" t="s">
        <v>265</v>
      </c>
      <c r="L5" s="243" t="str">
        <f>CONCATENATE("var. ",RIGHT(K5,2),"/",RIGHT(G5,2))</f>
        <v>var. 24/23</v>
      </c>
      <c r="M5" s="243" t="str">
        <f>CONCATENATE("dif. ",RIGHT(K5,2),"/",RIGHT(G5,2))</f>
        <v>dif. 24/23</v>
      </c>
      <c r="N5" s="243" t="str">
        <f>CONCATENATE("%/s total Tenerife ",RIGHT(K5,4))</f>
        <v>%/s total Tenerife 2024</v>
      </c>
      <c r="O5" s="242" t="s">
        <v>266</v>
      </c>
      <c r="P5" s="243" t="str">
        <f>CONCATENATE("var. ",RIGHT(O5,2),"/",RIGHT(K5,2))</f>
        <v>var. 25/24</v>
      </c>
      <c r="Q5" s="243" t="str">
        <f>CONCATENATE("dif. ",RIGHT(O5,2),"/",RIGHT(K5,2))</f>
        <v>dif. 25/24</v>
      </c>
      <c r="R5" s="243" t="str">
        <f>CONCATENATE("var. ",RIGHT(O5,2),"/",RIGHT(C5,2))</f>
        <v>var. 25/20</v>
      </c>
      <c r="S5" s="243" t="str">
        <f>CONCATENATE("dif. ",RIGHT(O5,2),"/",RIGHT(C5,2))</f>
        <v>dif. 25/20</v>
      </c>
      <c r="T5" s="243" t="str">
        <f>CONCATENATE("%/s total Tenerife ",RIGHT(O5,4))</f>
        <v>%/s total Tenerife 2025</v>
      </c>
      <c r="AE5" s="1"/>
    </row>
    <row r="6" spans="1:31" ht="18.75" x14ac:dyDescent="0.3">
      <c r="A6" s="4"/>
      <c r="B6" s="225" t="s">
        <v>197</v>
      </c>
      <c r="C6" s="244">
        <v>9173</v>
      </c>
      <c r="D6" s="244">
        <v>3836</v>
      </c>
      <c r="E6" s="244">
        <v>10000</v>
      </c>
      <c r="F6" s="245">
        <f>E6/$E$6</f>
        <v>1</v>
      </c>
      <c r="G6" s="244">
        <v>8966</v>
      </c>
      <c r="H6" s="245">
        <f>G6/E6-1</f>
        <v>-0.10340000000000005</v>
      </c>
      <c r="I6" s="244">
        <f>G6-E6</f>
        <v>-1034</v>
      </c>
      <c r="J6" s="245">
        <f>G6/$G$6</f>
        <v>1</v>
      </c>
      <c r="K6" s="244">
        <v>9749</v>
      </c>
      <c r="L6" s="245">
        <f t="shared" ref="L6:L12" si="0">K6/G6-1</f>
        <v>8.732991300468429E-2</v>
      </c>
      <c r="M6" s="244">
        <f t="shared" ref="M6:M12" si="1">K6-G6</f>
        <v>783</v>
      </c>
      <c r="N6" s="245">
        <f>K6/$K$6</f>
        <v>1</v>
      </c>
      <c r="O6" s="244">
        <v>7842</v>
      </c>
      <c r="P6" s="245">
        <f t="shared" ref="P6:P11" si="2">O6/K6-1</f>
        <v>-0.1956098061339625</v>
      </c>
      <c r="Q6" s="244">
        <f t="shared" ref="Q6:Q12" si="3">O6-K6</f>
        <v>-1907</v>
      </c>
      <c r="R6" s="245">
        <f>O6/C6-1</f>
        <v>-0.14509974926414482</v>
      </c>
      <c r="S6" s="244">
        <f>O6-C6</f>
        <v>-1331</v>
      </c>
      <c r="T6" s="245">
        <f>O6/$O$6</f>
        <v>1</v>
      </c>
      <c r="V6" s="29"/>
      <c r="W6" s="79"/>
      <c r="AE6" s="1" t="s">
        <v>175</v>
      </c>
    </row>
    <row r="7" spans="1:31" s="4" customFormat="1" x14ac:dyDescent="0.25">
      <c r="B7" s="246" t="s">
        <v>192</v>
      </c>
      <c r="C7" s="247">
        <v>8643</v>
      </c>
      <c r="D7" s="247">
        <v>3485</v>
      </c>
      <c r="E7" s="247">
        <v>9301</v>
      </c>
      <c r="F7" s="248">
        <f t="shared" ref="F7:F12" si="4">E7/$E$6</f>
        <v>0.93010000000000004</v>
      </c>
      <c r="G7" s="247">
        <v>8023</v>
      </c>
      <c r="H7" s="249">
        <f>G7/E7-1</f>
        <v>-0.13740458015267176</v>
      </c>
      <c r="I7" s="250">
        <f>G7-E7</f>
        <v>-1278</v>
      </c>
      <c r="J7" s="248">
        <f>G7/$G$6</f>
        <v>0.89482489404416687</v>
      </c>
      <c r="K7" s="247">
        <v>8055</v>
      </c>
      <c r="L7" s="251">
        <f t="shared" si="0"/>
        <v>3.9885329677178394E-3</v>
      </c>
      <c r="M7" s="252">
        <f t="shared" si="1"/>
        <v>32</v>
      </c>
      <c r="N7" s="248">
        <f>K7/$K$6</f>
        <v>0.82623858857318699</v>
      </c>
      <c r="O7" s="247">
        <v>6273</v>
      </c>
      <c r="P7" s="249">
        <f t="shared" si="2"/>
        <v>-0.2212290502793296</v>
      </c>
      <c r="Q7" s="250">
        <f t="shared" si="3"/>
        <v>-1782</v>
      </c>
      <c r="R7" s="249">
        <f t="shared" ref="R7:R10" si="5">O7/C7-1</f>
        <v>-0.27421034363068375</v>
      </c>
      <c r="S7" s="250">
        <f t="shared" ref="S7:S10" si="6">O7-C7</f>
        <v>-2370</v>
      </c>
      <c r="T7" s="248">
        <f>O7/$O$6</f>
        <v>0.79992348890589138</v>
      </c>
      <c r="V7" s="29"/>
      <c r="W7" s="79"/>
      <c r="AE7" s="1" t="s">
        <v>177</v>
      </c>
    </row>
    <row r="8" spans="1:31" s="4" customFormat="1" x14ac:dyDescent="0.25">
      <c r="B8" s="97" t="s">
        <v>62</v>
      </c>
      <c r="C8" s="253">
        <v>457</v>
      </c>
      <c r="D8" s="253">
        <v>48</v>
      </c>
      <c r="E8" s="253">
        <v>534</v>
      </c>
      <c r="F8" s="254">
        <f t="shared" si="4"/>
        <v>5.3400000000000003E-2</v>
      </c>
      <c r="G8" s="253">
        <v>591</v>
      </c>
      <c r="H8" s="255">
        <f>IFERROR(G8/E8-1,"-")</f>
        <v>0.10674157303370779</v>
      </c>
      <c r="I8" s="256">
        <f t="shared" ref="I8:I12" si="7">G8-E8</f>
        <v>57</v>
      </c>
      <c r="J8" s="254">
        <f t="shared" ref="J8:J12" si="8">G8/$G$6</f>
        <v>6.5915681463305828E-2</v>
      </c>
      <c r="K8" s="253">
        <v>497</v>
      </c>
      <c r="L8" s="257">
        <f>IFERROR(K8/G8-1,"-")</f>
        <v>-0.15905245346869712</v>
      </c>
      <c r="M8" s="258">
        <f>IF(G8=0,"nd",K8-G8)</f>
        <v>-94</v>
      </c>
      <c r="N8" s="259">
        <f t="shared" ref="N8:N12" si="9">K8/$K$6</f>
        <v>5.0979587650015389E-2</v>
      </c>
      <c r="O8" s="253">
        <v>488</v>
      </c>
      <c r="P8" s="257">
        <f>IFERROR(O8/K8-1,"-")</f>
        <v>-1.810865191146882E-2</v>
      </c>
      <c r="Q8" s="260">
        <f t="shared" si="3"/>
        <v>-9</v>
      </c>
      <c r="R8" s="257">
        <f>IFERROR(O8/C8-1,"-")</f>
        <v>6.7833698030634659E-2</v>
      </c>
      <c r="S8" s="260">
        <f t="shared" si="6"/>
        <v>31</v>
      </c>
      <c r="T8" s="259">
        <f t="shared" ref="T8:T12" si="10">O8/$O$6</f>
        <v>6.2229023208365215E-2</v>
      </c>
      <c r="V8" s="29"/>
      <c r="W8" s="79"/>
      <c r="AE8" s="1"/>
    </row>
    <row r="9" spans="1:31" s="4" customFormat="1" x14ac:dyDescent="0.25">
      <c r="B9" s="97" t="s">
        <v>61</v>
      </c>
      <c r="C9" s="253">
        <v>8186</v>
      </c>
      <c r="D9" s="253">
        <v>3437</v>
      </c>
      <c r="E9" s="253">
        <v>8767</v>
      </c>
      <c r="F9" s="259">
        <f t="shared" si="4"/>
        <v>0.87670000000000003</v>
      </c>
      <c r="G9" s="253">
        <v>7432</v>
      </c>
      <c r="H9" s="255">
        <f>IFERROR(G9/E9-1,"-")</f>
        <v>-0.15227557887532794</v>
      </c>
      <c r="I9" s="260">
        <f t="shared" si="7"/>
        <v>-1335</v>
      </c>
      <c r="J9" s="259">
        <f t="shared" si="8"/>
        <v>0.82890921258086103</v>
      </c>
      <c r="K9" s="253">
        <v>7558</v>
      </c>
      <c r="L9" s="257">
        <f>IFERROR(K9/G9-1,"-")</f>
        <v>1.6953713670613491E-2</v>
      </c>
      <c r="M9" s="258">
        <f>IF(G9=0,"nd",K9-G9)</f>
        <v>126</v>
      </c>
      <c r="N9" s="259">
        <f t="shared" si="9"/>
        <v>0.77525900092317157</v>
      </c>
      <c r="O9" s="253">
        <v>5785</v>
      </c>
      <c r="P9" s="257">
        <f t="shared" si="2"/>
        <v>-0.23458586927758662</v>
      </c>
      <c r="Q9" s="260">
        <f t="shared" si="3"/>
        <v>-1773</v>
      </c>
      <c r="R9" s="261">
        <f t="shared" si="5"/>
        <v>-0.29330564378206692</v>
      </c>
      <c r="S9" s="260">
        <f t="shared" si="6"/>
        <v>-2401</v>
      </c>
      <c r="T9" s="259">
        <f t="shared" si="10"/>
        <v>0.73769446569752617</v>
      </c>
      <c r="V9" s="29"/>
      <c r="W9" s="79"/>
      <c r="AE9" s="1"/>
    </row>
    <row r="10" spans="1:31" s="4" customFormat="1" x14ac:dyDescent="0.25">
      <c r="B10" s="246" t="s">
        <v>193</v>
      </c>
      <c r="C10" s="262">
        <v>530</v>
      </c>
      <c r="D10" s="262">
        <v>351</v>
      </c>
      <c r="E10" s="262">
        <v>699</v>
      </c>
      <c r="F10" s="263">
        <f>IFERROR(E10/$E$6,"-")</f>
        <v>6.9900000000000004E-2</v>
      </c>
      <c r="G10" s="262">
        <v>943</v>
      </c>
      <c r="H10" s="251">
        <f>IFERROR(G10/E10-1,"-")</f>
        <v>0.34907010014306161</v>
      </c>
      <c r="I10" s="252">
        <f>IFERROR(G10-E10,"-")</f>
        <v>244</v>
      </c>
      <c r="J10" s="263">
        <f>IFERROR(G10/$G$6,"-")</f>
        <v>0.10517510595583315</v>
      </c>
      <c r="K10" s="262">
        <v>1694</v>
      </c>
      <c r="L10" s="251">
        <f>IFERROR(K10/G10-1,"-")</f>
        <v>0.7963944856839873</v>
      </c>
      <c r="M10" s="252">
        <f>IFERROR(K10-G10,"-")</f>
        <v>751</v>
      </c>
      <c r="N10" s="263">
        <f>IFERROR(K10/$K$6,"-")</f>
        <v>0.17376141142681301</v>
      </c>
      <c r="O10" s="262">
        <v>1569</v>
      </c>
      <c r="P10" s="251">
        <f>IFERROR(O10/K10-1,"-")</f>
        <v>-7.3789846517119284E-2</v>
      </c>
      <c r="Q10" s="252">
        <f>IFERROR(O10-K10,"-")</f>
        <v>-125</v>
      </c>
      <c r="R10" s="251">
        <f t="shared" si="5"/>
        <v>1.9603773584905659</v>
      </c>
      <c r="S10" s="252">
        <f t="shared" si="6"/>
        <v>1039</v>
      </c>
      <c r="T10" s="263">
        <f>IFERROR(O10/$O$6,"-")</f>
        <v>0.20007651109410865</v>
      </c>
      <c r="V10" s="29"/>
      <c r="W10" s="79"/>
      <c r="AE10" s="1"/>
    </row>
    <row r="11" spans="1:31" s="4" customFormat="1" hidden="1" x14ac:dyDescent="0.25">
      <c r="B11" s="97" t="s">
        <v>62</v>
      </c>
      <c r="C11" s="253">
        <v>499</v>
      </c>
      <c r="D11" s="253">
        <v>0</v>
      </c>
      <c r="E11" s="253">
        <v>0</v>
      </c>
      <c r="F11" s="259">
        <f t="shared" si="4"/>
        <v>0</v>
      </c>
      <c r="G11" s="253">
        <v>0</v>
      </c>
      <c r="H11" s="261" t="e">
        <f t="shared" ref="H11:H12" si="11">G11/E11-1</f>
        <v>#DIV/0!</v>
      </c>
      <c r="I11" s="260">
        <f t="shared" si="7"/>
        <v>0</v>
      </c>
      <c r="J11" s="259">
        <f t="shared" si="8"/>
        <v>0</v>
      </c>
      <c r="K11" s="253">
        <v>0</v>
      </c>
      <c r="L11" s="257" t="e">
        <f>K11/G11-1</f>
        <v>#DIV/0!</v>
      </c>
      <c r="M11" s="260">
        <f t="shared" si="1"/>
        <v>0</v>
      </c>
      <c r="N11" s="259">
        <f t="shared" si="9"/>
        <v>0</v>
      </c>
      <c r="O11" s="253">
        <v>0</v>
      </c>
      <c r="P11" s="261" t="e">
        <f t="shared" si="2"/>
        <v>#DIV/0!</v>
      </c>
      <c r="Q11" s="260">
        <f t="shared" si="3"/>
        <v>0</v>
      </c>
      <c r="R11" s="261" t="e">
        <f t="shared" ref="R11:R12" si="12">O11/D11-1</f>
        <v>#DIV/0!</v>
      </c>
      <c r="S11" s="260">
        <f t="shared" ref="S11:S12" si="13">O11-D11</f>
        <v>0</v>
      </c>
      <c r="T11" s="259">
        <f t="shared" si="10"/>
        <v>0</v>
      </c>
      <c r="V11" s="29"/>
      <c r="W11" s="79"/>
      <c r="AE11" s="1"/>
    </row>
    <row r="12" spans="1:31" s="4" customFormat="1" hidden="1" x14ac:dyDescent="0.25">
      <c r="B12" s="97" t="s">
        <v>61</v>
      </c>
      <c r="C12" s="253">
        <v>31</v>
      </c>
      <c r="D12" s="253">
        <v>0</v>
      </c>
      <c r="E12" s="253">
        <v>0</v>
      </c>
      <c r="F12" s="259">
        <f t="shared" si="4"/>
        <v>0</v>
      </c>
      <c r="G12" s="253">
        <v>0</v>
      </c>
      <c r="H12" s="261" t="e">
        <f t="shared" si="11"/>
        <v>#DIV/0!</v>
      </c>
      <c r="I12" s="260">
        <f t="shared" si="7"/>
        <v>0</v>
      </c>
      <c r="J12" s="259">
        <f t="shared" si="8"/>
        <v>0</v>
      </c>
      <c r="K12" s="253">
        <v>0</v>
      </c>
      <c r="L12" s="257" t="e">
        <f t="shared" si="0"/>
        <v>#DIV/0!</v>
      </c>
      <c r="M12" s="260">
        <f t="shared" si="1"/>
        <v>0</v>
      </c>
      <c r="N12" s="259">
        <f t="shared" si="9"/>
        <v>0</v>
      </c>
      <c r="O12" s="253">
        <v>0</v>
      </c>
      <c r="P12" s="261" t="e">
        <f>O12/K12-1</f>
        <v>#DIV/0!</v>
      </c>
      <c r="Q12" s="260">
        <f t="shared" si="3"/>
        <v>0</v>
      </c>
      <c r="R12" s="261" t="e">
        <f t="shared" si="12"/>
        <v>#DIV/0!</v>
      </c>
      <c r="S12" s="260">
        <f t="shared" si="13"/>
        <v>0</v>
      </c>
      <c r="T12" s="259">
        <f t="shared" si="10"/>
        <v>0</v>
      </c>
      <c r="V12" s="29"/>
      <c r="W12" s="79"/>
      <c r="AE12" s="1"/>
    </row>
    <row r="13" spans="1:31" s="4" customFormat="1" ht="7.5" customHeight="1" x14ac:dyDescent="0.25">
      <c r="B13" s="237"/>
      <c r="C13" s="237"/>
      <c r="D13" s="237"/>
      <c r="E13" s="237"/>
      <c r="F13" s="237"/>
      <c r="G13" s="237"/>
      <c r="H13" s="237"/>
      <c r="I13" s="237"/>
      <c r="J13" s="237"/>
      <c r="K13" s="237"/>
      <c r="L13" s="264"/>
      <c r="M13" s="237"/>
      <c r="N13" s="237"/>
      <c r="O13" s="237"/>
      <c r="P13" s="237"/>
      <c r="Q13" s="237"/>
      <c r="R13" s="237"/>
      <c r="S13" s="237"/>
      <c r="T13" s="237"/>
      <c r="AE13" s="1" t="s">
        <v>182</v>
      </c>
    </row>
    <row r="14" spans="1:31" s="4" customFormat="1" x14ac:dyDescent="0.25">
      <c r="B14" s="170" t="s">
        <v>183</v>
      </c>
      <c r="C14" s="170"/>
      <c r="D14" s="170"/>
      <c r="E14" s="170"/>
      <c r="F14" s="170"/>
      <c r="G14" s="170"/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AE14" s="1" t="s">
        <v>184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6.273 viajeros 
cuota: 80,0%</v>
      </c>
    </row>
    <row r="20" spans="27:27" x14ac:dyDescent="0.25">
      <c r="AA20" t="str">
        <f>CONCATENATE("Apartamentos: 
",FIXED(O10,0)," viajeros
cuota: ",FIXED(T10*100,1),"%")</f>
        <v>Apartamentos: 
1.569 viajeros
cuota: 20,0%</v>
      </c>
    </row>
    <row r="38" spans="2:31" s="4" customFormat="1" ht="15.75" hidden="1" customHeight="1" thickBot="1" x14ac:dyDescent="0.3">
      <c r="B38" s="268" t="s">
        <v>185</v>
      </c>
      <c r="C38" s="268"/>
      <c r="D38" s="268"/>
      <c r="E38" s="268"/>
      <c r="F38" s="268"/>
      <c r="G38" s="268"/>
      <c r="H38" s="268"/>
      <c r="I38" s="268"/>
      <c r="J38" s="268"/>
      <c r="K38" s="268"/>
      <c r="L38" s="268"/>
      <c r="M38" s="268"/>
      <c r="N38" s="268"/>
      <c r="O38" s="268"/>
      <c r="P38" s="268"/>
      <c r="Q38" s="268"/>
      <c r="R38" s="268"/>
      <c r="S38" s="268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7"/>
      <c r="AE40" s="1"/>
    </row>
    <row r="41" spans="2:31" s="4" customFormat="1" ht="18.75" hidden="1" x14ac:dyDescent="0.3">
      <c r="B41" s="225" t="s">
        <v>173</v>
      </c>
      <c r="C41" s="226"/>
      <c r="D41" s="226"/>
      <c r="E41" s="226"/>
      <c r="F41" s="226"/>
      <c r="G41" s="226"/>
      <c r="H41" s="226"/>
      <c r="I41" s="226"/>
      <c r="J41" s="226"/>
      <c r="K41" s="226">
        <v>1824653</v>
      </c>
      <c r="L41" s="226"/>
      <c r="M41" s="226"/>
      <c r="N41" s="227"/>
      <c r="O41" s="226">
        <v>2354005</v>
      </c>
      <c r="P41" s="227"/>
      <c r="Q41" s="227">
        <v>1</v>
      </c>
      <c r="R41" s="227">
        <v>0.2901110512519367</v>
      </c>
      <c r="S41" s="226">
        <v>529352</v>
      </c>
      <c r="T41" s="238"/>
      <c r="AE41" s="1"/>
    </row>
    <row r="42" spans="2:31" ht="18.75" hidden="1" x14ac:dyDescent="0.3">
      <c r="B42" s="225" t="s">
        <v>174</v>
      </c>
      <c r="C42" s="226"/>
      <c r="D42" s="226"/>
      <c r="E42" s="226"/>
      <c r="F42" s="226"/>
      <c r="G42" s="226"/>
      <c r="H42" s="226"/>
      <c r="I42" s="226"/>
      <c r="J42" s="226"/>
      <c r="K42" s="226">
        <v>603938</v>
      </c>
      <c r="L42" s="226"/>
      <c r="M42" s="226"/>
      <c r="N42" s="227">
        <v>1</v>
      </c>
      <c r="O42" s="226">
        <v>936181</v>
      </c>
      <c r="P42" s="227">
        <v>1</v>
      </c>
      <c r="Q42" s="227">
        <v>0.39769711619134201</v>
      </c>
      <c r="R42" s="227">
        <v>0.55012766211101138</v>
      </c>
      <c r="S42" s="226">
        <v>332243</v>
      </c>
      <c r="T42" s="238"/>
      <c r="AE42" s="1" t="s">
        <v>175</v>
      </c>
    </row>
    <row r="43" spans="2:31" ht="15.75" hidden="1" x14ac:dyDescent="0.25">
      <c r="B43" s="228" t="s">
        <v>100</v>
      </c>
      <c r="C43" s="229"/>
      <c r="D43" s="229"/>
      <c r="E43" s="229"/>
      <c r="F43" s="229"/>
      <c r="G43" s="229"/>
      <c r="H43" s="229"/>
      <c r="I43" s="229"/>
      <c r="J43" s="229"/>
      <c r="K43" s="229">
        <v>276550.36166633503</v>
      </c>
      <c r="L43" s="229"/>
      <c r="M43" s="229"/>
      <c r="N43" s="230">
        <v>0.45791184139155844</v>
      </c>
      <c r="O43" s="229">
        <v>430252.45635520399</v>
      </c>
      <c r="P43" s="230">
        <v>0.4595825554622493</v>
      </c>
      <c r="Q43" s="230">
        <v>0.18277465695918402</v>
      </c>
      <c r="R43" s="230">
        <v>0.55578337978930015</v>
      </c>
      <c r="S43" s="229">
        <v>153702.09468886897</v>
      </c>
      <c r="T43" s="239"/>
      <c r="AE43" s="1" t="s">
        <v>176</v>
      </c>
    </row>
    <row r="44" spans="2:31" s="4" customFormat="1" hidden="1" x14ac:dyDescent="0.25">
      <c r="B44" s="231" t="s">
        <v>103</v>
      </c>
      <c r="C44" s="232"/>
      <c r="D44" s="232"/>
      <c r="E44" s="232"/>
      <c r="F44" s="232"/>
      <c r="G44" s="232"/>
      <c r="H44" s="232"/>
      <c r="I44" s="232"/>
      <c r="J44" s="232"/>
      <c r="K44" s="232">
        <v>327387.63833385095</v>
      </c>
      <c r="L44" s="232"/>
      <c r="M44" s="232"/>
      <c r="N44" s="235">
        <v>0.54208815860874948</v>
      </c>
      <c r="O44" s="232">
        <v>505927.5436448183</v>
      </c>
      <c r="P44" s="235">
        <v>0.54041637636826456</v>
      </c>
      <c r="Q44" s="235">
        <v>0.21492203442423372</v>
      </c>
      <c r="R44" s="233">
        <v>0.54534711884540576</v>
      </c>
      <c r="S44" s="234">
        <v>178539.90531096736</v>
      </c>
      <c r="T44" s="241"/>
      <c r="AE44" s="1" t="s">
        <v>177</v>
      </c>
    </row>
    <row r="45" spans="2:31" s="4" customFormat="1" hidden="1" x14ac:dyDescent="0.25">
      <c r="B45" s="236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36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37"/>
      <c r="C47" s="237"/>
      <c r="D47" s="237"/>
      <c r="E47" s="237"/>
      <c r="F47" s="237"/>
      <c r="G47" s="237"/>
      <c r="H47" s="237"/>
      <c r="I47" s="237"/>
      <c r="J47" s="237"/>
      <c r="K47" s="237"/>
      <c r="L47" s="237"/>
      <c r="M47" s="237"/>
      <c r="N47" s="237"/>
      <c r="O47" s="237"/>
      <c r="P47" s="237"/>
      <c r="Q47" s="237"/>
      <c r="R47" s="237"/>
      <c r="S47" s="237"/>
      <c r="AE47" s="1" t="s">
        <v>182</v>
      </c>
    </row>
    <row r="48" spans="2:31" s="4" customFormat="1" hidden="1" x14ac:dyDescent="0.25">
      <c r="B48" s="286" t="s">
        <v>183</v>
      </c>
      <c r="C48" s="286"/>
      <c r="D48" s="286"/>
      <c r="E48" s="286"/>
      <c r="F48" s="286"/>
      <c r="G48" s="286"/>
      <c r="H48" s="286"/>
      <c r="I48" s="286"/>
      <c r="J48" s="286"/>
      <c r="K48" s="286"/>
      <c r="L48" s="286"/>
      <c r="M48" s="286"/>
      <c r="N48" s="286"/>
      <c r="O48" s="286"/>
      <c r="P48" s="286"/>
      <c r="Q48" s="286"/>
      <c r="R48" s="286"/>
      <c r="S48" s="286"/>
      <c r="T48" s="48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4"/>
      <c r="D50" s="124"/>
      <c r="E50" s="124"/>
      <c r="F50" s="124"/>
      <c r="G50" s="124"/>
      <c r="H50" s="124"/>
      <c r="I50" s="124"/>
      <c r="J50" s="124"/>
      <c r="K50" s="124">
        <v>0.54208815860874948</v>
      </c>
      <c r="L50" s="124"/>
      <c r="M50" s="124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198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4">
        <v>2020</v>
      </c>
      <c r="D133" s="184">
        <v>2021</v>
      </c>
      <c r="E133" s="184">
        <v>2022</v>
      </c>
      <c r="F133" s="184">
        <v>2023</v>
      </c>
      <c r="G133" s="172" t="str">
        <f>CONCATENATE("var. ",RIGHT(F133,2),"/",RIGHT(E133,2))</f>
        <v>var. 23/22</v>
      </c>
      <c r="H133" s="172" t="str">
        <f>CONCATENATE("dif. ",RIGHT(F133,2),"/",RIGHT(E133,2))</f>
        <v>dif. 23/22</v>
      </c>
      <c r="I133" s="243" t="str">
        <f>CONCATENATE("%/s total Tenerife ",RIGHT(F133,4))</f>
        <v>%/s total Tenerife 2023</v>
      </c>
      <c r="J133" s="184">
        <v>2024</v>
      </c>
      <c r="K133" s="243" t="str">
        <f>CONCATENATE("%/s total Tenerife ",RIGHT(J133,4))</f>
        <v>%/s total Tenerife 2024</v>
      </c>
      <c r="L133" s="172" t="str">
        <f>CONCATENATE("var. ",RIGHT(J133,2),"/",RIGHT(F133,2))</f>
        <v>var. 24/23</v>
      </c>
      <c r="M133" s="172" t="str">
        <f>CONCATENATE("dif. ",RIGHT(J133,2),"/",RIGHT(F133,2))</f>
        <v>dif. 24/23</v>
      </c>
      <c r="N133" s="172" t="str">
        <f>CONCATENATE("var. ",RIGHT(J133,2),"/",RIGHT(D133,2))</f>
        <v>var. 24/21</v>
      </c>
      <c r="O133" s="172" t="str">
        <f>CONCATENATE("dif. ",RIGHT(J133,2),"/",RIGHT(D133,2))</f>
        <v>dif. 24/21</v>
      </c>
      <c r="Z133" s="1"/>
    </row>
    <row r="134" spans="1:31" ht="18.75" x14ac:dyDescent="0.3">
      <c r="A134" s="4"/>
      <c r="B134" s="225" t="s">
        <v>197</v>
      </c>
      <c r="C134" s="229">
        <v>49521</v>
      </c>
      <c r="D134" s="229">
        <v>120918</v>
      </c>
      <c r="E134" s="229">
        <v>120397</v>
      </c>
      <c r="F134" s="229">
        <v>106138</v>
      </c>
      <c r="G134" s="230">
        <f>F134/E134-1</f>
        <v>-0.11843318355108512</v>
      </c>
      <c r="H134" s="229">
        <f>F134-E134</f>
        <v>-14259</v>
      </c>
      <c r="I134" s="230">
        <f>F134/F$134</f>
        <v>1</v>
      </c>
      <c r="J134" s="229">
        <v>101169</v>
      </c>
      <c r="K134" s="230">
        <f>J134/J$134</f>
        <v>1</v>
      </c>
      <c r="L134" s="230">
        <f>J134/F134-1</f>
        <v>-4.6816408826245048E-2</v>
      </c>
      <c r="M134" s="229">
        <f>J134-F134</f>
        <v>-4969</v>
      </c>
      <c r="N134" s="230">
        <f>J134/D134-1</f>
        <v>-0.16332555947005412</v>
      </c>
      <c r="O134" s="229">
        <f>J134-D134</f>
        <v>-19749</v>
      </c>
      <c r="Q134" s="29"/>
      <c r="R134" s="79"/>
      <c r="Z134" s="1" t="s">
        <v>175</v>
      </c>
      <c r="AE134"/>
    </row>
    <row r="135" spans="1:31" s="4" customFormat="1" x14ac:dyDescent="0.25">
      <c r="B135" s="246" t="s">
        <v>192</v>
      </c>
      <c r="C135" s="247">
        <v>46266</v>
      </c>
      <c r="D135" s="247">
        <v>110000</v>
      </c>
      <c r="E135" s="247">
        <v>105592</v>
      </c>
      <c r="F135" s="247">
        <v>87910</v>
      </c>
      <c r="G135" s="251">
        <f>IFERROR(F135/E135-1,"-")</f>
        <v>-0.16745586786877797</v>
      </c>
      <c r="H135" s="247">
        <f t="shared" ref="H135:H138" si="14">F135-E135</f>
        <v>-17682</v>
      </c>
      <c r="I135" s="249">
        <f>F135/F$134</f>
        <v>0.82826132016808307</v>
      </c>
      <c r="J135" s="247">
        <v>84381</v>
      </c>
      <c r="K135" s="248">
        <f t="shared" ref="K135:K138" si="15">J135/J$134</f>
        <v>0.83405984046496462</v>
      </c>
      <c r="L135" s="249">
        <f t="shared" ref="L135:L138" si="16">J135/F135-1</f>
        <v>-4.014332840404955E-2</v>
      </c>
      <c r="M135" s="250">
        <f t="shared" ref="M135:M138" si="17">J135-F135</f>
        <v>-3529</v>
      </c>
      <c r="N135" s="248">
        <f t="shared" ref="N135:N138" si="18">J135/D135-1</f>
        <v>-0.2329</v>
      </c>
      <c r="O135" s="247">
        <f t="shared" ref="O135:O138" si="19">J135-D135</f>
        <v>-25619</v>
      </c>
      <c r="Q135" s="29"/>
      <c r="R135" s="79"/>
      <c r="Z135" s="1" t="s">
        <v>177</v>
      </c>
    </row>
    <row r="136" spans="1:31" s="4" customFormat="1" x14ac:dyDescent="0.25">
      <c r="B136" s="97" t="s">
        <v>62</v>
      </c>
      <c r="C136" s="253">
        <v>1167</v>
      </c>
      <c r="D136" s="253">
        <v>4534</v>
      </c>
      <c r="E136" s="253">
        <v>6601</v>
      </c>
      <c r="F136" s="253">
        <v>6222</v>
      </c>
      <c r="G136" s="257">
        <f t="shared" ref="G136:G138" si="20">IFERROR(F136/E136-1,"-")</f>
        <v>-5.7415543099530342E-2</v>
      </c>
      <c r="H136" s="253">
        <f t="shared" si="14"/>
        <v>-379</v>
      </c>
      <c r="I136" s="261">
        <f t="shared" ref="I136:I138" si="21">F136/F$134</f>
        <v>5.8621794267839984E-2</v>
      </c>
      <c r="J136" s="253">
        <v>5327</v>
      </c>
      <c r="K136" s="259">
        <f t="shared" si="15"/>
        <v>5.265446925441588E-2</v>
      </c>
      <c r="L136" s="261">
        <f t="shared" si="16"/>
        <v>-0.14384442301510769</v>
      </c>
      <c r="M136" s="260">
        <f t="shared" si="17"/>
        <v>-895</v>
      </c>
      <c r="N136" s="259">
        <f t="shared" si="18"/>
        <v>0.17490074988972215</v>
      </c>
      <c r="O136" s="253">
        <f t="shared" si="19"/>
        <v>793</v>
      </c>
      <c r="Q136" s="29"/>
      <c r="R136" s="79"/>
      <c r="Z136" s="1"/>
    </row>
    <row r="137" spans="1:31" s="4" customFormat="1" x14ac:dyDescent="0.25">
      <c r="B137" s="97" t="s">
        <v>61</v>
      </c>
      <c r="C137" s="253">
        <v>45099</v>
      </c>
      <c r="D137" s="253">
        <v>105466</v>
      </c>
      <c r="E137" s="253">
        <v>98991</v>
      </c>
      <c r="F137" s="253">
        <v>81688</v>
      </c>
      <c r="G137" s="255">
        <f t="shared" si="20"/>
        <v>-0.17479366811124242</v>
      </c>
      <c r="H137" s="253">
        <f t="shared" si="14"/>
        <v>-17303</v>
      </c>
      <c r="I137" s="265">
        <f t="shared" si="21"/>
        <v>0.76963952590024309</v>
      </c>
      <c r="J137" s="253">
        <v>79054</v>
      </c>
      <c r="K137" s="259">
        <f t="shared" si="15"/>
        <v>0.78140537121054865</v>
      </c>
      <c r="L137" s="261">
        <f t="shared" si="16"/>
        <v>-3.2244638135344283E-2</v>
      </c>
      <c r="M137" s="260">
        <f t="shared" si="17"/>
        <v>-2634</v>
      </c>
      <c r="N137" s="259">
        <f t="shared" si="18"/>
        <v>-0.2504314186562494</v>
      </c>
      <c r="O137" s="253">
        <f t="shared" si="19"/>
        <v>-26412</v>
      </c>
      <c r="Q137" s="29"/>
      <c r="R137" s="79"/>
      <c r="Z137" s="1"/>
    </row>
    <row r="138" spans="1:31" s="4" customFormat="1" x14ac:dyDescent="0.25">
      <c r="B138" s="246" t="s">
        <v>193</v>
      </c>
      <c r="C138" s="247">
        <v>3255</v>
      </c>
      <c r="D138" s="247">
        <v>10918</v>
      </c>
      <c r="E138" s="247">
        <v>14805</v>
      </c>
      <c r="F138" s="247">
        <v>18228</v>
      </c>
      <c r="G138" s="251">
        <f t="shared" si="20"/>
        <v>0.23120567375886525</v>
      </c>
      <c r="H138" s="247">
        <f t="shared" si="14"/>
        <v>3423</v>
      </c>
      <c r="I138" s="249">
        <f t="shared" si="21"/>
        <v>0.17173867983191693</v>
      </c>
      <c r="J138" s="247">
        <v>16788</v>
      </c>
      <c r="K138" s="248">
        <f t="shared" si="15"/>
        <v>0.16594015953503544</v>
      </c>
      <c r="L138" s="249">
        <f t="shared" si="16"/>
        <v>-7.8999341672152723E-2</v>
      </c>
      <c r="M138" s="250">
        <f t="shared" si="17"/>
        <v>-1440</v>
      </c>
      <c r="N138" s="248">
        <f t="shared" si="18"/>
        <v>0.53764425718996156</v>
      </c>
      <c r="O138" s="247">
        <f t="shared" si="19"/>
        <v>5870</v>
      </c>
      <c r="Q138" s="29"/>
      <c r="R138" s="79"/>
      <c r="Z138" s="1"/>
    </row>
    <row r="139" spans="1:31" s="4" customFormat="1" ht="7.5" customHeight="1" x14ac:dyDescent="0.25">
      <c r="B139" s="237"/>
      <c r="C139" s="237"/>
      <c r="D139" s="237"/>
      <c r="E139" s="237"/>
      <c r="F139" s="237"/>
      <c r="G139" s="237"/>
      <c r="H139" s="237"/>
      <c r="I139" s="237"/>
      <c r="J139" s="237"/>
      <c r="K139" s="237"/>
      <c r="L139" s="237"/>
      <c r="M139" s="237"/>
      <c r="N139" s="237"/>
      <c r="O139" s="237"/>
      <c r="Z139" s="1" t="s">
        <v>182</v>
      </c>
    </row>
    <row r="140" spans="1:31" s="4" customFormat="1" ht="32.25" customHeight="1" x14ac:dyDescent="0.25">
      <c r="B140" s="309" t="s">
        <v>196</v>
      </c>
      <c r="C140" s="309"/>
      <c r="D140" s="309"/>
      <c r="E140" s="309"/>
      <c r="F140" s="309"/>
      <c r="G140" s="309"/>
      <c r="H140" s="309"/>
      <c r="I140" s="309"/>
      <c r="J140" s="309"/>
      <c r="K140" s="309"/>
      <c r="L140" s="309"/>
      <c r="M140" s="309"/>
      <c r="N140" s="309"/>
      <c r="O140" s="309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1A2703-2335-4FAE-8EBF-45DB98F39B82}">
  <sheetPr>
    <tabColor rgb="FF336600"/>
  </sheetPr>
  <dimension ref="A3:A23"/>
  <sheetViews>
    <sheetView showGridLines="0" workbookViewId="0"/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2E5CAE-E78F-4CAD-85BE-BD4077E26AFA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24"/>
      <c r="H1" s="224"/>
      <c r="I1" s="224"/>
      <c r="K1" s="224"/>
    </row>
    <row r="3" spans="1:31" s="4" customFormat="1" ht="25.5" customHeight="1" thickBot="1" x14ac:dyDescent="0.3">
      <c r="B3" s="62" t="s">
        <v>313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42" t="s">
        <v>261</v>
      </c>
      <c r="D5" s="242" t="s">
        <v>262</v>
      </c>
      <c r="E5" s="242" t="s">
        <v>263</v>
      </c>
      <c r="F5" s="243" t="str">
        <f>CONCATENATE("%/s total Tenerife ",RIGHT(E5,4))</f>
        <v>%/s total Tenerife 2022</v>
      </c>
      <c r="G5" s="242" t="s">
        <v>264</v>
      </c>
      <c r="H5" s="243" t="str">
        <f>CONCATENATE("var. ",RIGHT(G5,2),"/",RIGHT(E5,2))</f>
        <v>var. 23/22</v>
      </c>
      <c r="I5" s="243" t="str">
        <f>CONCATENATE("dif. ",RIGHT(G5,2),"/",RIGHT(E5,2))</f>
        <v>dif. 23/22</v>
      </c>
      <c r="J5" s="243" t="str">
        <f>CONCATENATE("%/s total Tenerife ",RIGHT(G5,4))</f>
        <v>%/s total Tenerife 2023</v>
      </c>
      <c r="K5" s="242" t="s">
        <v>265</v>
      </c>
      <c r="L5" s="243" t="str">
        <f>CONCATENATE("var. ",RIGHT(K5,2),"/",RIGHT(G5,2))</f>
        <v>var. 24/23</v>
      </c>
      <c r="M5" s="243" t="str">
        <f>CONCATENATE("dif. ",RIGHT(K5,2),"/",RIGHT(G5,2))</f>
        <v>dif. 24/23</v>
      </c>
      <c r="N5" s="243" t="str">
        <f>CONCATENATE("%/s total Tenerife ",RIGHT(K5,4))</f>
        <v>%/s total Tenerife 2024</v>
      </c>
      <c r="O5" s="242" t="s">
        <v>266</v>
      </c>
      <c r="P5" s="243" t="str">
        <f>CONCATENATE("var. ",RIGHT(O5,2),"/",RIGHT(K5,2))</f>
        <v>var. 25/24</v>
      </c>
      <c r="Q5" s="243" t="str">
        <f>CONCATENATE("dif. ",RIGHT(O5,2),"/",RIGHT(K5,2))</f>
        <v>dif. 25/24</v>
      </c>
      <c r="R5" s="243" t="str">
        <f>CONCATENATE("var. ",RIGHT(O5,2),"/",RIGHT(C5,2))</f>
        <v>var. 25/20</v>
      </c>
      <c r="S5" s="243" t="str">
        <f>CONCATENATE("dif. ",RIGHT(O5,2),"/",RIGHT(C5,2))</f>
        <v>dif. 25/20</v>
      </c>
      <c r="T5" s="243" t="str">
        <f>CONCATENATE("%/s total Tenerife ",RIGHT(O5,4))</f>
        <v>%/s total Tenerife 2025</v>
      </c>
      <c r="AE5" s="1"/>
    </row>
    <row r="6" spans="1:31" ht="18.75" x14ac:dyDescent="0.3">
      <c r="A6" s="4"/>
      <c r="B6" s="225" t="s">
        <v>199</v>
      </c>
      <c r="C6" s="244">
        <v>7984</v>
      </c>
      <c r="D6" s="244">
        <v>10448</v>
      </c>
      <c r="E6" s="244">
        <v>8574</v>
      </c>
      <c r="F6" s="245">
        <f>E6/$E$6</f>
        <v>1</v>
      </c>
      <c r="G6" s="244">
        <v>6217</v>
      </c>
      <c r="H6" s="245">
        <f>G6/E6-1</f>
        <v>-0.27490086307441097</v>
      </c>
      <c r="I6" s="244">
        <f>G6-E6</f>
        <v>-2357</v>
      </c>
      <c r="J6" s="245">
        <f>G6/$G$6</f>
        <v>1</v>
      </c>
      <c r="K6" s="244">
        <v>4984</v>
      </c>
      <c r="L6" s="245">
        <f t="shared" ref="L6:L12" si="0">K6/G6-1</f>
        <v>-0.19832716744410483</v>
      </c>
      <c r="M6" s="244">
        <f t="shared" ref="M6:M12" si="1">K6-G6</f>
        <v>-1233</v>
      </c>
      <c r="N6" s="245">
        <f>K6/$K$6</f>
        <v>1</v>
      </c>
      <c r="O6" s="244">
        <v>4666</v>
      </c>
      <c r="P6" s="245">
        <f t="shared" ref="P6:P11" si="2">O6/K6-1</f>
        <v>-6.3804173354735205E-2</v>
      </c>
      <c r="Q6" s="244">
        <f t="shared" ref="Q6:Q12" si="3">O6-K6</f>
        <v>-318</v>
      </c>
      <c r="R6" s="245">
        <f>O6/C6-1</f>
        <v>-0.41558116232464926</v>
      </c>
      <c r="S6" s="244">
        <f>O6-C6</f>
        <v>-3318</v>
      </c>
      <c r="T6" s="245">
        <f>O6/$O$6</f>
        <v>1</v>
      </c>
      <c r="V6" s="29"/>
      <c r="W6" s="79"/>
      <c r="AE6" s="1" t="s">
        <v>175</v>
      </c>
    </row>
    <row r="7" spans="1:31" s="4" customFormat="1" x14ac:dyDescent="0.25">
      <c r="B7" s="246" t="s">
        <v>192</v>
      </c>
      <c r="C7" s="247">
        <v>5681</v>
      </c>
      <c r="D7" s="247">
        <v>8361</v>
      </c>
      <c r="E7" s="247">
        <v>7287</v>
      </c>
      <c r="F7" s="248">
        <f t="shared" ref="F7:F12" si="4">E7/$E$6</f>
        <v>0.84989503149055279</v>
      </c>
      <c r="G7" s="247">
        <v>4333</v>
      </c>
      <c r="H7" s="249">
        <f>G7/E7-1</f>
        <v>-0.40537944284341976</v>
      </c>
      <c r="I7" s="250">
        <f>G7-E7</f>
        <v>-2954</v>
      </c>
      <c r="J7" s="248">
        <f>G7/$G$6</f>
        <v>0.69695994852822907</v>
      </c>
      <c r="K7" s="247">
        <v>3282</v>
      </c>
      <c r="L7" s="251">
        <f t="shared" si="0"/>
        <v>-0.24255711977844452</v>
      </c>
      <c r="M7" s="252">
        <f t="shared" si="1"/>
        <v>-1051</v>
      </c>
      <c r="N7" s="248">
        <f>K7/$K$6</f>
        <v>0.6585072231139647</v>
      </c>
      <c r="O7" s="247">
        <v>3366</v>
      </c>
      <c r="P7" s="249">
        <f t="shared" si="2"/>
        <v>2.5594149908592323E-2</v>
      </c>
      <c r="Q7" s="250">
        <f t="shared" si="3"/>
        <v>84</v>
      </c>
      <c r="R7" s="249">
        <f t="shared" ref="R7:R10" si="5">O7/C7-1</f>
        <v>-0.40749867980989263</v>
      </c>
      <c r="S7" s="250">
        <f t="shared" ref="S7:S10" si="6">O7-C7</f>
        <v>-2315</v>
      </c>
      <c r="T7" s="248">
        <f>O7/$O$6</f>
        <v>0.72138876982426059</v>
      </c>
      <c r="V7" s="29"/>
      <c r="W7" s="79"/>
      <c r="AE7" s="1" t="s">
        <v>177</v>
      </c>
    </row>
    <row r="8" spans="1:31" s="4" customFormat="1" x14ac:dyDescent="0.25">
      <c r="B8" s="97" t="s">
        <v>62</v>
      </c>
      <c r="C8" s="253">
        <v>758</v>
      </c>
      <c r="D8" s="253">
        <v>5</v>
      </c>
      <c r="E8" s="253">
        <v>516</v>
      </c>
      <c r="F8" s="254">
        <f t="shared" si="4"/>
        <v>6.0181945416375088E-2</v>
      </c>
      <c r="G8" s="253">
        <v>411</v>
      </c>
      <c r="H8" s="255">
        <f>IFERROR(G8/E8-1,"-")</f>
        <v>-0.20348837209302328</v>
      </c>
      <c r="I8" s="256">
        <f t="shared" ref="I8:I12" si="7">G8-E8</f>
        <v>-105</v>
      </c>
      <c r="J8" s="254">
        <f t="shared" ref="J8:J12" si="8">G8/$G$6</f>
        <v>6.6109055814701626E-2</v>
      </c>
      <c r="K8" s="253">
        <v>115</v>
      </c>
      <c r="L8" s="257">
        <f>IFERROR(K8/G8-1,"-")</f>
        <v>-0.72019464720194648</v>
      </c>
      <c r="M8" s="258">
        <f>IF(G8=0,"nd",K8-G8)</f>
        <v>-296</v>
      </c>
      <c r="N8" s="259">
        <f t="shared" ref="N8:N12" si="9">K8/$K$6</f>
        <v>2.3073836276083465E-2</v>
      </c>
      <c r="O8" s="253">
        <v>173</v>
      </c>
      <c r="P8" s="257">
        <f>IFERROR(O8/K8-1,"-")</f>
        <v>0.5043478260869565</v>
      </c>
      <c r="Q8" s="260">
        <f t="shared" si="3"/>
        <v>58</v>
      </c>
      <c r="R8" s="257">
        <f>IFERROR(O8/C8-1,"-")</f>
        <v>-0.77176781002638517</v>
      </c>
      <c r="S8" s="260">
        <f t="shared" si="6"/>
        <v>-585</v>
      </c>
      <c r="T8" s="259">
        <f t="shared" ref="T8:T12" si="10">O8/$O$6</f>
        <v>3.7076725246463778E-2</v>
      </c>
      <c r="V8" s="29"/>
      <c r="W8" s="79"/>
      <c r="AE8" s="1"/>
    </row>
    <row r="9" spans="1:31" s="4" customFormat="1" x14ac:dyDescent="0.25">
      <c r="B9" s="97" t="s">
        <v>61</v>
      </c>
      <c r="C9" s="253">
        <v>4923</v>
      </c>
      <c r="D9" s="253">
        <v>8356</v>
      </c>
      <c r="E9" s="253">
        <v>6771</v>
      </c>
      <c r="F9" s="259">
        <f t="shared" si="4"/>
        <v>0.78971308607417778</v>
      </c>
      <c r="G9" s="253">
        <v>3922</v>
      </c>
      <c r="H9" s="255">
        <f>IFERROR(G9/E9-1,"-")</f>
        <v>-0.42076502732240439</v>
      </c>
      <c r="I9" s="260">
        <f t="shared" si="7"/>
        <v>-2849</v>
      </c>
      <c r="J9" s="259">
        <f t="shared" si="8"/>
        <v>0.63085089271352746</v>
      </c>
      <c r="K9" s="253">
        <v>3167</v>
      </c>
      <c r="L9" s="257">
        <f>IFERROR(K9/G9-1,"-")</f>
        <v>-0.19250382457929627</v>
      </c>
      <c r="M9" s="258">
        <f>IF(G9=0,"nd",K9-G9)</f>
        <v>-755</v>
      </c>
      <c r="N9" s="259">
        <f t="shared" si="9"/>
        <v>0.6354333868378812</v>
      </c>
      <c r="O9" s="253">
        <v>3193</v>
      </c>
      <c r="P9" s="257">
        <f t="shared" si="2"/>
        <v>8.2096621408271897E-3</v>
      </c>
      <c r="Q9" s="260">
        <f t="shared" si="3"/>
        <v>26</v>
      </c>
      <c r="R9" s="261">
        <f t="shared" si="5"/>
        <v>-0.35141174080845017</v>
      </c>
      <c r="S9" s="260">
        <f t="shared" si="6"/>
        <v>-1730</v>
      </c>
      <c r="T9" s="259">
        <f t="shared" si="10"/>
        <v>0.68431204457779682</v>
      </c>
      <c r="V9" s="29"/>
      <c r="W9" s="79"/>
      <c r="AE9" s="1"/>
    </row>
    <row r="10" spans="1:31" s="4" customFormat="1" x14ac:dyDescent="0.25">
      <c r="B10" s="246" t="s">
        <v>193</v>
      </c>
      <c r="C10" s="262">
        <v>2303</v>
      </c>
      <c r="D10" s="262">
        <v>2087</v>
      </c>
      <c r="E10" s="262">
        <v>1287</v>
      </c>
      <c r="F10" s="263">
        <f>IFERROR(E10/$E$6,"-")</f>
        <v>0.15010496850944716</v>
      </c>
      <c r="G10" s="262">
        <v>1884</v>
      </c>
      <c r="H10" s="251">
        <f>IFERROR(G10/E10-1,"-")</f>
        <v>0.46386946386946382</v>
      </c>
      <c r="I10" s="252">
        <f>IFERROR(G10-E10,"-")</f>
        <v>597</v>
      </c>
      <c r="J10" s="263">
        <f>IFERROR(G10/$G$6,"-")</f>
        <v>0.30304005147177093</v>
      </c>
      <c r="K10" s="262">
        <v>1702</v>
      </c>
      <c r="L10" s="251">
        <f>IFERROR(K10/G10-1,"-")</f>
        <v>-9.6602972399150722E-2</v>
      </c>
      <c r="M10" s="252">
        <f>IFERROR(K10-G10,"-")</f>
        <v>-182</v>
      </c>
      <c r="N10" s="263">
        <f>IFERROR(K10/$K$6,"-")</f>
        <v>0.3414927768860353</v>
      </c>
      <c r="O10" s="262">
        <v>1300</v>
      </c>
      <c r="P10" s="251">
        <f>IFERROR(O10/K10-1,"-")</f>
        <v>-0.23619271445358403</v>
      </c>
      <c r="Q10" s="252">
        <f>IFERROR(O10-K10,"-")</f>
        <v>-402</v>
      </c>
      <c r="R10" s="251">
        <f t="shared" si="5"/>
        <v>-0.43551888840642639</v>
      </c>
      <c r="S10" s="252">
        <f t="shared" si="6"/>
        <v>-1003</v>
      </c>
      <c r="T10" s="263">
        <f>IFERROR(O10/$O$6,"-")</f>
        <v>0.27861123017573941</v>
      </c>
      <c r="V10" s="29"/>
      <c r="W10" s="79"/>
      <c r="AE10" s="1"/>
    </row>
    <row r="11" spans="1:31" s="4" customFormat="1" hidden="1" x14ac:dyDescent="0.25">
      <c r="B11" s="97" t="s">
        <v>62</v>
      </c>
      <c r="C11" s="253">
        <v>2248</v>
      </c>
      <c r="D11" s="253">
        <v>0</v>
      </c>
      <c r="E11" s="253">
        <v>0</v>
      </c>
      <c r="F11" s="259">
        <f t="shared" si="4"/>
        <v>0</v>
      </c>
      <c r="G11" s="253">
        <v>0</v>
      </c>
      <c r="H11" s="261" t="e">
        <f t="shared" ref="H11:H12" si="11">G11/E11-1</f>
        <v>#DIV/0!</v>
      </c>
      <c r="I11" s="260">
        <f t="shared" si="7"/>
        <v>0</v>
      </c>
      <c r="J11" s="259">
        <f t="shared" si="8"/>
        <v>0</v>
      </c>
      <c r="K11" s="253">
        <v>0</v>
      </c>
      <c r="L11" s="257" t="e">
        <f>K11/G11-1</f>
        <v>#DIV/0!</v>
      </c>
      <c r="M11" s="260">
        <f t="shared" si="1"/>
        <v>0</v>
      </c>
      <c r="N11" s="259">
        <f t="shared" si="9"/>
        <v>0</v>
      </c>
      <c r="O11" s="253">
        <v>0</v>
      </c>
      <c r="P11" s="261" t="e">
        <f t="shared" si="2"/>
        <v>#DIV/0!</v>
      </c>
      <c r="Q11" s="260">
        <f t="shared" si="3"/>
        <v>0</v>
      </c>
      <c r="R11" s="261" t="e">
        <f t="shared" ref="R11:R12" si="12">O11/D11-1</f>
        <v>#DIV/0!</v>
      </c>
      <c r="S11" s="260">
        <f t="shared" ref="S11:S12" si="13">O11-D11</f>
        <v>0</v>
      </c>
      <c r="T11" s="259">
        <f t="shared" si="10"/>
        <v>0</v>
      </c>
      <c r="V11" s="29"/>
      <c r="W11" s="79"/>
      <c r="AE11" s="1"/>
    </row>
    <row r="12" spans="1:31" s="4" customFormat="1" hidden="1" x14ac:dyDescent="0.25">
      <c r="B12" s="97" t="s">
        <v>61</v>
      </c>
      <c r="C12" s="253">
        <v>55</v>
      </c>
      <c r="D12" s="253">
        <v>0</v>
      </c>
      <c r="E12" s="253">
        <v>0</v>
      </c>
      <c r="F12" s="259">
        <f t="shared" si="4"/>
        <v>0</v>
      </c>
      <c r="G12" s="253">
        <v>0</v>
      </c>
      <c r="H12" s="261" t="e">
        <f t="shared" si="11"/>
        <v>#DIV/0!</v>
      </c>
      <c r="I12" s="260">
        <f t="shared" si="7"/>
        <v>0</v>
      </c>
      <c r="J12" s="259">
        <f t="shared" si="8"/>
        <v>0</v>
      </c>
      <c r="K12" s="253">
        <v>0</v>
      </c>
      <c r="L12" s="257" t="e">
        <f t="shared" si="0"/>
        <v>#DIV/0!</v>
      </c>
      <c r="M12" s="260">
        <f t="shared" si="1"/>
        <v>0</v>
      </c>
      <c r="N12" s="259">
        <f t="shared" si="9"/>
        <v>0</v>
      </c>
      <c r="O12" s="253">
        <v>0</v>
      </c>
      <c r="P12" s="261" t="e">
        <f>O12/K12-1</f>
        <v>#DIV/0!</v>
      </c>
      <c r="Q12" s="260">
        <f t="shared" si="3"/>
        <v>0</v>
      </c>
      <c r="R12" s="261" t="e">
        <f t="shared" si="12"/>
        <v>#DIV/0!</v>
      </c>
      <c r="S12" s="260">
        <f t="shared" si="13"/>
        <v>0</v>
      </c>
      <c r="T12" s="259">
        <f t="shared" si="10"/>
        <v>0</v>
      </c>
      <c r="V12" s="29"/>
      <c r="W12" s="79"/>
      <c r="AE12" s="1"/>
    </row>
    <row r="13" spans="1:31" s="4" customFormat="1" ht="7.5" customHeight="1" x14ac:dyDescent="0.25">
      <c r="B13" s="237"/>
      <c r="C13" s="237"/>
      <c r="D13" s="237"/>
      <c r="E13" s="237"/>
      <c r="F13" s="237"/>
      <c r="G13" s="237"/>
      <c r="H13" s="237"/>
      <c r="I13" s="237"/>
      <c r="J13" s="237"/>
      <c r="K13" s="237"/>
      <c r="L13" s="264"/>
      <c r="M13" s="237"/>
      <c r="N13" s="237"/>
      <c r="O13" s="237"/>
      <c r="P13" s="237"/>
      <c r="Q13" s="237"/>
      <c r="R13" s="237"/>
      <c r="S13" s="237"/>
      <c r="T13" s="237"/>
      <c r="AE13" s="1" t="s">
        <v>182</v>
      </c>
    </row>
    <row r="14" spans="1:31" s="4" customFormat="1" x14ac:dyDescent="0.25">
      <c r="B14" s="170" t="s">
        <v>183</v>
      </c>
      <c r="C14" s="170"/>
      <c r="D14" s="170"/>
      <c r="E14" s="170"/>
      <c r="F14" s="170"/>
      <c r="G14" s="170"/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AE14" s="1" t="s">
        <v>184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3.366 viajeros 
cuota: 72,1%</v>
      </c>
    </row>
    <row r="20" spans="27:27" x14ac:dyDescent="0.25">
      <c r="AA20" t="str">
        <f>CONCATENATE("Apartamentos: 
",FIXED(O10,0)," viajeros
cuota: ",FIXED(T10*100,1),"%")</f>
        <v>Apartamentos: 
1.300 viajeros
cuota: 27,9%</v>
      </c>
    </row>
    <row r="38" spans="2:31" s="4" customFormat="1" ht="15.75" hidden="1" customHeight="1" thickBot="1" x14ac:dyDescent="0.3">
      <c r="B38" s="268" t="s">
        <v>185</v>
      </c>
      <c r="C38" s="268"/>
      <c r="D38" s="268"/>
      <c r="E38" s="268"/>
      <c r="F38" s="268"/>
      <c r="G38" s="268"/>
      <c r="H38" s="268"/>
      <c r="I38" s="268"/>
      <c r="J38" s="268"/>
      <c r="K38" s="268"/>
      <c r="L38" s="268"/>
      <c r="M38" s="268"/>
      <c r="N38" s="268"/>
      <c r="O38" s="268"/>
      <c r="P38" s="268"/>
      <c r="Q38" s="268"/>
      <c r="R38" s="268"/>
      <c r="S38" s="268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7"/>
      <c r="AE40" s="1"/>
    </row>
    <row r="41" spans="2:31" s="4" customFormat="1" ht="18.75" hidden="1" x14ac:dyDescent="0.3">
      <c r="B41" s="225" t="s">
        <v>173</v>
      </c>
      <c r="C41" s="226"/>
      <c r="D41" s="226"/>
      <c r="E41" s="226"/>
      <c r="F41" s="226"/>
      <c r="G41" s="226"/>
      <c r="H41" s="226"/>
      <c r="I41" s="226"/>
      <c r="J41" s="226"/>
      <c r="K41" s="226">
        <v>1824653</v>
      </c>
      <c r="L41" s="226"/>
      <c r="M41" s="226"/>
      <c r="N41" s="227"/>
      <c r="O41" s="226">
        <v>2354005</v>
      </c>
      <c r="P41" s="227"/>
      <c r="Q41" s="227">
        <v>1</v>
      </c>
      <c r="R41" s="227">
        <v>0.2901110512519367</v>
      </c>
      <c r="S41" s="226">
        <v>529352</v>
      </c>
      <c r="T41" s="238"/>
      <c r="AE41" s="1"/>
    </row>
    <row r="42" spans="2:31" ht="18.75" hidden="1" x14ac:dyDescent="0.3">
      <c r="B42" s="225" t="s">
        <v>174</v>
      </c>
      <c r="C42" s="226"/>
      <c r="D42" s="226"/>
      <c r="E42" s="226"/>
      <c r="F42" s="226"/>
      <c r="G42" s="226"/>
      <c r="H42" s="226"/>
      <c r="I42" s="226"/>
      <c r="J42" s="226"/>
      <c r="K42" s="226">
        <v>603938</v>
      </c>
      <c r="L42" s="226"/>
      <c r="M42" s="226"/>
      <c r="N42" s="227">
        <v>1</v>
      </c>
      <c r="O42" s="226">
        <v>936181</v>
      </c>
      <c r="P42" s="227">
        <v>1</v>
      </c>
      <c r="Q42" s="227">
        <v>0.39769711619134201</v>
      </c>
      <c r="R42" s="227">
        <v>0.55012766211101138</v>
      </c>
      <c r="S42" s="226">
        <v>332243</v>
      </c>
      <c r="T42" s="238"/>
      <c r="AE42" s="1" t="s">
        <v>175</v>
      </c>
    </row>
    <row r="43" spans="2:31" ht="15.75" hidden="1" x14ac:dyDescent="0.25">
      <c r="B43" s="228" t="s">
        <v>100</v>
      </c>
      <c r="C43" s="229"/>
      <c r="D43" s="229"/>
      <c r="E43" s="229"/>
      <c r="F43" s="229"/>
      <c r="G43" s="229"/>
      <c r="H43" s="229"/>
      <c r="I43" s="229"/>
      <c r="J43" s="229"/>
      <c r="K43" s="229">
        <v>276550.36166633503</v>
      </c>
      <c r="L43" s="229"/>
      <c r="M43" s="229"/>
      <c r="N43" s="230">
        <v>0.45791184139155844</v>
      </c>
      <c r="O43" s="229">
        <v>430252.45635520399</v>
      </c>
      <c r="P43" s="230">
        <v>0.4595825554622493</v>
      </c>
      <c r="Q43" s="230">
        <v>0.18277465695918402</v>
      </c>
      <c r="R43" s="230">
        <v>0.55578337978930015</v>
      </c>
      <c r="S43" s="229">
        <v>153702.09468886897</v>
      </c>
      <c r="T43" s="239"/>
      <c r="AE43" s="1" t="s">
        <v>176</v>
      </c>
    </row>
    <row r="44" spans="2:31" s="4" customFormat="1" hidden="1" x14ac:dyDescent="0.25">
      <c r="B44" s="231" t="s">
        <v>103</v>
      </c>
      <c r="C44" s="232"/>
      <c r="D44" s="232"/>
      <c r="E44" s="232"/>
      <c r="F44" s="232"/>
      <c r="G44" s="232"/>
      <c r="H44" s="232"/>
      <c r="I44" s="232"/>
      <c r="J44" s="232"/>
      <c r="K44" s="232">
        <v>327387.63833385095</v>
      </c>
      <c r="L44" s="232"/>
      <c r="M44" s="232"/>
      <c r="N44" s="235">
        <v>0.54208815860874948</v>
      </c>
      <c r="O44" s="232">
        <v>505927.5436448183</v>
      </c>
      <c r="P44" s="235">
        <v>0.54041637636826456</v>
      </c>
      <c r="Q44" s="235">
        <v>0.21492203442423372</v>
      </c>
      <c r="R44" s="233">
        <v>0.54534711884540576</v>
      </c>
      <c r="S44" s="234">
        <v>178539.90531096736</v>
      </c>
      <c r="T44" s="241"/>
      <c r="AE44" s="1" t="s">
        <v>177</v>
      </c>
    </row>
    <row r="45" spans="2:31" s="4" customFormat="1" hidden="1" x14ac:dyDescent="0.25">
      <c r="B45" s="236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36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37"/>
      <c r="C47" s="237"/>
      <c r="D47" s="237"/>
      <c r="E47" s="237"/>
      <c r="F47" s="237"/>
      <c r="G47" s="237"/>
      <c r="H47" s="237"/>
      <c r="I47" s="237"/>
      <c r="J47" s="237"/>
      <c r="K47" s="237"/>
      <c r="L47" s="237"/>
      <c r="M47" s="237"/>
      <c r="N47" s="237"/>
      <c r="O47" s="237"/>
      <c r="P47" s="237"/>
      <c r="Q47" s="237"/>
      <c r="R47" s="237"/>
      <c r="S47" s="237"/>
      <c r="AE47" s="1" t="s">
        <v>182</v>
      </c>
    </row>
    <row r="48" spans="2:31" s="4" customFormat="1" hidden="1" x14ac:dyDescent="0.25">
      <c r="B48" s="286" t="s">
        <v>183</v>
      </c>
      <c r="C48" s="286"/>
      <c r="D48" s="286"/>
      <c r="E48" s="286"/>
      <c r="F48" s="286"/>
      <c r="G48" s="286"/>
      <c r="H48" s="286"/>
      <c r="I48" s="286"/>
      <c r="J48" s="286"/>
      <c r="K48" s="286"/>
      <c r="L48" s="286"/>
      <c r="M48" s="286"/>
      <c r="N48" s="286"/>
      <c r="O48" s="286"/>
      <c r="P48" s="286"/>
      <c r="Q48" s="286"/>
      <c r="R48" s="286"/>
      <c r="S48" s="286"/>
      <c r="T48" s="48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4"/>
      <c r="D50" s="124"/>
      <c r="E50" s="124"/>
      <c r="F50" s="124"/>
      <c r="G50" s="124"/>
      <c r="H50" s="124"/>
      <c r="I50" s="124"/>
      <c r="J50" s="124"/>
      <c r="K50" s="124">
        <v>0.54208815860874948</v>
      </c>
      <c r="L50" s="124"/>
      <c r="M50" s="124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200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4">
        <v>2020</v>
      </c>
      <c r="D133" s="184">
        <v>2021</v>
      </c>
      <c r="E133" s="184">
        <v>2022</v>
      </c>
      <c r="F133" s="184">
        <v>2023</v>
      </c>
      <c r="G133" s="172" t="str">
        <f>CONCATENATE("var. ",RIGHT(F133,2),"/",RIGHT(E133,2))</f>
        <v>var. 23/22</v>
      </c>
      <c r="H133" s="172" t="str">
        <f>CONCATENATE("dif. ",RIGHT(F133,2),"/",RIGHT(E133,2))</f>
        <v>dif. 23/22</v>
      </c>
      <c r="I133" s="243" t="str">
        <f>CONCATENATE("%/s total Tenerife ",RIGHT(F133,4))</f>
        <v>%/s total Tenerife 2023</v>
      </c>
      <c r="J133" s="184">
        <v>2024</v>
      </c>
      <c r="K133" s="243" t="str">
        <f>CONCATENATE("%/s total Tenerife ",RIGHT(J133,4))</f>
        <v>%/s total Tenerife 2024</v>
      </c>
      <c r="L133" s="172" t="str">
        <f>CONCATENATE("var. ",RIGHT(J133,2),"/",RIGHT(F133,2))</f>
        <v>var. 24/23</v>
      </c>
      <c r="M133" s="172" t="str">
        <f>CONCATENATE("dif. ",RIGHT(J133,2),"/",RIGHT(F133,2))</f>
        <v>dif. 24/23</v>
      </c>
      <c r="N133" s="172" t="str">
        <f>CONCATENATE("var. ",RIGHT(J133,2),"/",RIGHT(D133,2))</f>
        <v>var. 24/21</v>
      </c>
      <c r="O133" s="172" t="str">
        <f>CONCATENATE("dif. ",RIGHT(J133,2),"/",RIGHT(D133,2))</f>
        <v>dif. 24/21</v>
      </c>
      <c r="Z133" s="1"/>
    </row>
    <row r="134" spans="1:31" ht="18.75" x14ac:dyDescent="0.3">
      <c r="A134" s="4"/>
      <c r="B134" s="225" t="s">
        <v>199</v>
      </c>
      <c r="C134" s="229">
        <v>68476</v>
      </c>
      <c r="D134" s="229">
        <v>126666</v>
      </c>
      <c r="E134" s="229">
        <v>86811</v>
      </c>
      <c r="F134" s="229">
        <v>75374</v>
      </c>
      <c r="G134" s="230">
        <f>F134/E134-1</f>
        <v>-0.13174597689232936</v>
      </c>
      <c r="H134" s="229">
        <f>F134-E134</f>
        <v>-11437</v>
      </c>
      <c r="I134" s="230">
        <f>F134/F$134</f>
        <v>1</v>
      </c>
      <c r="J134" s="229">
        <v>60650</v>
      </c>
      <c r="K134" s="230">
        <f>J134/J$134</f>
        <v>1</v>
      </c>
      <c r="L134" s="230">
        <f>J134/F134-1</f>
        <v>-0.19534587523549229</v>
      </c>
      <c r="M134" s="229">
        <f>J134-F134</f>
        <v>-14724</v>
      </c>
      <c r="N134" s="230">
        <f>J134/D134-1</f>
        <v>-0.52118169042994955</v>
      </c>
      <c r="O134" s="229">
        <f>J134-D134</f>
        <v>-66016</v>
      </c>
      <c r="Q134" s="29"/>
      <c r="R134" s="79"/>
      <c r="Z134" s="1" t="s">
        <v>175</v>
      </c>
      <c r="AE134"/>
    </row>
    <row r="135" spans="1:31" s="4" customFormat="1" x14ac:dyDescent="0.25">
      <c r="B135" s="246" t="s">
        <v>192</v>
      </c>
      <c r="C135" s="247">
        <v>46830</v>
      </c>
      <c r="D135" s="247">
        <v>97227</v>
      </c>
      <c r="E135" s="247">
        <v>68469</v>
      </c>
      <c r="F135" s="247">
        <v>54932</v>
      </c>
      <c r="G135" s="251">
        <f>IFERROR(F135/E135-1,"-")</f>
        <v>-0.1977099125151528</v>
      </c>
      <c r="H135" s="247">
        <f t="shared" ref="H135:H138" si="14">F135-E135</f>
        <v>-13537</v>
      </c>
      <c r="I135" s="249">
        <f>F135/F$134</f>
        <v>0.72879242179000714</v>
      </c>
      <c r="J135" s="247">
        <v>43983</v>
      </c>
      <c r="K135" s="248">
        <f t="shared" ref="K135:K138" si="15">J135/J$134</f>
        <v>0.72519373454245672</v>
      </c>
      <c r="L135" s="249">
        <f t="shared" ref="L135:L138" si="16">J135/F135-1</f>
        <v>-0.19931915823199597</v>
      </c>
      <c r="M135" s="250">
        <f t="shared" ref="M135:M138" si="17">J135-F135</f>
        <v>-10949</v>
      </c>
      <c r="N135" s="248">
        <f t="shared" ref="N135:N138" si="18">J135/D135-1</f>
        <v>-0.54762565953901698</v>
      </c>
      <c r="O135" s="247">
        <f t="shared" ref="O135:O138" si="19">J135-D135</f>
        <v>-53244</v>
      </c>
      <c r="Q135" s="29"/>
      <c r="R135" s="79"/>
      <c r="Z135" s="1" t="s">
        <v>177</v>
      </c>
    </row>
    <row r="136" spans="1:31" s="4" customFormat="1" x14ac:dyDescent="0.25">
      <c r="B136" s="97" t="s">
        <v>62</v>
      </c>
      <c r="C136" s="253">
        <v>1786</v>
      </c>
      <c r="D136" s="253">
        <v>4418</v>
      </c>
      <c r="E136" s="253">
        <v>6088</v>
      </c>
      <c r="F136" s="253">
        <v>5359</v>
      </c>
      <c r="G136" s="257">
        <f t="shared" ref="G136:G138" si="20">IFERROR(F136/E136-1,"-")</f>
        <v>-0.11974375821287775</v>
      </c>
      <c r="H136" s="253">
        <f t="shared" si="14"/>
        <v>-729</v>
      </c>
      <c r="I136" s="261">
        <f t="shared" ref="I136:I138" si="21">F136/F$134</f>
        <v>7.1098787380263748E-2</v>
      </c>
      <c r="J136" s="253">
        <v>2401</v>
      </c>
      <c r="K136" s="259">
        <f t="shared" si="15"/>
        <v>3.9587798845836769E-2</v>
      </c>
      <c r="L136" s="261">
        <f t="shared" si="16"/>
        <v>-0.5519686508676992</v>
      </c>
      <c r="M136" s="260">
        <f t="shared" si="17"/>
        <v>-2958</v>
      </c>
      <c r="N136" s="259">
        <f t="shared" si="18"/>
        <v>-0.45654142145767318</v>
      </c>
      <c r="O136" s="253">
        <f t="shared" si="19"/>
        <v>-2017</v>
      </c>
      <c r="Q136" s="29"/>
      <c r="R136" s="79"/>
      <c r="Z136" s="1"/>
    </row>
    <row r="137" spans="1:31" s="4" customFormat="1" x14ac:dyDescent="0.25">
      <c r="B137" s="97" t="s">
        <v>61</v>
      </c>
      <c r="C137" s="253">
        <v>45044</v>
      </c>
      <c r="D137" s="253">
        <v>92809</v>
      </c>
      <c r="E137" s="253">
        <v>62381</v>
      </c>
      <c r="F137" s="253">
        <v>49573</v>
      </c>
      <c r="G137" s="255">
        <f t="shared" si="20"/>
        <v>-0.20531892723746015</v>
      </c>
      <c r="H137" s="253">
        <f t="shared" si="14"/>
        <v>-12808</v>
      </c>
      <c r="I137" s="265">
        <f t="shared" si="21"/>
        <v>0.65769363440974338</v>
      </c>
      <c r="J137" s="253">
        <v>41582</v>
      </c>
      <c r="K137" s="259">
        <f t="shared" si="15"/>
        <v>0.68560593569661998</v>
      </c>
      <c r="L137" s="261">
        <f t="shared" si="16"/>
        <v>-0.16119661912734751</v>
      </c>
      <c r="M137" s="260">
        <f t="shared" si="17"/>
        <v>-7991</v>
      </c>
      <c r="N137" s="259">
        <f t="shared" si="18"/>
        <v>-0.55196155545259618</v>
      </c>
      <c r="O137" s="253">
        <f t="shared" si="19"/>
        <v>-51227</v>
      </c>
      <c r="Q137" s="29"/>
      <c r="R137" s="79"/>
      <c r="Z137" s="1"/>
    </row>
    <row r="138" spans="1:31" s="4" customFormat="1" x14ac:dyDescent="0.25">
      <c r="B138" s="246" t="s">
        <v>193</v>
      </c>
      <c r="C138" s="247">
        <v>21646</v>
      </c>
      <c r="D138" s="247">
        <v>29439</v>
      </c>
      <c r="E138" s="247">
        <v>18342</v>
      </c>
      <c r="F138" s="247">
        <v>20442</v>
      </c>
      <c r="G138" s="251">
        <f t="shared" si="20"/>
        <v>0.11449133137062484</v>
      </c>
      <c r="H138" s="247">
        <f t="shared" si="14"/>
        <v>2100</v>
      </c>
      <c r="I138" s="249">
        <f t="shared" si="21"/>
        <v>0.27120757820999286</v>
      </c>
      <c r="J138" s="247">
        <v>16667</v>
      </c>
      <c r="K138" s="248">
        <f t="shared" si="15"/>
        <v>0.27480626545754328</v>
      </c>
      <c r="L138" s="249">
        <f t="shared" si="16"/>
        <v>-0.18466881909793564</v>
      </c>
      <c r="M138" s="250">
        <f t="shared" si="17"/>
        <v>-3775</v>
      </c>
      <c r="N138" s="248">
        <f t="shared" si="18"/>
        <v>-0.43384625836475421</v>
      </c>
      <c r="O138" s="247">
        <f t="shared" si="19"/>
        <v>-12772</v>
      </c>
      <c r="Q138" s="29"/>
      <c r="R138" s="79"/>
      <c r="Z138" s="1"/>
    </row>
    <row r="139" spans="1:31" s="4" customFormat="1" ht="7.5" customHeight="1" x14ac:dyDescent="0.25">
      <c r="B139" s="237"/>
      <c r="C139" s="237"/>
      <c r="D139" s="237"/>
      <c r="E139" s="237"/>
      <c r="F139" s="237"/>
      <c r="G139" s="237"/>
      <c r="H139" s="237"/>
      <c r="I139" s="237"/>
      <c r="J139" s="237"/>
      <c r="K139" s="237"/>
      <c r="L139" s="237"/>
      <c r="M139" s="237"/>
      <c r="N139" s="237"/>
      <c r="O139" s="237"/>
      <c r="Z139" s="1" t="s">
        <v>182</v>
      </c>
    </row>
    <row r="140" spans="1:31" s="4" customFormat="1" ht="32.25" customHeight="1" x14ac:dyDescent="0.25">
      <c r="B140" s="309" t="s">
        <v>196</v>
      </c>
      <c r="C140" s="309"/>
      <c r="D140" s="309"/>
      <c r="E140" s="309"/>
      <c r="F140" s="309"/>
      <c r="G140" s="309"/>
      <c r="H140" s="309"/>
      <c r="I140" s="309"/>
      <c r="J140" s="309"/>
      <c r="K140" s="309"/>
      <c r="L140" s="309"/>
      <c r="M140" s="309"/>
      <c r="N140" s="309"/>
      <c r="O140" s="309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77D5EB-A4DA-439B-BFE7-D838822DAA7E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201</v>
      </c>
      <c r="G1" s="224"/>
      <c r="H1" s="224"/>
      <c r="I1" s="224"/>
      <c r="K1" s="224"/>
    </row>
    <row r="3" spans="1:31" s="4" customFormat="1" ht="25.5" customHeight="1" thickBot="1" x14ac:dyDescent="0.3">
      <c r="B3" s="62" t="s">
        <v>27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2" t="s">
        <v>261</v>
      </c>
      <c r="D5" s="242" t="s">
        <v>262</v>
      </c>
      <c r="E5" s="242" t="s">
        <v>263</v>
      </c>
      <c r="F5" s="243" t="str">
        <f>CONCATENATE("%/s total Tenerife ",RIGHT(E5,4))</f>
        <v>%/s total Tenerife 2022</v>
      </c>
      <c r="G5" s="242" t="s">
        <v>264</v>
      </c>
      <c r="H5" s="243" t="str">
        <f>CONCATENATE("var. ",RIGHT(G5,2),"/",RIGHT(E5,2))</f>
        <v>var. 23/22</v>
      </c>
      <c r="I5" s="243" t="str">
        <f>CONCATENATE("dif. ",RIGHT(G5,2),"/",RIGHT(E5,2))</f>
        <v>dif. 23/22</v>
      </c>
      <c r="J5" s="243" t="str">
        <f>CONCATENATE("%/s total Tenerife ",RIGHT(G5,4))</f>
        <v>%/s total Tenerife 2023</v>
      </c>
      <c r="K5" s="242" t="s">
        <v>265</v>
      </c>
      <c r="L5" s="243" t="str">
        <f>CONCATENATE("var. ",RIGHT(K5,2),"/",RIGHT(G5,2))</f>
        <v>var. 24/23</v>
      </c>
      <c r="M5" s="243" t="str">
        <f>CONCATENATE("dif. ",RIGHT(K5,2),"/",RIGHT(G5,2))</f>
        <v>dif. 24/23</v>
      </c>
      <c r="N5" s="243" t="str">
        <f>CONCATENATE("%/s total Tenerife ",RIGHT(K5,4))</f>
        <v>%/s total Tenerife 2024</v>
      </c>
      <c r="O5" s="242" t="s">
        <v>266</v>
      </c>
      <c r="P5" s="243" t="str">
        <f>CONCATENATE("var. ",RIGHT(O5,2),"/",RIGHT(K5,2))</f>
        <v>var. 25/24</v>
      </c>
      <c r="Q5" s="243" t="str">
        <f>CONCATENATE("dif. ",RIGHT(O5,2),"/",RIGHT(K5,2))</f>
        <v>dif. 25/24</v>
      </c>
      <c r="R5" s="243" t="str">
        <f>CONCATENATE("var. ",RIGHT(O5,2),"/",RIGHT(C5,2))</f>
        <v>var. 25/20</v>
      </c>
      <c r="S5" s="243" t="str">
        <f>CONCATENATE("dif. ",RIGHT(O5,2),"/",RIGHT(C5,2))</f>
        <v>dif. 25/20</v>
      </c>
      <c r="T5" s="243" t="str">
        <f>CONCATENATE("%/s total Tenerife ",RIGHT(O5,4))</f>
        <v>%/s total Tenerife 2025</v>
      </c>
      <c r="AE5" s="1"/>
    </row>
    <row r="6" spans="1:31" ht="18.75" x14ac:dyDescent="0.3">
      <c r="A6" s="4"/>
      <c r="B6" s="225" t="s">
        <v>202</v>
      </c>
      <c r="C6" s="244">
        <v>117688</v>
      </c>
      <c r="D6" s="244">
        <v>46227</v>
      </c>
      <c r="E6" s="244">
        <v>98841</v>
      </c>
      <c r="F6" s="245">
        <f>E6/$E$6</f>
        <v>1</v>
      </c>
      <c r="G6" s="244">
        <v>116505</v>
      </c>
      <c r="H6" s="245">
        <f>G6/E6-1</f>
        <v>0.17871126354448053</v>
      </c>
      <c r="I6" s="244">
        <f>G6-E6</f>
        <v>17664</v>
      </c>
      <c r="J6" s="245">
        <f>G6/$G$6</f>
        <v>1</v>
      </c>
      <c r="K6" s="244">
        <v>110606</v>
      </c>
      <c r="L6" s="245">
        <f>K6/G6-1</f>
        <v>-5.0633020042058274E-2</v>
      </c>
      <c r="M6" s="244">
        <f>K6-G6</f>
        <v>-5899</v>
      </c>
      <c r="N6" s="245">
        <f>K6/$K$6</f>
        <v>1</v>
      </c>
      <c r="O6" s="244">
        <v>109547</v>
      </c>
      <c r="P6" s="245">
        <f>O6/K6-1</f>
        <v>-9.5745257942606576E-3</v>
      </c>
      <c r="Q6" s="244">
        <f>O6-K6</f>
        <v>-1059</v>
      </c>
      <c r="R6" s="245">
        <f>IFERROR(O6/C6-1,"-")</f>
        <v>-6.917442729929979E-2</v>
      </c>
      <c r="S6" s="244">
        <f>O6-C6</f>
        <v>-8141</v>
      </c>
      <c r="T6" s="245">
        <f>O6/$O$6</f>
        <v>1</v>
      </c>
      <c r="V6" s="29"/>
      <c r="W6" s="79"/>
      <c r="AE6" s="1" t="s">
        <v>175</v>
      </c>
    </row>
    <row r="7" spans="1:31" s="4" customFormat="1" x14ac:dyDescent="0.25">
      <c r="B7" s="236" t="s">
        <v>44</v>
      </c>
      <c r="C7" s="253">
        <v>17157</v>
      </c>
      <c r="D7" s="253">
        <v>14284</v>
      </c>
      <c r="E7" s="253">
        <v>18574</v>
      </c>
      <c r="F7" s="259">
        <f t="shared" ref="F7:F16" si="0">E7/$E$6</f>
        <v>0.18791796926376705</v>
      </c>
      <c r="G7" s="253">
        <v>15183</v>
      </c>
      <c r="H7" s="261">
        <f>G7/E7-1</f>
        <v>-0.18256702918057499</v>
      </c>
      <c r="I7" s="260">
        <f>G7-E7</f>
        <v>-3391</v>
      </c>
      <c r="J7" s="259">
        <f>G7/$G$6</f>
        <v>0.13032058709926614</v>
      </c>
      <c r="K7" s="253">
        <v>14733</v>
      </c>
      <c r="L7" s="261">
        <f>K7/G7-1</f>
        <v>-2.9638411381149976E-2</v>
      </c>
      <c r="M7" s="260">
        <f>K7-G7</f>
        <v>-450</v>
      </c>
      <c r="N7" s="259">
        <f>K7/$K$6</f>
        <v>0.13320253874111712</v>
      </c>
      <c r="O7" s="253">
        <v>12508</v>
      </c>
      <c r="P7" s="261">
        <f>O7/K7-1</f>
        <v>-0.15102151632389871</v>
      </c>
      <c r="Q7" s="260">
        <f>O7-K7</f>
        <v>-2225</v>
      </c>
      <c r="R7" s="261">
        <f t="shared" ref="R7:R16" si="1">IFERROR(O7/C7-1,"-")</f>
        <v>-0.27096811796934195</v>
      </c>
      <c r="S7" s="260">
        <f t="shared" ref="S7:S16" si="2">O7-C7</f>
        <v>-4649</v>
      </c>
      <c r="T7" s="259">
        <f>O7/$O$6</f>
        <v>0.11417930203474308</v>
      </c>
      <c r="V7" s="29"/>
      <c r="W7" s="79"/>
      <c r="AE7" s="1" t="s">
        <v>177</v>
      </c>
    </row>
    <row r="8" spans="1:31" s="4" customFormat="1" x14ac:dyDescent="0.25">
      <c r="B8" s="236" t="s">
        <v>45</v>
      </c>
      <c r="C8" s="253">
        <v>11817</v>
      </c>
      <c r="D8" s="253">
        <v>4876</v>
      </c>
      <c r="E8" s="253">
        <v>10089</v>
      </c>
      <c r="F8" s="259">
        <f t="shared" si="0"/>
        <v>0.10207302637569429</v>
      </c>
      <c r="G8" s="253">
        <v>9914</v>
      </c>
      <c r="H8" s="261">
        <f t="shared" ref="H8:H16" si="3">G8/E8-1</f>
        <v>-1.7345623946872779E-2</v>
      </c>
      <c r="I8" s="260">
        <f t="shared" ref="I8:I16" si="4">G8-E8</f>
        <v>-175</v>
      </c>
      <c r="J8" s="259">
        <f t="shared" ref="J8:J16" si="5">G8/$G$6</f>
        <v>8.5095060297841293E-2</v>
      </c>
      <c r="K8" s="253">
        <v>9334</v>
      </c>
      <c r="L8" s="261">
        <f t="shared" ref="L8:L16" si="6">K8/G8-1</f>
        <v>-5.8503126891264912E-2</v>
      </c>
      <c r="M8" s="260">
        <f t="shared" ref="M8:M16" si="7">K8-G8</f>
        <v>-580</v>
      </c>
      <c r="N8" s="259">
        <f t="shared" ref="N8:N16" si="8">K8/$K$6</f>
        <v>8.4389635281991934E-2</v>
      </c>
      <c r="O8" s="253">
        <v>11165</v>
      </c>
      <c r="P8" s="261">
        <f t="shared" ref="P8:P16" si="9">O8/K8-1</f>
        <v>0.1961645596743089</v>
      </c>
      <c r="Q8" s="260">
        <f t="shared" ref="Q8:Q16" si="10">O8-K8</f>
        <v>1831</v>
      </c>
      <c r="R8" s="261">
        <f t="shared" si="1"/>
        <v>-5.5174748244055216E-2</v>
      </c>
      <c r="S8" s="260">
        <f t="shared" si="2"/>
        <v>-652</v>
      </c>
      <c r="T8" s="259">
        <f t="shared" ref="T8:T16" si="11">O8/$O$6</f>
        <v>0.1019197239541019</v>
      </c>
      <c r="V8" s="29"/>
      <c r="W8" s="79"/>
      <c r="AE8" s="1"/>
    </row>
    <row r="9" spans="1:31" s="4" customFormat="1" x14ac:dyDescent="0.25">
      <c r="B9" s="236" t="s">
        <v>46</v>
      </c>
      <c r="C9" s="253">
        <v>883</v>
      </c>
      <c r="D9" s="253">
        <v>142</v>
      </c>
      <c r="E9" s="253">
        <v>280</v>
      </c>
      <c r="F9" s="254">
        <f t="shared" si="0"/>
        <v>2.8328325290112402E-3</v>
      </c>
      <c r="G9" s="253">
        <v>5084</v>
      </c>
      <c r="H9" s="265">
        <f t="shared" si="3"/>
        <v>17.157142857142858</v>
      </c>
      <c r="I9" s="256">
        <f t="shared" si="4"/>
        <v>4804</v>
      </c>
      <c r="J9" s="254">
        <f t="shared" si="5"/>
        <v>4.3637612119651517E-2</v>
      </c>
      <c r="K9" s="253">
        <v>1520</v>
      </c>
      <c r="L9" s="261">
        <f t="shared" si="6"/>
        <v>-0.70102281667977973</v>
      </c>
      <c r="M9" s="260">
        <f t="shared" si="7"/>
        <v>-3564</v>
      </c>
      <c r="N9" s="259">
        <f t="shared" si="8"/>
        <v>1.3742473283547005E-2</v>
      </c>
      <c r="O9" s="253">
        <v>1473</v>
      </c>
      <c r="P9" s="261">
        <f t="shared" si="9"/>
        <v>-3.092105263157896E-2</v>
      </c>
      <c r="Q9" s="260">
        <f t="shared" si="10"/>
        <v>-47</v>
      </c>
      <c r="R9" s="261">
        <f t="shared" si="1"/>
        <v>0.66817667044167606</v>
      </c>
      <c r="S9" s="260">
        <f t="shared" si="2"/>
        <v>590</v>
      </c>
      <c r="T9" s="259">
        <f t="shared" si="11"/>
        <v>1.3446283330442642E-2</v>
      </c>
      <c r="V9" s="29"/>
      <c r="W9" s="79"/>
      <c r="AE9" s="1"/>
    </row>
    <row r="10" spans="1:31" s="4" customFormat="1" x14ac:dyDescent="0.25">
      <c r="B10" s="236" t="s">
        <v>48</v>
      </c>
      <c r="C10" s="253">
        <v>39500</v>
      </c>
      <c r="D10" s="253">
        <v>5100</v>
      </c>
      <c r="E10" s="253">
        <v>32279</v>
      </c>
      <c r="F10" s="259">
        <f t="shared" si="0"/>
        <v>0.3265750042998351</v>
      </c>
      <c r="G10" s="253">
        <v>36926</v>
      </c>
      <c r="H10" s="261">
        <f t="shared" si="3"/>
        <v>0.14396356764459872</v>
      </c>
      <c r="I10" s="260">
        <f t="shared" si="4"/>
        <v>4647</v>
      </c>
      <c r="J10" s="259">
        <f t="shared" si="5"/>
        <v>0.31694777048195355</v>
      </c>
      <c r="K10" s="253">
        <v>35870</v>
      </c>
      <c r="L10" s="261">
        <f t="shared" si="6"/>
        <v>-2.8597736012565655E-2</v>
      </c>
      <c r="M10" s="260">
        <f t="shared" si="7"/>
        <v>-1056</v>
      </c>
      <c r="N10" s="259">
        <f t="shared" si="8"/>
        <v>0.32430428729002042</v>
      </c>
      <c r="O10" s="253">
        <v>37661</v>
      </c>
      <c r="P10" s="261">
        <f t="shared" si="9"/>
        <v>4.9930303875104443E-2</v>
      </c>
      <c r="Q10" s="260">
        <f t="shared" si="10"/>
        <v>1791</v>
      </c>
      <c r="R10" s="261">
        <f t="shared" si="1"/>
        <v>-4.6556962025316451E-2</v>
      </c>
      <c r="S10" s="260">
        <f t="shared" si="2"/>
        <v>-1839</v>
      </c>
      <c r="T10" s="259">
        <f>O10/$O$6</f>
        <v>0.34378851086748152</v>
      </c>
      <c r="V10" s="29"/>
      <c r="W10" s="79"/>
      <c r="AE10" s="1"/>
    </row>
    <row r="11" spans="1:31" s="4" customFormat="1" x14ac:dyDescent="0.25">
      <c r="B11" s="236" t="s">
        <v>50</v>
      </c>
      <c r="C11" s="253">
        <v>6212</v>
      </c>
      <c r="D11" s="253">
        <v>1921</v>
      </c>
      <c r="E11" s="253">
        <v>4147</v>
      </c>
      <c r="F11" s="254">
        <f t="shared" si="0"/>
        <v>4.1956273206462905E-2</v>
      </c>
      <c r="G11" s="253">
        <v>5039</v>
      </c>
      <c r="H11" s="265">
        <f t="shared" si="3"/>
        <v>0.2150952495780083</v>
      </c>
      <c r="I11" s="256">
        <f t="shared" si="4"/>
        <v>892</v>
      </c>
      <c r="J11" s="254">
        <f t="shared" si="5"/>
        <v>4.3251362602463414E-2</v>
      </c>
      <c r="K11" s="253">
        <v>4298</v>
      </c>
      <c r="L11" s="261">
        <f t="shared" si="6"/>
        <v>-0.14705298670371103</v>
      </c>
      <c r="M11" s="260">
        <f t="shared" si="7"/>
        <v>-741</v>
      </c>
      <c r="N11" s="259">
        <f t="shared" si="8"/>
        <v>3.8858651429398046E-2</v>
      </c>
      <c r="O11" s="253">
        <v>5051</v>
      </c>
      <c r="P11" s="261">
        <f t="shared" si="9"/>
        <v>0.17519776640297824</v>
      </c>
      <c r="Q11" s="260">
        <f t="shared" si="10"/>
        <v>753</v>
      </c>
      <c r="R11" s="261">
        <f t="shared" si="1"/>
        <v>-0.18689632968448167</v>
      </c>
      <c r="S11" s="260">
        <f t="shared" si="2"/>
        <v>-1161</v>
      </c>
      <c r="T11" s="259">
        <f t="shared" si="11"/>
        <v>4.6108063205747306E-2</v>
      </c>
      <c r="V11" s="29"/>
      <c r="W11" s="79"/>
      <c r="AE11" s="1"/>
    </row>
    <row r="12" spans="1:31" s="4" customFormat="1" x14ac:dyDescent="0.25">
      <c r="B12" s="236" t="s">
        <v>51</v>
      </c>
      <c r="C12" s="253">
        <v>22001</v>
      </c>
      <c r="D12" s="253">
        <v>7667</v>
      </c>
      <c r="E12" s="253">
        <v>15568</v>
      </c>
      <c r="F12" s="259">
        <f t="shared" si="0"/>
        <v>0.15750548861302496</v>
      </c>
      <c r="G12" s="253">
        <v>22535</v>
      </c>
      <c r="H12" s="261">
        <f t="shared" si="3"/>
        <v>0.44752055498458376</v>
      </c>
      <c r="I12" s="260">
        <f t="shared" si="4"/>
        <v>6967</v>
      </c>
      <c r="J12" s="259">
        <f t="shared" si="5"/>
        <v>0.19342517488519806</v>
      </c>
      <c r="K12" s="253">
        <v>23780</v>
      </c>
      <c r="L12" s="261">
        <f t="shared" si="6"/>
        <v>5.5247392944308915E-2</v>
      </c>
      <c r="M12" s="260">
        <f t="shared" si="7"/>
        <v>1245</v>
      </c>
      <c r="N12" s="259">
        <f t="shared" si="8"/>
        <v>0.21499737808075511</v>
      </c>
      <c r="O12" s="253">
        <v>25380</v>
      </c>
      <c r="P12" s="261">
        <f t="shared" si="9"/>
        <v>6.728343145500415E-2</v>
      </c>
      <c r="Q12" s="260">
        <f t="shared" si="10"/>
        <v>1600</v>
      </c>
      <c r="R12" s="261">
        <f t="shared" si="1"/>
        <v>0.15358392800327247</v>
      </c>
      <c r="S12" s="260">
        <f t="shared" si="2"/>
        <v>3379</v>
      </c>
      <c r="T12" s="259">
        <f t="shared" si="11"/>
        <v>0.23168137876893022</v>
      </c>
      <c r="V12" s="29"/>
      <c r="W12" s="79"/>
      <c r="AE12" s="1"/>
    </row>
    <row r="13" spans="1:31" s="4" customFormat="1" x14ac:dyDescent="0.25">
      <c r="B13" s="236" t="s">
        <v>49</v>
      </c>
      <c r="C13" s="253">
        <v>6120</v>
      </c>
      <c r="D13" s="253">
        <v>1381</v>
      </c>
      <c r="E13" s="253">
        <v>4026</v>
      </c>
      <c r="F13" s="254">
        <f t="shared" si="0"/>
        <v>4.073208486356876E-2</v>
      </c>
      <c r="G13" s="253">
        <v>6143</v>
      </c>
      <c r="H13" s="265">
        <f t="shared" si="3"/>
        <v>0.52583209140586185</v>
      </c>
      <c r="I13" s="256">
        <f t="shared" si="4"/>
        <v>2117</v>
      </c>
      <c r="J13" s="254">
        <f t="shared" si="5"/>
        <v>5.2727350757478218E-2</v>
      </c>
      <c r="K13" s="253">
        <v>4344</v>
      </c>
      <c r="L13" s="261">
        <f t="shared" si="6"/>
        <v>-0.29285365456617285</v>
      </c>
      <c r="M13" s="260">
        <f t="shared" si="7"/>
        <v>-1799</v>
      </c>
      <c r="N13" s="259">
        <f t="shared" si="8"/>
        <v>3.9274542068242227E-2</v>
      </c>
      <c r="O13" s="253">
        <v>4412</v>
      </c>
      <c r="P13" s="261">
        <f t="shared" si="9"/>
        <v>1.5653775322283625E-2</v>
      </c>
      <c r="Q13" s="260">
        <f t="shared" si="10"/>
        <v>68</v>
      </c>
      <c r="R13" s="261">
        <f t="shared" si="1"/>
        <v>-0.27908496732026145</v>
      </c>
      <c r="S13" s="260">
        <f t="shared" si="2"/>
        <v>-1708</v>
      </c>
      <c r="T13" s="259">
        <f t="shared" si="11"/>
        <v>4.0274950477877075E-2</v>
      </c>
      <c r="V13" s="29"/>
      <c r="W13" s="79"/>
      <c r="AE13" s="1"/>
    </row>
    <row r="14" spans="1:31" s="4" customFormat="1" x14ac:dyDescent="0.25">
      <c r="B14" s="236" t="s">
        <v>52</v>
      </c>
      <c r="C14" s="253">
        <v>2143</v>
      </c>
      <c r="D14" s="253">
        <v>6173</v>
      </c>
      <c r="E14" s="253">
        <v>2130</v>
      </c>
      <c r="F14" s="259">
        <f t="shared" si="0"/>
        <v>2.1549761738549791E-2</v>
      </c>
      <c r="G14" s="253">
        <v>2795</v>
      </c>
      <c r="H14" s="261">
        <f t="shared" si="3"/>
        <v>0.31220657276995301</v>
      </c>
      <c r="I14" s="260">
        <f t="shared" si="4"/>
        <v>665</v>
      </c>
      <c r="J14" s="259">
        <f t="shared" si="5"/>
        <v>2.3990386678683317E-2</v>
      </c>
      <c r="K14" s="253">
        <v>2375</v>
      </c>
      <c r="L14" s="261">
        <f t="shared" si="6"/>
        <v>-0.15026833631484793</v>
      </c>
      <c r="M14" s="260">
        <f t="shared" si="7"/>
        <v>-420</v>
      </c>
      <c r="N14" s="259">
        <f t="shared" si="8"/>
        <v>2.1472614505542196E-2</v>
      </c>
      <c r="O14" s="253">
        <v>1521</v>
      </c>
      <c r="P14" s="261">
        <f t="shared" si="9"/>
        <v>-0.359578947368421</v>
      </c>
      <c r="Q14" s="260">
        <f t="shared" si="10"/>
        <v>-854</v>
      </c>
      <c r="R14" s="261">
        <f t="shared" si="1"/>
        <v>-0.29024731684554361</v>
      </c>
      <c r="S14" s="260">
        <f t="shared" si="2"/>
        <v>-622</v>
      </c>
      <c r="T14" s="259">
        <f t="shared" si="11"/>
        <v>1.3884451422677024E-2</v>
      </c>
      <c r="V14" s="29"/>
      <c r="W14" s="79"/>
      <c r="AE14" s="1"/>
    </row>
    <row r="15" spans="1:31" s="4" customFormat="1" x14ac:dyDescent="0.25">
      <c r="B15" s="236" t="s">
        <v>47</v>
      </c>
      <c r="C15" s="253">
        <v>5321</v>
      </c>
      <c r="D15" s="253">
        <v>1365</v>
      </c>
      <c r="E15" s="253">
        <v>4452</v>
      </c>
      <c r="F15" s="254">
        <f t="shared" si="0"/>
        <v>4.5042037211278724E-2</v>
      </c>
      <c r="G15" s="253">
        <v>5075</v>
      </c>
      <c r="H15" s="265">
        <f t="shared" si="3"/>
        <v>0.13993710691823891</v>
      </c>
      <c r="I15" s="256">
        <f t="shared" si="4"/>
        <v>623</v>
      </c>
      <c r="J15" s="254">
        <f t="shared" si="5"/>
        <v>4.3560362216213899E-2</v>
      </c>
      <c r="K15" s="253">
        <v>6440</v>
      </c>
      <c r="L15" s="261">
        <f t="shared" si="6"/>
        <v>0.2689655172413794</v>
      </c>
      <c r="M15" s="260">
        <f t="shared" si="7"/>
        <v>1365</v>
      </c>
      <c r="N15" s="259">
        <f t="shared" si="8"/>
        <v>5.8224689438185991E-2</v>
      </c>
      <c r="O15" s="253">
        <v>4045</v>
      </c>
      <c r="P15" s="261">
        <f t="shared" si="9"/>
        <v>-0.37189440993788825</v>
      </c>
      <c r="Q15" s="260">
        <f t="shared" si="10"/>
        <v>-2395</v>
      </c>
      <c r="R15" s="261">
        <f t="shared" si="1"/>
        <v>-0.23980454801729001</v>
      </c>
      <c r="S15" s="260">
        <f t="shared" si="2"/>
        <v>-1276</v>
      </c>
      <c r="T15" s="259">
        <f t="shared" si="11"/>
        <v>3.6924790272668352E-2</v>
      </c>
      <c r="V15" s="29"/>
      <c r="W15" s="79"/>
      <c r="AE15" s="1"/>
    </row>
    <row r="16" spans="1:31" s="4" customFormat="1" x14ac:dyDescent="0.25">
      <c r="B16" s="236" t="s">
        <v>203</v>
      </c>
      <c r="C16" s="253">
        <f>C6-SUM(C7:C15)</f>
        <v>6534</v>
      </c>
      <c r="D16" s="253">
        <f>D6-SUM(D7:D15)</f>
        <v>3318</v>
      </c>
      <c r="E16" s="253">
        <f>E6-SUM(E7:E15)</f>
        <v>7296</v>
      </c>
      <c r="F16" s="259">
        <f t="shared" si="0"/>
        <v>7.3815521898807177E-2</v>
      </c>
      <c r="G16" s="253">
        <f>G6-SUM(G7:G15)</f>
        <v>7811</v>
      </c>
      <c r="H16" s="261">
        <f t="shared" si="3"/>
        <v>7.0586622807017552E-2</v>
      </c>
      <c r="I16" s="260">
        <f t="shared" si="4"/>
        <v>515</v>
      </c>
      <c r="J16" s="259">
        <f t="shared" si="5"/>
        <v>6.7044332861250597E-2</v>
      </c>
      <c r="K16" s="253">
        <f>K6-SUM(K7:K15)</f>
        <v>7912</v>
      </c>
      <c r="L16" s="261">
        <f t="shared" si="6"/>
        <v>1.2930482652669273E-2</v>
      </c>
      <c r="M16" s="260">
        <f t="shared" si="7"/>
        <v>101</v>
      </c>
      <c r="N16" s="259">
        <f t="shared" si="8"/>
        <v>7.1533189881199929E-2</v>
      </c>
      <c r="O16" s="253">
        <f>O6-SUM(O7:O15)</f>
        <v>6331</v>
      </c>
      <c r="P16" s="261">
        <f t="shared" si="9"/>
        <v>-0.19982305358948438</v>
      </c>
      <c r="Q16" s="260">
        <f t="shared" si="10"/>
        <v>-1581</v>
      </c>
      <c r="R16" s="261">
        <f t="shared" si="1"/>
        <v>-3.1068258340985588E-2</v>
      </c>
      <c r="S16" s="260">
        <f t="shared" si="2"/>
        <v>-203</v>
      </c>
      <c r="T16" s="259">
        <f t="shared" si="11"/>
        <v>5.7792545665330861E-2</v>
      </c>
      <c r="V16" s="29"/>
      <c r="W16" s="79"/>
      <c r="AE16" s="1"/>
    </row>
    <row r="17" spans="2:31" s="4" customFormat="1" ht="7.5" customHeight="1" x14ac:dyDescent="0.25">
      <c r="B17" s="237"/>
      <c r="C17" s="237"/>
      <c r="D17" s="237"/>
      <c r="E17" s="237"/>
      <c r="F17" s="237"/>
      <c r="G17" s="237"/>
      <c r="H17" s="237"/>
      <c r="I17" s="237"/>
      <c r="J17" s="237"/>
      <c r="K17" s="237"/>
      <c r="L17" s="237"/>
      <c r="M17" s="237"/>
      <c r="N17" s="237"/>
      <c r="O17" s="237"/>
      <c r="P17" s="237"/>
      <c r="Q17" s="237"/>
      <c r="R17" s="237"/>
      <c r="S17" s="237"/>
      <c r="T17" s="237"/>
      <c r="AE17" s="1" t="s">
        <v>182</v>
      </c>
    </row>
    <row r="18" spans="2:31" s="4" customFormat="1" x14ac:dyDescent="0.25">
      <c r="B18" s="170" t="s">
        <v>183</v>
      </c>
      <c r="C18" s="170"/>
      <c r="D18" s="170"/>
      <c r="E18" s="170"/>
      <c r="F18" s="170"/>
      <c r="G18" s="170"/>
      <c r="H18" s="170"/>
      <c r="I18" s="170"/>
      <c r="J18" s="170"/>
      <c r="K18" s="170"/>
      <c r="L18" s="170"/>
      <c r="M18" s="170"/>
      <c r="N18" s="170"/>
      <c r="O18" s="170"/>
      <c r="P18" s="170"/>
      <c r="Q18" s="170"/>
      <c r="R18" s="170"/>
      <c r="S18" s="170"/>
      <c r="T18" s="170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68" t="s">
        <v>185</v>
      </c>
      <c r="C42" s="268"/>
      <c r="D42" s="268"/>
      <c r="E42" s="268"/>
      <c r="F42" s="268"/>
      <c r="G42" s="268"/>
      <c r="H42" s="268"/>
      <c r="I42" s="268"/>
      <c r="J42" s="268"/>
      <c r="K42" s="268"/>
      <c r="L42" s="268"/>
      <c r="M42" s="268"/>
      <c r="N42" s="268"/>
      <c r="O42" s="268"/>
      <c r="P42" s="268"/>
      <c r="Q42" s="268"/>
      <c r="R42" s="268"/>
      <c r="S42" s="268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7"/>
      <c r="AE44" s="1"/>
    </row>
    <row r="45" spans="2:31" s="4" customFormat="1" ht="18.75" hidden="1" x14ac:dyDescent="0.3">
      <c r="B45" s="225" t="s">
        <v>173</v>
      </c>
      <c r="C45" s="226"/>
      <c r="D45" s="226"/>
      <c r="E45" s="226"/>
      <c r="F45" s="226"/>
      <c r="G45" s="226"/>
      <c r="H45" s="226"/>
      <c r="I45" s="226"/>
      <c r="J45" s="226"/>
      <c r="K45" s="226">
        <v>1824653</v>
      </c>
      <c r="L45" s="226"/>
      <c r="M45" s="226"/>
      <c r="N45" s="227"/>
      <c r="O45" s="226">
        <v>2354005</v>
      </c>
      <c r="P45" s="227"/>
      <c r="Q45" s="227">
        <v>1</v>
      </c>
      <c r="R45" s="227">
        <v>0.2901110512519367</v>
      </c>
      <c r="S45" s="226">
        <v>529352</v>
      </c>
      <c r="T45" s="238"/>
      <c r="AE45" s="1"/>
    </row>
    <row r="46" spans="2:31" ht="18.75" hidden="1" x14ac:dyDescent="0.3">
      <c r="B46" s="225" t="s">
        <v>174</v>
      </c>
      <c r="C46" s="226"/>
      <c r="D46" s="226"/>
      <c r="E46" s="226"/>
      <c r="F46" s="226"/>
      <c r="G46" s="226"/>
      <c r="H46" s="226"/>
      <c r="I46" s="226"/>
      <c r="J46" s="226"/>
      <c r="K46" s="226">
        <v>603938</v>
      </c>
      <c r="L46" s="226"/>
      <c r="M46" s="226"/>
      <c r="N46" s="227">
        <v>1</v>
      </c>
      <c r="O46" s="226">
        <v>936181</v>
      </c>
      <c r="P46" s="227">
        <v>1</v>
      </c>
      <c r="Q46" s="227">
        <v>0.39769711619134201</v>
      </c>
      <c r="R46" s="227">
        <v>0.55012766211101138</v>
      </c>
      <c r="S46" s="226">
        <v>332243</v>
      </c>
      <c r="T46" s="238"/>
      <c r="AE46" s="1" t="s">
        <v>175</v>
      </c>
    </row>
    <row r="47" spans="2:31" ht="15.75" hidden="1" x14ac:dyDescent="0.25">
      <c r="B47" s="228" t="s">
        <v>100</v>
      </c>
      <c r="C47" s="229"/>
      <c r="D47" s="229"/>
      <c r="E47" s="229"/>
      <c r="F47" s="229"/>
      <c r="G47" s="229"/>
      <c r="H47" s="229"/>
      <c r="I47" s="229"/>
      <c r="J47" s="229"/>
      <c r="K47" s="229">
        <v>276550.36166633503</v>
      </c>
      <c r="L47" s="229"/>
      <c r="M47" s="229"/>
      <c r="N47" s="230">
        <v>0.45791184139155844</v>
      </c>
      <c r="O47" s="229">
        <v>430252.45635520399</v>
      </c>
      <c r="P47" s="230">
        <v>0.4595825554622493</v>
      </c>
      <c r="Q47" s="230">
        <v>0.18277465695918402</v>
      </c>
      <c r="R47" s="230">
        <v>0.55578337978930015</v>
      </c>
      <c r="S47" s="229">
        <v>153702.09468886897</v>
      </c>
      <c r="T47" s="239"/>
      <c r="AE47" s="1" t="s">
        <v>176</v>
      </c>
    </row>
    <row r="48" spans="2:31" s="4" customFormat="1" hidden="1" x14ac:dyDescent="0.25">
      <c r="B48" s="231" t="s">
        <v>103</v>
      </c>
      <c r="C48" s="232"/>
      <c r="D48" s="232"/>
      <c r="E48" s="232"/>
      <c r="F48" s="232"/>
      <c r="G48" s="232"/>
      <c r="H48" s="232"/>
      <c r="I48" s="232"/>
      <c r="J48" s="232"/>
      <c r="K48" s="232">
        <v>327387.63833385095</v>
      </c>
      <c r="L48" s="232"/>
      <c r="M48" s="232"/>
      <c r="N48" s="235">
        <v>0.54208815860874948</v>
      </c>
      <c r="O48" s="232">
        <v>505927.5436448183</v>
      </c>
      <c r="P48" s="235">
        <v>0.54041637636826456</v>
      </c>
      <c r="Q48" s="235">
        <v>0.21492203442423372</v>
      </c>
      <c r="R48" s="233">
        <v>0.54534711884540576</v>
      </c>
      <c r="S48" s="234">
        <v>178539.90531096736</v>
      </c>
      <c r="T48" s="241"/>
      <c r="AE48" s="1" t="s">
        <v>177</v>
      </c>
    </row>
    <row r="49" spans="2:31" s="4" customFormat="1" hidden="1" x14ac:dyDescent="0.25">
      <c r="B49" s="236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36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37"/>
      <c r="C51" s="237"/>
      <c r="D51" s="237"/>
      <c r="E51" s="237"/>
      <c r="F51" s="237"/>
      <c r="G51" s="237"/>
      <c r="H51" s="237"/>
      <c r="I51" s="237"/>
      <c r="J51" s="237"/>
      <c r="K51" s="237"/>
      <c r="L51" s="237"/>
      <c r="M51" s="237"/>
      <c r="N51" s="237"/>
      <c r="O51" s="237"/>
      <c r="P51" s="237"/>
      <c r="Q51" s="237"/>
      <c r="R51" s="237"/>
      <c r="S51" s="237"/>
      <c r="AE51" s="1" t="s">
        <v>182</v>
      </c>
    </row>
    <row r="52" spans="2:31" s="4" customFormat="1" hidden="1" x14ac:dyDescent="0.25">
      <c r="B52" s="286" t="s">
        <v>183</v>
      </c>
      <c r="C52" s="286"/>
      <c r="D52" s="286"/>
      <c r="E52" s="286"/>
      <c r="F52" s="286"/>
      <c r="G52" s="286"/>
      <c r="H52" s="286"/>
      <c r="I52" s="286"/>
      <c r="J52" s="286"/>
      <c r="K52" s="286"/>
      <c r="L52" s="286"/>
      <c r="M52" s="286"/>
      <c r="N52" s="286"/>
      <c r="O52" s="286"/>
      <c r="P52" s="286"/>
      <c r="Q52" s="286"/>
      <c r="R52" s="286"/>
      <c r="S52" s="286"/>
      <c r="T52" s="48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4"/>
      <c r="D54" s="124"/>
      <c r="E54" s="124"/>
      <c r="F54" s="124"/>
      <c r="G54" s="124"/>
      <c r="H54" s="124"/>
      <c r="I54" s="124"/>
      <c r="J54" s="124"/>
      <c r="K54" s="124">
        <v>0.54208815860874948</v>
      </c>
      <c r="L54" s="124"/>
      <c r="M54" s="124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27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4">
        <v>2020</v>
      </c>
      <c r="D135" s="184">
        <v>2021</v>
      </c>
      <c r="E135" s="184">
        <v>2022</v>
      </c>
      <c r="F135" s="184">
        <v>2023</v>
      </c>
      <c r="G135" s="172" t="str">
        <f>CONCATENATE("var. ",RIGHT(F135,2),"/",RIGHT(E135,2))</f>
        <v>var. 23/22</v>
      </c>
      <c r="H135" s="172" t="str">
        <f>CONCATENATE("dif. ",RIGHT(F135,2),"/",RIGHT(E135,2))</f>
        <v>dif. 23/22</v>
      </c>
      <c r="I135" s="172" t="str">
        <f>CONCATENATE("%/s total Península ",RIGHT(F135,4))</f>
        <v>%/s total Península 2023</v>
      </c>
      <c r="J135" s="184">
        <v>2024</v>
      </c>
      <c r="K135" s="172" t="str">
        <f>CONCATENATE("%/s total España ",RIGHT(J135,4))</f>
        <v>%/s total España 2024</v>
      </c>
      <c r="L135" s="172" t="str">
        <f>CONCATENATE("var. ",RIGHT(J135,2),"/",RIGHT(F135,2))</f>
        <v>var. 24/23</v>
      </c>
      <c r="M135" s="172" t="str">
        <f>CONCATENATE("dif. ",RIGHT(J135,2),"/",RIGHT(F135,2))</f>
        <v>dif. 24/23</v>
      </c>
      <c r="N135" s="172" t="str">
        <f>CONCATENATE("var. ",RIGHT(J135,2),"/",RIGHT(C135,2))</f>
        <v>var. 24/20</v>
      </c>
      <c r="O135" s="172" t="str">
        <f>CONCATENATE("dif. ",RIGHT(J135,2),"/",RIGHT(C135,2))</f>
        <v>dif. 24/20</v>
      </c>
      <c r="Z135" s="1"/>
    </row>
    <row r="136" spans="1:31" ht="18.75" x14ac:dyDescent="0.3">
      <c r="A136" s="4"/>
      <c r="B136" s="225" t="s">
        <v>202</v>
      </c>
      <c r="C136" s="229">
        <v>456683</v>
      </c>
      <c r="D136" s="229">
        <v>800301</v>
      </c>
      <c r="E136" s="229">
        <v>1016781</v>
      </c>
      <c r="F136" s="229">
        <v>1041269</v>
      </c>
      <c r="G136" s="230">
        <f>F136/E136-1</f>
        <v>2.4083848931087504E-2</v>
      </c>
      <c r="H136" s="229">
        <f>F136-E136</f>
        <v>24488</v>
      </c>
      <c r="I136" s="230">
        <f>F136/F$136</f>
        <v>1</v>
      </c>
      <c r="J136" s="229">
        <v>1058434</v>
      </c>
      <c r="K136" s="230">
        <f>H136/H$136</f>
        <v>1</v>
      </c>
      <c r="L136" s="230">
        <f>J136/F136-1</f>
        <v>1.6484693196474609E-2</v>
      </c>
      <c r="M136" s="229">
        <f>J136-F136</f>
        <v>17165</v>
      </c>
      <c r="N136" s="230">
        <f>J136/C136-1</f>
        <v>1.3176557918731375</v>
      </c>
      <c r="O136" s="229">
        <f>J136-C136</f>
        <v>601751</v>
      </c>
      <c r="Q136" s="29"/>
      <c r="R136" s="79"/>
      <c r="Z136" s="1" t="s">
        <v>175</v>
      </c>
      <c r="AE136"/>
    </row>
    <row r="137" spans="1:31" s="4" customFormat="1" x14ac:dyDescent="0.25">
      <c r="B137" s="236" t="s">
        <v>44</v>
      </c>
      <c r="C137" s="253">
        <v>117997</v>
      </c>
      <c r="D137" s="253">
        <v>247584</v>
      </c>
      <c r="E137" s="253">
        <v>207208</v>
      </c>
      <c r="F137" s="253">
        <v>181512</v>
      </c>
      <c r="G137" s="259">
        <f t="shared" ref="G137:G146" si="12">F137/E137-1</f>
        <v>-0.12401065595922933</v>
      </c>
      <c r="H137" s="266">
        <f t="shared" ref="H137:H146" si="13">F137-E137</f>
        <v>-25696</v>
      </c>
      <c r="I137" s="261">
        <f t="shared" ref="I137:K146" si="14">F137/F$136</f>
        <v>0.17431806766551197</v>
      </c>
      <c r="J137" s="253">
        <v>161819</v>
      </c>
      <c r="K137" s="261">
        <f t="shared" si="14"/>
        <v>-1.049330284220843</v>
      </c>
      <c r="L137" s="261">
        <f t="shared" ref="L137:L146" si="15">J137/F137-1</f>
        <v>-0.10849420423994005</v>
      </c>
      <c r="M137" s="260">
        <f t="shared" ref="M137:M146" si="16">J137-F137</f>
        <v>-19693</v>
      </c>
      <c r="N137" s="259">
        <f t="shared" ref="N137:N146" si="17">J137/C137-1</f>
        <v>0.37138232327940535</v>
      </c>
      <c r="O137" s="253">
        <f t="shared" ref="O137:O146" si="18">J137-C137</f>
        <v>43822</v>
      </c>
      <c r="Q137" s="29"/>
      <c r="R137" s="79"/>
      <c r="Z137" s="1" t="s">
        <v>177</v>
      </c>
    </row>
    <row r="138" spans="1:31" s="4" customFormat="1" x14ac:dyDescent="0.25">
      <c r="B138" s="236" t="s">
        <v>45</v>
      </c>
      <c r="C138" s="253">
        <v>51760</v>
      </c>
      <c r="D138" s="253">
        <v>83468</v>
      </c>
      <c r="E138" s="253">
        <v>123951</v>
      </c>
      <c r="F138" s="253">
        <v>118966</v>
      </c>
      <c r="G138" s="259">
        <f t="shared" si="12"/>
        <v>-4.0217505304515511E-2</v>
      </c>
      <c r="H138" s="266">
        <f t="shared" si="13"/>
        <v>-4985</v>
      </c>
      <c r="I138" s="261">
        <f t="shared" si="14"/>
        <v>0.1142509764527706</v>
      </c>
      <c r="J138" s="253">
        <v>114660</v>
      </c>
      <c r="K138" s="261">
        <f t="shared" si="14"/>
        <v>-0.20356909506697157</v>
      </c>
      <c r="L138" s="261">
        <f t="shared" si="15"/>
        <v>-3.6195215439705497E-2</v>
      </c>
      <c r="M138" s="260">
        <f t="shared" si="16"/>
        <v>-4306</v>
      </c>
      <c r="N138" s="259">
        <f t="shared" si="17"/>
        <v>1.2152241112828439</v>
      </c>
      <c r="O138" s="253">
        <f t="shared" si="18"/>
        <v>62900</v>
      </c>
      <c r="Q138" s="29"/>
      <c r="R138" s="79"/>
      <c r="Z138" s="1"/>
    </row>
    <row r="139" spans="1:31" s="4" customFormat="1" x14ac:dyDescent="0.25">
      <c r="B139" s="236" t="s">
        <v>46</v>
      </c>
      <c r="C139" s="253">
        <v>2339</v>
      </c>
      <c r="D139" s="253">
        <v>4950</v>
      </c>
      <c r="E139" s="253">
        <v>6762</v>
      </c>
      <c r="F139" s="253">
        <v>20250</v>
      </c>
      <c r="G139" s="259">
        <f t="shared" si="12"/>
        <v>1.9946761313220942</v>
      </c>
      <c r="H139" s="266">
        <f t="shared" si="13"/>
        <v>13488</v>
      </c>
      <c r="I139" s="261">
        <f t="shared" si="14"/>
        <v>1.9447424248681178E-2</v>
      </c>
      <c r="J139" s="253">
        <v>11054</v>
      </c>
      <c r="K139" s="265">
        <f t="shared" si="14"/>
        <v>0.55080039202874875</v>
      </c>
      <c r="L139" s="261">
        <f t="shared" si="15"/>
        <v>-0.45412345679012345</v>
      </c>
      <c r="M139" s="260">
        <f t="shared" si="16"/>
        <v>-9196</v>
      </c>
      <c r="N139" s="259">
        <f t="shared" si="17"/>
        <v>3.725951261222745</v>
      </c>
      <c r="O139" s="253">
        <f t="shared" si="18"/>
        <v>8715</v>
      </c>
      <c r="Q139" s="29"/>
      <c r="R139" s="79"/>
      <c r="Z139" s="1"/>
    </row>
    <row r="140" spans="1:31" s="4" customFormat="1" x14ac:dyDescent="0.25">
      <c r="B140" s="236" t="s">
        <v>48</v>
      </c>
      <c r="C140" s="253">
        <v>103133</v>
      </c>
      <c r="D140" s="253">
        <v>181693</v>
      </c>
      <c r="E140" s="253">
        <v>342343</v>
      </c>
      <c r="F140" s="253">
        <v>341923</v>
      </c>
      <c r="G140" s="259">
        <f t="shared" si="12"/>
        <v>-1.2268397484394011E-3</v>
      </c>
      <c r="H140" s="266">
        <f t="shared" si="13"/>
        <v>-420</v>
      </c>
      <c r="I140" s="261">
        <f t="shared" si="14"/>
        <v>0.32837143908058342</v>
      </c>
      <c r="J140" s="253">
        <v>382237</v>
      </c>
      <c r="K140" s="261">
        <f t="shared" si="14"/>
        <v>-1.7151257758902319E-2</v>
      </c>
      <c r="L140" s="261">
        <f t="shared" si="15"/>
        <v>0.1179037385610211</v>
      </c>
      <c r="M140" s="260">
        <f t="shared" si="16"/>
        <v>40314</v>
      </c>
      <c r="N140" s="259">
        <f t="shared" si="17"/>
        <v>2.7062530906693301</v>
      </c>
      <c r="O140" s="253">
        <f t="shared" si="18"/>
        <v>279104</v>
      </c>
      <c r="Q140" s="29"/>
      <c r="R140" s="79"/>
      <c r="Z140" s="1"/>
    </row>
    <row r="141" spans="1:31" s="4" customFormat="1" x14ac:dyDescent="0.25">
      <c r="B141" s="236" t="s">
        <v>50</v>
      </c>
      <c r="C141" s="253">
        <v>30584</v>
      </c>
      <c r="D141" s="253">
        <v>44398</v>
      </c>
      <c r="E141" s="253">
        <v>48630</v>
      </c>
      <c r="F141" s="253">
        <v>55684</v>
      </c>
      <c r="G141" s="259">
        <f t="shared" si="12"/>
        <v>0.14505449311124829</v>
      </c>
      <c r="H141" s="266">
        <f t="shared" si="13"/>
        <v>7054</v>
      </c>
      <c r="I141" s="261">
        <f t="shared" si="14"/>
        <v>5.3477055400669757E-2</v>
      </c>
      <c r="J141" s="253">
        <v>49807</v>
      </c>
      <c r="K141" s="265">
        <f t="shared" si="14"/>
        <v>0.28805945769356417</v>
      </c>
      <c r="L141" s="261">
        <f t="shared" si="15"/>
        <v>-0.10554198692622652</v>
      </c>
      <c r="M141" s="260">
        <f t="shared" si="16"/>
        <v>-5877</v>
      </c>
      <c r="N141" s="259">
        <f t="shared" si="17"/>
        <v>0.62853125817420863</v>
      </c>
      <c r="O141" s="253">
        <f t="shared" si="18"/>
        <v>19223</v>
      </c>
      <c r="Q141" s="29"/>
      <c r="R141" s="79"/>
      <c r="Z141" s="1"/>
    </row>
    <row r="142" spans="1:31" s="4" customFormat="1" x14ac:dyDescent="0.25">
      <c r="B142" s="236" t="s">
        <v>51</v>
      </c>
      <c r="C142" s="253">
        <v>61571</v>
      </c>
      <c r="D142" s="253">
        <v>104557</v>
      </c>
      <c r="E142" s="253">
        <v>134886</v>
      </c>
      <c r="F142" s="253">
        <v>146430</v>
      </c>
      <c r="G142" s="259">
        <f t="shared" si="12"/>
        <v>8.5583381522174262E-2</v>
      </c>
      <c r="H142" s="266">
        <f t="shared" si="13"/>
        <v>11544</v>
      </c>
      <c r="I142" s="261">
        <f t="shared" si="14"/>
        <v>0.14062648556713012</v>
      </c>
      <c r="J142" s="253">
        <v>156566</v>
      </c>
      <c r="K142" s="261">
        <f t="shared" si="14"/>
        <v>0.47141457040182949</v>
      </c>
      <c r="L142" s="261">
        <f t="shared" si="15"/>
        <v>6.9220788089872309E-2</v>
      </c>
      <c r="M142" s="260">
        <f t="shared" si="16"/>
        <v>10136</v>
      </c>
      <c r="N142" s="259">
        <f t="shared" si="17"/>
        <v>1.5428529664939665</v>
      </c>
      <c r="O142" s="253">
        <f t="shared" si="18"/>
        <v>94995</v>
      </c>
      <c r="Q142" s="29"/>
      <c r="R142" s="79"/>
      <c r="Z142" s="1"/>
    </row>
    <row r="143" spans="1:31" s="4" customFormat="1" x14ac:dyDescent="0.25">
      <c r="B143" s="236" t="s">
        <v>49</v>
      </c>
      <c r="C143" s="253">
        <v>16023</v>
      </c>
      <c r="D143" s="253">
        <v>21732</v>
      </c>
      <c r="E143" s="253">
        <v>33809</v>
      </c>
      <c r="F143" s="253">
        <v>37722</v>
      </c>
      <c r="G143" s="259">
        <f t="shared" si="12"/>
        <v>0.11573841284864983</v>
      </c>
      <c r="H143" s="266">
        <f t="shared" si="13"/>
        <v>3913</v>
      </c>
      <c r="I143" s="261">
        <f t="shared" si="14"/>
        <v>3.6226950000432162E-2</v>
      </c>
      <c r="J143" s="253">
        <v>35821</v>
      </c>
      <c r="K143" s="265">
        <f t="shared" si="14"/>
        <v>0.15979255145377327</v>
      </c>
      <c r="L143" s="261">
        <f t="shared" si="15"/>
        <v>-5.0394994963151474E-2</v>
      </c>
      <c r="M143" s="260">
        <f t="shared" si="16"/>
        <v>-1901</v>
      </c>
      <c r="N143" s="259">
        <f t="shared" si="17"/>
        <v>1.2355988266866378</v>
      </c>
      <c r="O143" s="253">
        <f t="shared" si="18"/>
        <v>19798</v>
      </c>
      <c r="Q143" s="29"/>
      <c r="R143" s="79"/>
      <c r="Z143" s="1"/>
    </row>
    <row r="144" spans="1:31" s="4" customFormat="1" x14ac:dyDescent="0.25">
      <c r="B144" s="236" t="s">
        <v>52</v>
      </c>
      <c r="C144" s="253">
        <v>26839</v>
      </c>
      <c r="D144" s="253">
        <v>45216</v>
      </c>
      <c r="E144" s="253">
        <v>29061</v>
      </c>
      <c r="F144" s="253">
        <v>32018</v>
      </c>
      <c r="G144" s="259">
        <f t="shared" si="12"/>
        <v>0.10175148824885594</v>
      </c>
      <c r="H144" s="266">
        <f t="shared" si="13"/>
        <v>2957</v>
      </c>
      <c r="I144" s="261">
        <f t="shared" si="14"/>
        <v>3.0749018745396241E-2</v>
      </c>
      <c r="J144" s="253">
        <v>29188</v>
      </c>
      <c r="K144" s="261">
        <f t="shared" si="14"/>
        <v>0.12075302188827181</v>
      </c>
      <c r="L144" s="261">
        <f t="shared" si="15"/>
        <v>-8.838778187269658E-2</v>
      </c>
      <c r="M144" s="260">
        <f t="shared" si="16"/>
        <v>-2830</v>
      </c>
      <c r="N144" s="259">
        <f t="shared" si="17"/>
        <v>8.752188978724984E-2</v>
      </c>
      <c r="O144" s="253">
        <f t="shared" si="18"/>
        <v>2349</v>
      </c>
      <c r="Q144" s="29"/>
      <c r="R144" s="79"/>
      <c r="Z144" s="1"/>
    </row>
    <row r="145" spans="2:31" s="4" customFormat="1" x14ac:dyDescent="0.25">
      <c r="B145" s="236" t="s">
        <v>47</v>
      </c>
      <c r="C145" s="253">
        <v>24273</v>
      </c>
      <c r="D145" s="253">
        <v>26311</v>
      </c>
      <c r="E145" s="253">
        <v>32375</v>
      </c>
      <c r="F145" s="253">
        <v>47068</v>
      </c>
      <c r="G145" s="259">
        <f t="shared" si="12"/>
        <v>0.45383783783783782</v>
      </c>
      <c r="H145" s="266">
        <f t="shared" si="13"/>
        <v>14693</v>
      </c>
      <c r="I145" s="261">
        <f t="shared" si="14"/>
        <v>4.5202536520342007E-2</v>
      </c>
      <c r="J145" s="253">
        <v>61312</v>
      </c>
      <c r="K145" s="265">
        <f t="shared" si="14"/>
        <v>0.60000816726559947</v>
      </c>
      <c r="L145" s="261">
        <f t="shared" si="15"/>
        <v>0.30262598793235318</v>
      </c>
      <c r="M145" s="260">
        <f t="shared" si="16"/>
        <v>14244</v>
      </c>
      <c r="N145" s="259">
        <f t="shared" si="17"/>
        <v>1.5259341655337204</v>
      </c>
      <c r="O145" s="253">
        <f t="shared" si="18"/>
        <v>37039</v>
      </c>
      <c r="Q145" s="29"/>
      <c r="R145" s="79"/>
      <c r="Z145" s="1"/>
    </row>
    <row r="146" spans="2:31" s="4" customFormat="1" x14ac:dyDescent="0.25">
      <c r="B146" s="236" t="s">
        <v>203</v>
      </c>
      <c r="C146" s="253">
        <f>C136-SUM(C137:C145)</f>
        <v>22164</v>
      </c>
      <c r="D146" s="253">
        <f>D136-SUM(D137:D145)</f>
        <v>40392</v>
      </c>
      <c r="E146" s="253">
        <f>E136-SUM(E137:E145)</f>
        <v>57756</v>
      </c>
      <c r="F146" s="253">
        <f>F136-SUM(F137:F145)</f>
        <v>59696</v>
      </c>
      <c r="G146" s="259">
        <f t="shared" si="12"/>
        <v>3.3589583766188813E-2</v>
      </c>
      <c r="H146" s="266">
        <f t="shared" si="13"/>
        <v>1940</v>
      </c>
      <c r="I146" s="261">
        <f t="shared" si="14"/>
        <v>5.7330046318482542E-2</v>
      </c>
      <c r="J146" s="253">
        <f>J136-SUM(J137:J145)</f>
        <v>55970</v>
      </c>
      <c r="K146" s="261">
        <f t="shared" si="14"/>
        <v>7.9222476314929763E-2</v>
      </c>
      <c r="L146" s="261">
        <f t="shared" si="15"/>
        <v>-6.2416242294291102E-2</v>
      </c>
      <c r="M146" s="260">
        <f t="shared" si="16"/>
        <v>-3726</v>
      </c>
      <c r="N146" s="259">
        <f t="shared" si="17"/>
        <v>1.5252661974372859</v>
      </c>
      <c r="O146" s="253">
        <f t="shared" si="18"/>
        <v>33806</v>
      </c>
      <c r="Q146" s="29"/>
      <c r="R146" s="79"/>
      <c r="Z146" s="1"/>
    </row>
    <row r="147" spans="2:31" s="4" customFormat="1" ht="7.5" customHeight="1" x14ac:dyDescent="0.25">
      <c r="B147" s="237"/>
      <c r="C147" s="237"/>
      <c r="D147" s="237"/>
      <c r="E147" s="237"/>
      <c r="F147" s="237"/>
      <c r="G147" s="237"/>
      <c r="H147" s="237"/>
      <c r="I147" s="237"/>
      <c r="J147" s="237"/>
      <c r="K147" s="237"/>
      <c r="L147" s="237"/>
      <c r="M147" s="237"/>
      <c r="N147" s="237"/>
      <c r="O147" s="237"/>
      <c r="Z147" s="1" t="s">
        <v>182</v>
      </c>
    </row>
    <row r="148" spans="2:31" s="4" customFormat="1" x14ac:dyDescent="0.25">
      <c r="B148" s="170" t="s">
        <v>183</v>
      </c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B6FFFD-90C7-4256-8E10-166E26938017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204</v>
      </c>
      <c r="G1" s="224"/>
      <c r="H1" s="224"/>
      <c r="I1" s="224"/>
      <c r="K1" s="224"/>
    </row>
    <row r="3" spans="1:31" s="4" customFormat="1" ht="25.5" customHeight="1" thickBot="1" x14ac:dyDescent="0.3">
      <c r="B3" s="62" t="s">
        <v>28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2" t="s">
        <v>261</v>
      </c>
      <c r="D5" s="242" t="s">
        <v>262</v>
      </c>
      <c r="E5" s="242" t="s">
        <v>263</v>
      </c>
      <c r="F5" s="243" t="str">
        <f>CONCATENATE("%/s total Tenerife ",RIGHT(E5,4))</f>
        <v>%/s total Tenerife 2022</v>
      </c>
      <c r="G5" s="242" t="s">
        <v>264</v>
      </c>
      <c r="H5" s="243" t="str">
        <f>CONCATENATE("var. ",RIGHT(G5,2),"/",RIGHT(E5,2))</f>
        <v>var. 23/22</v>
      </c>
      <c r="I5" s="243" t="str">
        <f>CONCATENATE("dif. ",RIGHT(G5,2),"/",RIGHT(E5,2))</f>
        <v>dif. 23/22</v>
      </c>
      <c r="J5" s="243" t="str">
        <f>CONCATENATE("%/s total Tenerife ",RIGHT(G5,4))</f>
        <v>%/s total Tenerife 2023</v>
      </c>
      <c r="K5" s="242" t="s">
        <v>265</v>
      </c>
      <c r="L5" s="243" t="str">
        <f>CONCATENATE("var. ",RIGHT(K5,2),"/",RIGHT(G5,2))</f>
        <v>var. 24/23</v>
      </c>
      <c r="M5" s="243" t="str">
        <f>CONCATENATE("dif. ",RIGHT(K5,2),"/",RIGHT(G5,2))</f>
        <v>dif. 24/23</v>
      </c>
      <c r="N5" s="243" t="str">
        <f>CONCATENATE("%/s total Tenerife ",RIGHT(K5,4))</f>
        <v>%/s total Tenerife 2024</v>
      </c>
      <c r="O5" s="242" t="s">
        <v>266</v>
      </c>
      <c r="P5" s="243" t="str">
        <f>CONCATENATE("var. ",RIGHT(O5,2),"/",RIGHT(K5,2))</f>
        <v>var. 25/24</v>
      </c>
      <c r="Q5" s="243" t="str">
        <f>CONCATENATE("dif. ",RIGHT(O5,2),"/",RIGHT(K5,2))</f>
        <v>dif. 25/24</v>
      </c>
      <c r="R5" s="243" t="str">
        <f>CONCATENATE("var. ",RIGHT(O5,2),"/",RIGHT(C5,2))</f>
        <v>var. 25/20</v>
      </c>
      <c r="S5" s="243" t="str">
        <f>CONCATENATE("dif. ",RIGHT(O5,2),"/",RIGHT(C5,2))</f>
        <v>dif. 25/20</v>
      </c>
      <c r="T5" s="243" t="str">
        <f>CONCATENATE("%/s total Tenerife ",RIGHT(O5,4))</f>
        <v>%/s total Tenerife 2025</v>
      </c>
      <c r="AE5" s="1"/>
    </row>
    <row r="6" spans="1:31" ht="18.75" x14ac:dyDescent="0.3">
      <c r="A6" s="4"/>
      <c r="B6" s="225" t="s">
        <v>202</v>
      </c>
      <c r="C6" s="244">
        <v>74950</v>
      </c>
      <c r="D6" s="244">
        <v>12489</v>
      </c>
      <c r="E6" s="244">
        <v>57484</v>
      </c>
      <c r="F6" s="245">
        <f>E6/$E$6</f>
        <v>1</v>
      </c>
      <c r="G6" s="244">
        <v>71504</v>
      </c>
      <c r="H6" s="245">
        <f>G6/E6-1</f>
        <v>0.24389395309999307</v>
      </c>
      <c r="I6" s="244">
        <f>G6-E6</f>
        <v>14020</v>
      </c>
      <c r="J6" s="245">
        <f>G6/$G$6</f>
        <v>1</v>
      </c>
      <c r="K6" s="244">
        <v>71004</v>
      </c>
      <c r="L6" s="245">
        <f>K6/G6-1</f>
        <v>-6.992615797717594E-3</v>
      </c>
      <c r="M6" s="244">
        <f>K6-G6</f>
        <v>-500</v>
      </c>
      <c r="N6" s="245">
        <f>K6/$K$6</f>
        <v>1</v>
      </c>
      <c r="O6" s="244">
        <v>73528</v>
      </c>
      <c r="P6" s="245">
        <f>O6/K6-1</f>
        <v>3.5547293110247402E-2</v>
      </c>
      <c r="Q6" s="244">
        <f>O6-K6</f>
        <v>2524</v>
      </c>
      <c r="R6" s="245">
        <f>IFERROR(O6/C6-1,"-")</f>
        <v>-1.8972648432288186E-2</v>
      </c>
      <c r="S6" s="244">
        <f>O6-C6</f>
        <v>-1422</v>
      </c>
      <c r="T6" s="245">
        <f>O6/$O$6</f>
        <v>1</v>
      </c>
      <c r="V6" s="29"/>
      <c r="W6" s="79"/>
      <c r="AE6" s="1" t="s">
        <v>175</v>
      </c>
    </row>
    <row r="7" spans="1:31" s="4" customFormat="1" x14ac:dyDescent="0.25">
      <c r="B7" s="236" t="s">
        <v>44</v>
      </c>
      <c r="C7" s="253">
        <v>9173</v>
      </c>
      <c r="D7" s="253">
        <v>3836</v>
      </c>
      <c r="E7" s="253">
        <v>10000</v>
      </c>
      <c r="F7" s="259">
        <f t="shared" ref="F7:F16" si="0">E7/$E$6</f>
        <v>0.17396145014264838</v>
      </c>
      <c r="G7" s="253">
        <v>8966</v>
      </c>
      <c r="H7" s="261">
        <f>G7/E7-1</f>
        <v>-0.10340000000000005</v>
      </c>
      <c r="I7" s="260">
        <f>G7-E7</f>
        <v>-1034</v>
      </c>
      <c r="J7" s="259">
        <f>G7/$G$6</f>
        <v>0.12539158648467219</v>
      </c>
      <c r="K7" s="253">
        <v>9749</v>
      </c>
      <c r="L7" s="261">
        <f>K7/G7-1</f>
        <v>8.732991300468429E-2</v>
      </c>
      <c r="M7" s="260">
        <f>K7-G7</f>
        <v>783</v>
      </c>
      <c r="N7" s="259">
        <f>K7/$K$6</f>
        <v>0.13730212382400991</v>
      </c>
      <c r="O7" s="253">
        <v>7842</v>
      </c>
      <c r="P7" s="261">
        <f>O7/K7-1</f>
        <v>-0.1956098061339625</v>
      </c>
      <c r="Q7" s="260">
        <f>O7-K7</f>
        <v>-1907</v>
      </c>
      <c r="R7" s="261">
        <f t="shared" ref="R7:R16" si="1">IFERROR(O7/C7-1,"-")</f>
        <v>-0.14509974926414482</v>
      </c>
      <c r="S7" s="260">
        <f t="shared" ref="S7:S16" si="2">O7-C7</f>
        <v>-1331</v>
      </c>
      <c r="T7" s="259">
        <f>O7/$O$6</f>
        <v>0.10665324774235665</v>
      </c>
      <c r="V7" s="29"/>
      <c r="W7" s="79"/>
      <c r="AE7" s="1" t="s">
        <v>177</v>
      </c>
    </row>
    <row r="8" spans="1:31" s="4" customFormat="1" x14ac:dyDescent="0.25">
      <c r="B8" s="236" t="s">
        <v>45</v>
      </c>
      <c r="C8" s="253">
        <v>7602</v>
      </c>
      <c r="D8" s="253">
        <v>1017</v>
      </c>
      <c r="E8" s="253">
        <v>6052</v>
      </c>
      <c r="F8" s="259">
        <f t="shared" si="0"/>
        <v>0.10528146962633081</v>
      </c>
      <c r="G8" s="253">
        <v>7095</v>
      </c>
      <c r="H8" s="261">
        <f t="shared" ref="H8:H16" si="3">G8/E8-1</f>
        <v>0.1723397224058163</v>
      </c>
      <c r="I8" s="260">
        <f t="shared" ref="I8:I16" si="4">G8-E8</f>
        <v>1043</v>
      </c>
      <c r="J8" s="259">
        <f t="shared" ref="J8:J16" si="5">G8/$G$6</f>
        <v>9.9225218169612883E-2</v>
      </c>
      <c r="K8" s="253">
        <v>6395</v>
      </c>
      <c r="L8" s="261">
        <f t="shared" ref="L8:L16" si="6">K8/G8-1</f>
        <v>-9.8661028893587077E-2</v>
      </c>
      <c r="M8" s="260">
        <f t="shared" ref="M8:M16" si="7">K8-G8</f>
        <v>-700</v>
      </c>
      <c r="N8" s="259">
        <f t="shared" ref="N8:N16" si="8">K8/$K$6</f>
        <v>9.0065348431074305E-2</v>
      </c>
      <c r="O8" s="253">
        <v>7307</v>
      </c>
      <c r="P8" s="261">
        <f t="shared" ref="P8:P16" si="9">O8/K8-1</f>
        <v>0.14261141516810016</v>
      </c>
      <c r="Q8" s="260">
        <f t="shared" ref="Q8:Q16" si="10">O8-K8</f>
        <v>912</v>
      </c>
      <c r="R8" s="261">
        <f t="shared" si="1"/>
        <v>-3.8805577479610665E-2</v>
      </c>
      <c r="S8" s="260">
        <f t="shared" si="2"/>
        <v>-295</v>
      </c>
      <c r="T8" s="259">
        <f t="shared" ref="T8:T16" si="11">O8/$O$6</f>
        <v>9.937710804047438E-2</v>
      </c>
      <c r="V8" s="29"/>
      <c r="W8" s="79"/>
      <c r="AE8" s="1"/>
    </row>
    <row r="9" spans="1:31" s="4" customFormat="1" x14ac:dyDescent="0.25">
      <c r="B9" s="236" t="s">
        <v>46</v>
      </c>
      <c r="C9" s="253">
        <v>479</v>
      </c>
      <c r="D9" s="253">
        <v>74</v>
      </c>
      <c r="E9" s="253">
        <v>216</v>
      </c>
      <c r="F9" s="254">
        <f t="shared" si="0"/>
        <v>3.7575673230812053E-3</v>
      </c>
      <c r="G9" s="253">
        <v>1196</v>
      </c>
      <c r="H9" s="265">
        <f t="shared" si="3"/>
        <v>4.5370370370370372</v>
      </c>
      <c r="I9" s="256">
        <f t="shared" si="4"/>
        <v>980</v>
      </c>
      <c r="J9" s="254">
        <f t="shared" si="5"/>
        <v>1.6726336988140522E-2</v>
      </c>
      <c r="K9" s="253">
        <v>871</v>
      </c>
      <c r="L9" s="261">
        <f t="shared" si="6"/>
        <v>-0.27173913043478259</v>
      </c>
      <c r="M9" s="260">
        <f t="shared" si="7"/>
        <v>-325</v>
      </c>
      <c r="N9" s="259">
        <f t="shared" si="8"/>
        <v>1.2266914540025913E-2</v>
      </c>
      <c r="O9" s="253">
        <v>715</v>
      </c>
      <c r="P9" s="261">
        <f t="shared" si="9"/>
        <v>-0.17910447761194026</v>
      </c>
      <c r="Q9" s="260">
        <f t="shared" si="10"/>
        <v>-156</v>
      </c>
      <c r="R9" s="261">
        <f t="shared" si="1"/>
        <v>0.49269311064718169</v>
      </c>
      <c r="S9" s="260">
        <f t="shared" si="2"/>
        <v>236</v>
      </c>
      <c r="T9" s="259">
        <f t="shared" si="11"/>
        <v>9.7241867043847234E-3</v>
      </c>
      <c r="V9" s="29"/>
      <c r="W9" s="79"/>
      <c r="AE9" s="1"/>
    </row>
    <row r="10" spans="1:31" s="4" customFormat="1" x14ac:dyDescent="0.25">
      <c r="B10" s="236" t="s">
        <v>48</v>
      </c>
      <c r="C10" s="253">
        <v>31968</v>
      </c>
      <c r="D10" s="253">
        <v>2158</v>
      </c>
      <c r="E10" s="253">
        <v>23239</v>
      </c>
      <c r="F10" s="259">
        <f t="shared" si="0"/>
        <v>0.40426901398650061</v>
      </c>
      <c r="G10" s="253">
        <v>30272</v>
      </c>
      <c r="H10" s="261">
        <f t="shared" si="3"/>
        <v>0.30263780713455835</v>
      </c>
      <c r="I10" s="260">
        <f t="shared" si="4"/>
        <v>7033</v>
      </c>
      <c r="J10" s="259">
        <f t="shared" si="5"/>
        <v>0.42336093085701498</v>
      </c>
      <c r="K10" s="253">
        <v>29034</v>
      </c>
      <c r="L10" s="261">
        <f t="shared" si="6"/>
        <v>-4.0895877378435475E-2</v>
      </c>
      <c r="M10" s="260">
        <f t="shared" si="7"/>
        <v>-1238</v>
      </c>
      <c r="N10" s="259">
        <f t="shared" si="8"/>
        <v>0.40890654047659286</v>
      </c>
      <c r="O10" s="253">
        <v>30390</v>
      </c>
      <c r="P10" s="261">
        <f t="shared" si="9"/>
        <v>4.6703864434800568E-2</v>
      </c>
      <c r="Q10" s="260">
        <f t="shared" si="10"/>
        <v>1356</v>
      </c>
      <c r="R10" s="261">
        <f t="shared" si="1"/>
        <v>-4.9361861861861867E-2</v>
      </c>
      <c r="S10" s="260">
        <f t="shared" si="2"/>
        <v>-1578</v>
      </c>
      <c r="T10" s="259">
        <f>O10/$O$6</f>
        <v>0.41331193558916329</v>
      </c>
      <c r="V10" s="29"/>
      <c r="W10" s="79"/>
      <c r="AE10" s="1"/>
    </row>
    <row r="11" spans="1:31" s="4" customFormat="1" x14ac:dyDescent="0.25">
      <c r="B11" s="236" t="s">
        <v>50</v>
      </c>
      <c r="C11" s="253">
        <v>5089</v>
      </c>
      <c r="D11" s="253">
        <v>87</v>
      </c>
      <c r="E11" s="253">
        <v>2334</v>
      </c>
      <c r="F11" s="254">
        <f t="shared" si="0"/>
        <v>4.0602602463294134E-2</v>
      </c>
      <c r="G11" s="253">
        <v>3621</v>
      </c>
      <c r="H11" s="265">
        <f t="shared" si="3"/>
        <v>0.55141388174807204</v>
      </c>
      <c r="I11" s="256">
        <f t="shared" si="4"/>
        <v>1287</v>
      </c>
      <c r="J11" s="254">
        <f t="shared" si="5"/>
        <v>5.0640523607070935E-2</v>
      </c>
      <c r="K11" s="253">
        <v>3086</v>
      </c>
      <c r="L11" s="261">
        <f t="shared" si="6"/>
        <v>-0.14774924054128691</v>
      </c>
      <c r="M11" s="260">
        <f t="shared" si="7"/>
        <v>-535</v>
      </c>
      <c r="N11" s="259">
        <f t="shared" si="8"/>
        <v>4.346234014985071E-2</v>
      </c>
      <c r="O11" s="253">
        <v>3783</v>
      </c>
      <c r="P11" s="261">
        <f t="shared" si="9"/>
        <v>0.22585871678548286</v>
      </c>
      <c r="Q11" s="260">
        <f t="shared" si="10"/>
        <v>697</v>
      </c>
      <c r="R11" s="261">
        <f t="shared" si="1"/>
        <v>-0.25663195126743954</v>
      </c>
      <c r="S11" s="260">
        <f t="shared" si="2"/>
        <v>-1306</v>
      </c>
      <c r="T11" s="259">
        <f t="shared" si="11"/>
        <v>5.144978783592645E-2</v>
      </c>
      <c r="V11" s="29"/>
      <c r="W11" s="79"/>
      <c r="AE11" s="1"/>
    </row>
    <row r="12" spans="1:31" s="4" customFormat="1" x14ac:dyDescent="0.25">
      <c r="B12" s="236" t="s">
        <v>51</v>
      </c>
      <c r="C12" s="253">
        <v>10698</v>
      </c>
      <c r="D12" s="253">
        <v>3605</v>
      </c>
      <c r="E12" s="253">
        <v>8905</v>
      </c>
      <c r="F12" s="259">
        <f t="shared" si="0"/>
        <v>0.15491267135202838</v>
      </c>
      <c r="G12" s="253">
        <v>11895</v>
      </c>
      <c r="H12" s="261">
        <f t="shared" si="3"/>
        <v>0.33576642335766427</v>
      </c>
      <c r="I12" s="260">
        <f t="shared" si="4"/>
        <v>2990</v>
      </c>
      <c r="J12" s="259">
        <f t="shared" si="5"/>
        <v>0.16635432982770196</v>
      </c>
      <c r="K12" s="253">
        <v>13372</v>
      </c>
      <c r="L12" s="261">
        <f t="shared" si="6"/>
        <v>0.12416981925178638</v>
      </c>
      <c r="M12" s="260">
        <f t="shared" si="7"/>
        <v>1477</v>
      </c>
      <c r="N12" s="259">
        <f t="shared" si="8"/>
        <v>0.18832741817362403</v>
      </c>
      <c r="O12" s="253">
        <v>14392</v>
      </c>
      <c r="P12" s="261">
        <f t="shared" si="9"/>
        <v>7.6278791504636567E-2</v>
      </c>
      <c r="Q12" s="260">
        <f t="shared" si="10"/>
        <v>1020</v>
      </c>
      <c r="R12" s="261">
        <f t="shared" si="1"/>
        <v>0.34529818657693023</v>
      </c>
      <c r="S12" s="260">
        <f t="shared" si="2"/>
        <v>3694</v>
      </c>
      <c r="T12" s="259">
        <f t="shared" si="11"/>
        <v>0.19573495811119573</v>
      </c>
      <c r="V12" s="29"/>
      <c r="W12" s="79"/>
      <c r="AE12" s="1"/>
    </row>
    <row r="13" spans="1:31" s="4" customFormat="1" x14ac:dyDescent="0.25">
      <c r="B13" s="236" t="s">
        <v>49</v>
      </c>
      <c r="C13" s="253">
        <v>2595</v>
      </c>
      <c r="D13" s="253">
        <v>641</v>
      </c>
      <c r="E13" s="253">
        <v>2170</v>
      </c>
      <c r="F13" s="254">
        <f t="shared" si="0"/>
        <v>3.77496346809547E-2</v>
      </c>
      <c r="G13" s="253">
        <v>4169</v>
      </c>
      <c r="H13" s="265">
        <f t="shared" si="3"/>
        <v>0.92119815668202776</v>
      </c>
      <c r="I13" s="256">
        <f t="shared" si="4"/>
        <v>1999</v>
      </c>
      <c r="J13" s="254">
        <f t="shared" si="5"/>
        <v>5.8304430521369431E-2</v>
      </c>
      <c r="K13" s="253">
        <v>3297</v>
      </c>
      <c r="L13" s="261">
        <f t="shared" si="6"/>
        <v>-0.20916286879347568</v>
      </c>
      <c r="M13" s="260">
        <f t="shared" si="7"/>
        <v>-872</v>
      </c>
      <c r="N13" s="259">
        <f t="shared" si="8"/>
        <v>4.6434003718100386E-2</v>
      </c>
      <c r="O13" s="253">
        <v>3123</v>
      </c>
      <c r="P13" s="261">
        <f t="shared" si="9"/>
        <v>-5.2775250227479531E-2</v>
      </c>
      <c r="Q13" s="260">
        <f t="shared" si="10"/>
        <v>-174</v>
      </c>
      <c r="R13" s="261">
        <f t="shared" si="1"/>
        <v>0.20346820809248545</v>
      </c>
      <c r="S13" s="260">
        <f t="shared" si="2"/>
        <v>528</v>
      </c>
      <c r="T13" s="259">
        <f t="shared" si="11"/>
        <v>4.2473615493417473E-2</v>
      </c>
      <c r="V13" s="29"/>
      <c r="W13" s="79"/>
      <c r="AE13" s="1"/>
    </row>
    <row r="14" spans="1:31" s="4" customFormat="1" x14ac:dyDescent="0.25">
      <c r="B14" s="236" t="s">
        <v>52</v>
      </c>
      <c r="C14" s="253">
        <v>731</v>
      </c>
      <c r="D14" s="253">
        <v>703</v>
      </c>
      <c r="E14" s="253">
        <v>1030</v>
      </c>
      <c r="F14" s="259">
        <f t="shared" si="0"/>
        <v>1.7918029364692785E-2</v>
      </c>
      <c r="G14" s="253">
        <v>1231</v>
      </c>
      <c r="H14" s="261">
        <f t="shared" si="3"/>
        <v>0.19514563106796112</v>
      </c>
      <c r="I14" s="260">
        <f t="shared" si="4"/>
        <v>201</v>
      </c>
      <c r="J14" s="259">
        <f t="shared" si="5"/>
        <v>1.7215820093980757E-2</v>
      </c>
      <c r="K14" s="253">
        <v>934</v>
      </c>
      <c r="L14" s="261">
        <f t="shared" si="6"/>
        <v>-0.24126726238830221</v>
      </c>
      <c r="M14" s="260">
        <f t="shared" si="7"/>
        <v>-297</v>
      </c>
      <c r="N14" s="259">
        <f t="shared" si="8"/>
        <v>1.3154188496422737E-2</v>
      </c>
      <c r="O14" s="253">
        <v>1003</v>
      </c>
      <c r="P14" s="261">
        <f t="shared" si="9"/>
        <v>7.3875802997858564E-2</v>
      </c>
      <c r="Q14" s="260">
        <f t="shared" si="10"/>
        <v>69</v>
      </c>
      <c r="R14" s="261">
        <f t="shared" si="1"/>
        <v>0.37209302325581395</v>
      </c>
      <c r="S14" s="260">
        <f t="shared" si="2"/>
        <v>272</v>
      </c>
      <c r="T14" s="259">
        <f t="shared" si="11"/>
        <v>1.3641061908388642E-2</v>
      </c>
      <c r="V14" s="29"/>
      <c r="W14" s="79"/>
      <c r="AE14" s="1"/>
    </row>
    <row r="15" spans="1:31" s="4" customFormat="1" x14ac:dyDescent="0.25">
      <c r="B15" s="236" t="s">
        <v>47</v>
      </c>
      <c r="C15" s="253">
        <v>3140</v>
      </c>
      <c r="D15" s="253">
        <v>26</v>
      </c>
      <c r="E15" s="253">
        <v>1678</v>
      </c>
      <c r="F15" s="254">
        <f t="shared" si="0"/>
        <v>2.91907313339364E-2</v>
      </c>
      <c r="G15" s="253">
        <v>872</v>
      </c>
      <c r="H15" s="265">
        <f t="shared" si="3"/>
        <v>-0.48033373063170437</v>
      </c>
      <c r="I15" s="256">
        <f t="shared" si="4"/>
        <v>-806</v>
      </c>
      <c r="J15" s="254">
        <f t="shared" si="5"/>
        <v>1.2195121951219513E-2</v>
      </c>
      <c r="K15" s="253">
        <v>2470</v>
      </c>
      <c r="L15" s="261">
        <f t="shared" si="6"/>
        <v>1.8325688073394497</v>
      </c>
      <c r="M15" s="260">
        <f t="shared" si="7"/>
        <v>1598</v>
      </c>
      <c r="N15" s="259">
        <f t="shared" si="8"/>
        <v>3.4786772576192893E-2</v>
      </c>
      <c r="O15" s="253">
        <v>2937</v>
      </c>
      <c r="P15" s="261">
        <f t="shared" si="9"/>
        <v>0.18906882591093122</v>
      </c>
      <c r="Q15" s="260">
        <f t="shared" si="10"/>
        <v>467</v>
      </c>
      <c r="R15" s="261">
        <f t="shared" si="1"/>
        <v>-6.4649681528662462E-2</v>
      </c>
      <c r="S15" s="260">
        <f t="shared" si="2"/>
        <v>-203</v>
      </c>
      <c r="T15" s="259">
        <f t="shared" si="11"/>
        <v>3.9943966924164943E-2</v>
      </c>
      <c r="V15" s="29"/>
      <c r="W15" s="79"/>
      <c r="AE15" s="1"/>
    </row>
    <row r="16" spans="1:31" s="4" customFormat="1" x14ac:dyDescent="0.25">
      <c r="B16" s="236" t="s">
        <v>203</v>
      </c>
      <c r="C16" s="253">
        <f>C6-SUM(C7:C15)</f>
        <v>3475</v>
      </c>
      <c r="D16" s="253">
        <f>D6-SUM(D7:D15)</f>
        <v>342</v>
      </c>
      <c r="E16" s="253">
        <f>E6-SUM(E7:E15)</f>
        <v>1860</v>
      </c>
      <c r="F16" s="259">
        <f t="shared" si="0"/>
        <v>3.2356829726532602E-2</v>
      </c>
      <c r="G16" s="253">
        <f>G6-SUM(G7:G15)</f>
        <v>2187</v>
      </c>
      <c r="H16" s="261">
        <f t="shared" si="3"/>
        <v>0.1758064516129032</v>
      </c>
      <c r="I16" s="260">
        <f t="shared" si="4"/>
        <v>327</v>
      </c>
      <c r="J16" s="259">
        <f t="shared" si="5"/>
        <v>3.0585701499216827E-2</v>
      </c>
      <c r="K16" s="253">
        <f>K6-SUM(K7:K15)</f>
        <v>1796</v>
      </c>
      <c r="L16" s="261">
        <f t="shared" si="6"/>
        <v>-0.17878372199359849</v>
      </c>
      <c r="M16" s="260">
        <f t="shared" si="7"/>
        <v>-391</v>
      </c>
      <c r="N16" s="259">
        <f t="shared" si="8"/>
        <v>2.5294349614106249E-2</v>
      </c>
      <c r="O16" s="253">
        <f>O6-SUM(O7:O15)</f>
        <v>2036</v>
      </c>
      <c r="P16" s="261">
        <f t="shared" si="9"/>
        <v>0.13363028953229406</v>
      </c>
      <c r="Q16" s="260">
        <f t="shared" si="10"/>
        <v>240</v>
      </c>
      <c r="R16" s="261">
        <f t="shared" si="1"/>
        <v>-0.41410071942446047</v>
      </c>
      <c r="S16" s="260">
        <f t="shared" si="2"/>
        <v>-1439</v>
      </c>
      <c r="T16" s="259">
        <f t="shared" si="11"/>
        <v>2.7690131650527691E-2</v>
      </c>
      <c r="V16" s="29"/>
      <c r="W16" s="79"/>
      <c r="AE16" s="1"/>
    </row>
    <row r="17" spans="2:31" s="4" customFormat="1" ht="7.5" customHeight="1" x14ac:dyDescent="0.25">
      <c r="B17" s="237"/>
      <c r="C17" s="237"/>
      <c r="D17" s="237"/>
      <c r="E17" s="237"/>
      <c r="F17" s="237"/>
      <c r="G17" s="237"/>
      <c r="H17" s="237"/>
      <c r="I17" s="237"/>
      <c r="J17" s="237"/>
      <c r="K17" s="237"/>
      <c r="L17" s="237"/>
      <c r="M17" s="237"/>
      <c r="N17" s="237"/>
      <c r="O17" s="237"/>
      <c r="P17" s="237"/>
      <c r="Q17" s="237"/>
      <c r="R17" s="237"/>
      <c r="S17" s="237"/>
      <c r="T17" s="237"/>
      <c r="AE17" s="1" t="s">
        <v>182</v>
      </c>
    </row>
    <row r="18" spans="2:31" s="4" customFormat="1" x14ac:dyDescent="0.25">
      <c r="B18" s="170" t="s">
        <v>183</v>
      </c>
      <c r="C18" s="170"/>
      <c r="D18" s="170"/>
      <c r="E18" s="170"/>
      <c r="F18" s="170"/>
      <c r="G18" s="170"/>
      <c r="H18" s="170"/>
      <c r="I18" s="170"/>
      <c r="J18" s="170"/>
      <c r="K18" s="170"/>
      <c r="L18" s="170"/>
      <c r="M18" s="170"/>
      <c r="N18" s="170"/>
      <c r="O18" s="170"/>
      <c r="P18" s="170"/>
      <c r="Q18" s="170"/>
      <c r="R18" s="170"/>
      <c r="S18" s="170"/>
      <c r="T18" s="170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68" t="s">
        <v>185</v>
      </c>
      <c r="C42" s="268"/>
      <c r="D42" s="268"/>
      <c r="E42" s="268"/>
      <c r="F42" s="268"/>
      <c r="G42" s="268"/>
      <c r="H42" s="268"/>
      <c r="I42" s="268"/>
      <c r="J42" s="268"/>
      <c r="K42" s="268"/>
      <c r="L42" s="268"/>
      <c r="M42" s="268"/>
      <c r="N42" s="268"/>
      <c r="O42" s="268"/>
      <c r="P42" s="268"/>
      <c r="Q42" s="268"/>
      <c r="R42" s="268"/>
      <c r="S42" s="268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7"/>
      <c r="AE44" s="1"/>
    </row>
    <row r="45" spans="2:31" s="4" customFormat="1" ht="18.75" hidden="1" x14ac:dyDescent="0.3">
      <c r="B45" s="225" t="s">
        <v>173</v>
      </c>
      <c r="C45" s="226"/>
      <c r="D45" s="226"/>
      <c r="E45" s="226"/>
      <c r="F45" s="226"/>
      <c r="G45" s="226"/>
      <c r="H45" s="226"/>
      <c r="I45" s="226"/>
      <c r="J45" s="226"/>
      <c r="K45" s="226">
        <v>1824653</v>
      </c>
      <c r="L45" s="226"/>
      <c r="M45" s="226"/>
      <c r="N45" s="227"/>
      <c r="O45" s="226">
        <v>2354005</v>
      </c>
      <c r="P45" s="227"/>
      <c r="Q45" s="227">
        <v>1</v>
      </c>
      <c r="R45" s="227">
        <v>0.2901110512519367</v>
      </c>
      <c r="S45" s="226">
        <v>529352</v>
      </c>
      <c r="T45" s="238"/>
      <c r="AE45" s="1"/>
    </row>
    <row r="46" spans="2:31" ht="18.75" hidden="1" x14ac:dyDescent="0.3">
      <c r="B46" s="225" t="s">
        <v>174</v>
      </c>
      <c r="C46" s="226"/>
      <c r="D46" s="226"/>
      <c r="E46" s="226"/>
      <c r="F46" s="226"/>
      <c r="G46" s="226"/>
      <c r="H46" s="226"/>
      <c r="I46" s="226"/>
      <c r="J46" s="226"/>
      <c r="K46" s="226">
        <v>603938</v>
      </c>
      <c r="L46" s="226"/>
      <c r="M46" s="226"/>
      <c r="N46" s="227">
        <v>1</v>
      </c>
      <c r="O46" s="226">
        <v>936181</v>
      </c>
      <c r="P46" s="227">
        <v>1</v>
      </c>
      <c r="Q46" s="227">
        <v>0.39769711619134201</v>
      </c>
      <c r="R46" s="227">
        <v>0.55012766211101138</v>
      </c>
      <c r="S46" s="226">
        <v>332243</v>
      </c>
      <c r="T46" s="238"/>
      <c r="AE46" s="1" t="s">
        <v>175</v>
      </c>
    </row>
    <row r="47" spans="2:31" ht="15.75" hidden="1" x14ac:dyDescent="0.25">
      <c r="B47" s="228" t="s">
        <v>100</v>
      </c>
      <c r="C47" s="229"/>
      <c r="D47" s="229"/>
      <c r="E47" s="229"/>
      <c r="F47" s="229"/>
      <c r="G47" s="229"/>
      <c r="H47" s="229"/>
      <c r="I47" s="229"/>
      <c r="J47" s="229"/>
      <c r="K47" s="229">
        <v>276550.36166633503</v>
      </c>
      <c r="L47" s="229"/>
      <c r="M47" s="229"/>
      <c r="N47" s="230">
        <v>0.45791184139155844</v>
      </c>
      <c r="O47" s="229">
        <v>430252.45635520399</v>
      </c>
      <c r="P47" s="230">
        <v>0.4595825554622493</v>
      </c>
      <c r="Q47" s="230">
        <v>0.18277465695918402</v>
      </c>
      <c r="R47" s="230">
        <v>0.55578337978930015</v>
      </c>
      <c r="S47" s="229">
        <v>153702.09468886897</v>
      </c>
      <c r="T47" s="239"/>
      <c r="AE47" s="1" t="s">
        <v>176</v>
      </c>
    </row>
    <row r="48" spans="2:31" s="4" customFormat="1" hidden="1" x14ac:dyDescent="0.25">
      <c r="B48" s="231" t="s">
        <v>103</v>
      </c>
      <c r="C48" s="232"/>
      <c r="D48" s="232"/>
      <c r="E48" s="232"/>
      <c r="F48" s="232"/>
      <c r="G48" s="232"/>
      <c r="H48" s="232"/>
      <c r="I48" s="232"/>
      <c r="J48" s="232"/>
      <c r="K48" s="232">
        <v>327387.63833385095</v>
      </c>
      <c r="L48" s="232"/>
      <c r="M48" s="232"/>
      <c r="N48" s="235">
        <v>0.54208815860874948</v>
      </c>
      <c r="O48" s="232">
        <v>505927.5436448183</v>
      </c>
      <c r="P48" s="235">
        <v>0.54041637636826456</v>
      </c>
      <c r="Q48" s="235">
        <v>0.21492203442423372</v>
      </c>
      <c r="R48" s="233">
        <v>0.54534711884540576</v>
      </c>
      <c r="S48" s="234">
        <v>178539.90531096736</v>
      </c>
      <c r="T48" s="241"/>
      <c r="AE48" s="1" t="s">
        <v>177</v>
      </c>
    </row>
    <row r="49" spans="2:31" s="4" customFormat="1" hidden="1" x14ac:dyDescent="0.25">
      <c r="B49" s="236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36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37"/>
      <c r="C51" s="237"/>
      <c r="D51" s="237"/>
      <c r="E51" s="237"/>
      <c r="F51" s="237"/>
      <c r="G51" s="237"/>
      <c r="H51" s="237"/>
      <c r="I51" s="237"/>
      <c r="J51" s="237"/>
      <c r="K51" s="237"/>
      <c r="L51" s="237"/>
      <c r="M51" s="237"/>
      <c r="N51" s="237"/>
      <c r="O51" s="237"/>
      <c r="P51" s="237"/>
      <c r="Q51" s="237"/>
      <c r="R51" s="237"/>
      <c r="S51" s="237"/>
      <c r="AE51" s="1" t="s">
        <v>182</v>
      </c>
    </row>
    <row r="52" spans="2:31" s="4" customFormat="1" hidden="1" x14ac:dyDescent="0.25">
      <c r="B52" s="286" t="s">
        <v>183</v>
      </c>
      <c r="C52" s="286"/>
      <c r="D52" s="286"/>
      <c r="E52" s="286"/>
      <c r="F52" s="286"/>
      <c r="G52" s="286"/>
      <c r="H52" s="286"/>
      <c r="I52" s="286"/>
      <c r="J52" s="286"/>
      <c r="K52" s="286"/>
      <c r="L52" s="286"/>
      <c r="M52" s="286"/>
      <c r="N52" s="286"/>
      <c r="O52" s="286"/>
      <c r="P52" s="286"/>
      <c r="Q52" s="286"/>
      <c r="R52" s="286"/>
      <c r="S52" s="286"/>
      <c r="T52" s="48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4"/>
      <c r="D54" s="124"/>
      <c r="E54" s="124"/>
      <c r="F54" s="124"/>
      <c r="G54" s="124"/>
      <c r="H54" s="124"/>
      <c r="I54" s="124"/>
      <c r="J54" s="124"/>
      <c r="K54" s="124">
        <v>0.54208815860874948</v>
      </c>
      <c r="L54" s="124"/>
      <c r="M54" s="124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28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4">
        <v>2020</v>
      </c>
      <c r="D135" s="184">
        <v>2021</v>
      </c>
      <c r="E135" s="184">
        <v>2022</v>
      </c>
      <c r="F135" s="184">
        <v>2023</v>
      </c>
      <c r="G135" s="172" t="str">
        <f>CONCATENATE("var. ",RIGHT(F135,2),"/",RIGHT(E135,2))</f>
        <v>var. 23/22</v>
      </c>
      <c r="H135" s="172" t="str">
        <f>CONCATENATE("dif. ",RIGHT(F135,2),"/",RIGHT(E135,2))</f>
        <v>dif. 23/22</v>
      </c>
      <c r="I135" s="172" t="str">
        <f>CONCATENATE("%/s total Península ",RIGHT(F135,4))</f>
        <v>%/s total Península 2023</v>
      </c>
      <c r="J135" s="184">
        <v>2024</v>
      </c>
      <c r="K135" s="172" t="str">
        <f>CONCATENATE("%/s total España ",RIGHT(J135,4))</f>
        <v>%/s total España 2024</v>
      </c>
      <c r="L135" s="172" t="str">
        <f>CONCATENATE("var. ",RIGHT(J135,2),"/",RIGHT(F135,2))</f>
        <v>var. 24/23</v>
      </c>
      <c r="M135" s="172" t="str">
        <f>CONCATENATE("dif. ",RIGHT(J135,2),"/",RIGHT(F135,2))</f>
        <v>dif. 24/23</v>
      </c>
      <c r="N135" s="172" t="str">
        <f>CONCATENATE("var. ",RIGHT(J135,2),"/",RIGHT(C135,2))</f>
        <v>var. 24/20</v>
      </c>
      <c r="O135" s="172" t="str">
        <f>CONCATENATE("dif. ",RIGHT(J135,2),"/",RIGHT(C135,2))</f>
        <v>dif. 24/20</v>
      </c>
      <c r="Z135" s="1"/>
    </row>
    <row r="136" spans="1:31" ht="18.75" x14ac:dyDescent="0.3">
      <c r="A136" s="4"/>
      <c r="B136" s="225" t="s">
        <v>202</v>
      </c>
      <c r="C136" s="229">
        <v>248294</v>
      </c>
      <c r="D136" s="229">
        <v>384253</v>
      </c>
      <c r="E136" s="229">
        <v>593573</v>
      </c>
      <c r="F136" s="229">
        <v>612478</v>
      </c>
      <c r="G136" s="230">
        <f>F136/E136-1</f>
        <v>3.1849494501939857E-2</v>
      </c>
      <c r="H136" s="229">
        <f>F136-E136</f>
        <v>18905</v>
      </c>
      <c r="I136" s="230">
        <f>F136/F$136</f>
        <v>1</v>
      </c>
      <c r="J136" s="229">
        <v>636461</v>
      </c>
      <c r="K136" s="230">
        <f>H136/H$136</f>
        <v>1</v>
      </c>
      <c r="L136" s="230">
        <f>J136/F136-1</f>
        <v>3.915732483452472E-2</v>
      </c>
      <c r="M136" s="229">
        <f>J136-F136</f>
        <v>23983</v>
      </c>
      <c r="N136" s="230">
        <f>J136/C136-1</f>
        <v>1.5633362062715972</v>
      </c>
      <c r="O136" s="229">
        <f>J136-C136</f>
        <v>388167</v>
      </c>
      <c r="Q136" s="29"/>
      <c r="R136" s="79"/>
      <c r="Z136" s="1" t="s">
        <v>175</v>
      </c>
      <c r="AE136"/>
    </row>
    <row r="137" spans="1:31" s="4" customFormat="1" x14ac:dyDescent="0.25">
      <c r="B137" s="236" t="s">
        <v>44</v>
      </c>
      <c r="C137" s="253">
        <v>49521</v>
      </c>
      <c r="D137" s="253">
        <v>120918</v>
      </c>
      <c r="E137" s="253">
        <v>120397</v>
      </c>
      <c r="F137" s="253">
        <v>106138</v>
      </c>
      <c r="G137" s="259">
        <f t="shared" ref="G137:G146" si="12">F137/E137-1</f>
        <v>-0.11843318355108512</v>
      </c>
      <c r="H137" s="266">
        <f t="shared" ref="H137:H146" si="13">F137-E137</f>
        <v>-14259</v>
      </c>
      <c r="I137" s="261">
        <f t="shared" ref="I137:K146" si="14">F137/F$136</f>
        <v>0.17329275500507774</v>
      </c>
      <c r="J137" s="253">
        <v>101169</v>
      </c>
      <c r="K137" s="261">
        <f t="shared" si="14"/>
        <v>-0.75424490875429784</v>
      </c>
      <c r="L137" s="261">
        <f t="shared" ref="L137:L146" si="15">J137/F137-1</f>
        <v>-4.6816408826245048E-2</v>
      </c>
      <c r="M137" s="260">
        <f t="shared" ref="M137:M146" si="16">J137-F137</f>
        <v>-4969</v>
      </c>
      <c r="N137" s="259">
        <f t="shared" ref="N137:N145" si="17">J137/C137-1</f>
        <v>1.0429514751317623</v>
      </c>
      <c r="O137" s="253">
        <f t="shared" ref="O137:O146" si="18">J137-C137</f>
        <v>51648</v>
      </c>
      <c r="Q137" s="29"/>
      <c r="R137" s="79"/>
      <c r="Z137" s="1" t="s">
        <v>177</v>
      </c>
    </row>
    <row r="138" spans="1:31" s="4" customFormat="1" x14ac:dyDescent="0.25">
      <c r="B138" s="236" t="s">
        <v>45</v>
      </c>
      <c r="C138" s="253">
        <v>26848</v>
      </c>
      <c r="D138" s="253">
        <v>39986</v>
      </c>
      <c r="E138" s="253">
        <v>75857</v>
      </c>
      <c r="F138" s="253">
        <v>67064</v>
      </c>
      <c r="G138" s="259">
        <f t="shared" si="12"/>
        <v>-0.1159154725338466</v>
      </c>
      <c r="H138" s="266">
        <f t="shared" si="13"/>
        <v>-8793</v>
      </c>
      <c r="I138" s="261">
        <f t="shared" si="14"/>
        <v>0.10949617782189727</v>
      </c>
      <c r="J138" s="253">
        <v>64415</v>
      </c>
      <c r="K138" s="261">
        <f t="shared" si="14"/>
        <v>-0.4651150489288548</v>
      </c>
      <c r="L138" s="261">
        <f t="shared" si="15"/>
        <v>-3.9499582488369267E-2</v>
      </c>
      <c r="M138" s="260">
        <f t="shared" si="16"/>
        <v>-2649</v>
      </c>
      <c r="N138" s="259">
        <f t="shared" si="17"/>
        <v>1.3992476162097733</v>
      </c>
      <c r="O138" s="253">
        <f t="shared" si="18"/>
        <v>37567</v>
      </c>
      <c r="Q138" s="29"/>
      <c r="R138" s="79"/>
      <c r="Z138" s="1"/>
    </row>
    <row r="139" spans="1:31" s="4" customFormat="1" x14ac:dyDescent="0.25">
      <c r="B139" s="236" t="s">
        <v>46</v>
      </c>
      <c r="C139" s="253">
        <v>681</v>
      </c>
      <c r="D139" s="253">
        <v>2535</v>
      </c>
      <c r="E139" s="253">
        <v>3247</v>
      </c>
      <c r="F139" s="253">
        <v>5439</v>
      </c>
      <c r="G139" s="259">
        <f t="shared" si="12"/>
        <v>0.67508469356328926</v>
      </c>
      <c r="H139" s="267">
        <f t="shared" si="13"/>
        <v>2192</v>
      </c>
      <c r="I139" s="265">
        <f t="shared" si="14"/>
        <v>8.8803189665587982E-3</v>
      </c>
      <c r="J139" s="253">
        <v>3803</v>
      </c>
      <c r="K139" s="265">
        <f t="shared" si="14"/>
        <v>0.11594816186194129</v>
      </c>
      <c r="L139" s="261">
        <f t="shared" si="15"/>
        <v>-0.30079058650487223</v>
      </c>
      <c r="M139" s="260">
        <f t="shared" si="16"/>
        <v>-1636</v>
      </c>
      <c r="N139" s="259">
        <f t="shared" si="17"/>
        <v>4.5844346549192361</v>
      </c>
      <c r="O139" s="253">
        <f t="shared" si="18"/>
        <v>3122</v>
      </c>
      <c r="Q139" s="29"/>
      <c r="R139" s="79"/>
      <c r="Z139" s="1"/>
    </row>
    <row r="140" spans="1:31" s="4" customFormat="1" x14ac:dyDescent="0.25">
      <c r="B140" s="236" t="s">
        <v>48</v>
      </c>
      <c r="C140" s="253">
        <v>74813</v>
      </c>
      <c r="D140" s="253">
        <v>114704</v>
      </c>
      <c r="E140" s="253">
        <v>244952</v>
      </c>
      <c r="F140" s="253">
        <v>249820</v>
      </c>
      <c r="G140" s="259">
        <f t="shared" si="12"/>
        <v>1.987328129592747E-2</v>
      </c>
      <c r="H140" s="266">
        <f t="shared" si="13"/>
        <v>4868</v>
      </c>
      <c r="I140" s="261">
        <f t="shared" si="14"/>
        <v>0.40788403828382408</v>
      </c>
      <c r="J140" s="253">
        <v>275953</v>
      </c>
      <c r="K140" s="261">
        <f t="shared" si="14"/>
        <v>0.25749801639777836</v>
      </c>
      <c r="L140" s="261">
        <f t="shared" si="15"/>
        <v>0.1046073172684332</v>
      </c>
      <c r="M140" s="260">
        <f t="shared" si="16"/>
        <v>26133</v>
      </c>
      <c r="N140" s="259">
        <f t="shared" si="17"/>
        <v>2.6885701682862604</v>
      </c>
      <c r="O140" s="253">
        <f t="shared" si="18"/>
        <v>201140</v>
      </c>
      <c r="Q140" s="29"/>
      <c r="R140" s="79"/>
      <c r="Z140" s="1"/>
    </row>
    <row r="141" spans="1:31" s="4" customFormat="1" x14ac:dyDescent="0.25">
      <c r="B141" s="236" t="s">
        <v>50</v>
      </c>
      <c r="C141" s="253">
        <v>25621</v>
      </c>
      <c r="D141" s="253">
        <v>20278</v>
      </c>
      <c r="E141" s="253">
        <v>32271</v>
      </c>
      <c r="F141" s="253">
        <v>36164</v>
      </c>
      <c r="G141" s="259">
        <f t="shared" si="12"/>
        <v>0.12063462551516846</v>
      </c>
      <c r="H141" s="267">
        <f t="shared" si="13"/>
        <v>3893</v>
      </c>
      <c r="I141" s="265">
        <f t="shared" si="14"/>
        <v>5.9045386119991251E-2</v>
      </c>
      <c r="J141" s="253">
        <v>33708</v>
      </c>
      <c r="K141" s="265">
        <f t="shared" si="14"/>
        <v>0.20592435863528166</v>
      </c>
      <c r="L141" s="261">
        <f t="shared" si="15"/>
        <v>-6.791284149983412E-2</v>
      </c>
      <c r="M141" s="260">
        <f t="shared" si="16"/>
        <v>-2456</v>
      </c>
      <c r="N141" s="259">
        <f t="shared" si="17"/>
        <v>0.31563951446079397</v>
      </c>
      <c r="O141" s="253">
        <f t="shared" si="18"/>
        <v>8087</v>
      </c>
      <c r="Q141" s="29"/>
      <c r="R141" s="79"/>
      <c r="Z141" s="1"/>
    </row>
    <row r="142" spans="1:31" s="4" customFormat="1" x14ac:dyDescent="0.25">
      <c r="B142" s="236" t="s">
        <v>51</v>
      </c>
      <c r="C142" s="253">
        <v>33780</v>
      </c>
      <c r="D142" s="253">
        <v>51310</v>
      </c>
      <c r="E142" s="253">
        <v>65021</v>
      </c>
      <c r="F142" s="253">
        <v>80309</v>
      </c>
      <c r="G142" s="259">
        <f t="shared" si="12"/>
        <v>0.23512403684963323</v>
      </c>
      <c r="H142" s="266">
        <f t="shared" si="13"/>
        <v>15288</v>
      </c>
      <c r="I142" s="261">
        <f t="shared" si="14"/>
        <v>0.1311214443620832</v>
      </c>
      <c r="J142" s="253">
        <v>80773</v>
      </c>
      <c r="K142" s="261">
        <f t="shared" si="14"/>
        <v>0.80867495371594811</v>
      </c>
      <c r="L142" s="261">
        <f t="shared" si="15"/>
        <v>5.7776836967213807E-3</v>
      </c>
      <c r="M142" s="260">
        <f t="shared" si="16"/>
        <v>464</v>
      </c>
      <c r="N142" s="259">
        <f t="shared" si="17"/>
        <v>1.3911486086441682</v>
      </c>
      <c r="O142" s="253">
        <f t="shared" si="18"/>
        <v>46993</v>
      </c>
      <c r="Q142" s="29"/>
      <c r="R142" s="79"/>
      <c r="Z142" s="1"/>
    </row>
    <row r="143" spans="1:31" s="4" customFormat="1" x14ac:dyDescent="0.25">
      <c r="B143" s="236" t="s">
        <v>49</v>
      </c>
      <c r="C143" s="253">
        <v>7339</v>
      </c>
      <c r="D143" s="253">
        <v>10731</v>
      </c>
      <c r="E143" s="253">
        <v>17520</v>
      </c>
      <c r="F143" s="253">
        <v>25698</v>
      </c>
      <c r="G143" s="259">
        <f t="shared" si="12"/>
        <v>0.46678082191780823</v>
      </c>
      <c r="H143" s="267">
        <f t="shared" si="13"/>
        <v>8178</v>
      </c>
      <c r="I143" s="265">
        <f t="shared" si="14"/>
        <v>4.1957425409565728E-2</v>
      </c>
      <c r="J143" s="253">
        <v>23944</v>
      </c>
      <c r="K143" s="265">
        <f t="shared" si="14"/>
        <v>0.43258397249404917</v>
      </c>
      <c r="L143" s="261">
        <f t="shared" si="15"/>
        <v>-6.8254338859055186E-2</v>
      </c>
      <c r="M143" s="260">
        <f t="shared" si="16"/>
        <v>-1754</v>
      </c>
      <c r="N143" s="259">
        <f t="shared" si="17"/>
        <v>2.2625698324022347</v>
      </c>
      <c r="O143" s="253">
        <f t="shared" si="18"/>
        <v>16605</v>
      </c>
      <c r="Q143" s="29"/>
      <c r="R143" s="79"/>
      <c r="Z143" s="1"/>
    </row>
    <row r="144" spans="1:31" s="4" customFormat="1" x14ac:dyDescent="0.25">
      <c r="B144" s="236" t="s">
        <v>52</v>
      </c>
      <c r="C144" s="253">
        <v>6781</v>
      </c>
      <c r="D144" s="253">
        <v>11021</v>
      </c>
      <c r="E144" s="253">
        <v>9118</v>
      </c>
      <c r="F144" s="253">
        <v>11280</v>
      </c>
      <c r="G144" s="259">
        <f t="shared" si="12"/>
        <v>0.23711340206185572</v>
      </c>
      <c r="H144" s="266">
        <f t="shared" si="13"/>
        <v>2162</v>
      </c>
      <c r="I144" s="261">
        <f t="shared" si="14"/>
        <v>1.8416988038754044E-2</v>
      </c>
      <c r="J144" s="253">
        <v>10812</v>
      </c>
      <c r="K144" s="261">
        <f t="shared" si="14"/>
        <v>0.1143612800846337</v>
      </c>
      <c r="L144" s="261">
        <f t="shared" si="15"/>
        <v>-4.1489361702127692E-2</v>
      </c>
      <c r="M144" s="260">
        <f t="shared" si="16"/>
        <v>-468</v>
      </c>
      <c r="N144" s="259">
        <f t="shared" si="17"/>
        <v>0.59445509511871397</v>
      </c>
      <c r="O144" s="253">
        <f t="shared" si="18"/>
        <v>4031</v>
      </c>
      <c r="Q144" s="29"/>
      <c r="R144" s="79"/>
      <c r="Z144" s="1"/>
    </row>
    <row r="145" spans="2:31" s="4" customFormat="1" x14ac:dyDescent="0.25">
      <c r="B145" s="236" t="s">
        <v>47</v>
      </c>
      <c r="C145" s="253">
        <v>15343</v>
      </c>
      <c r="D145" s="253">
        <v>4744</v>
      </c>
      <c r="E145" s="253">
        <v>9037</v>
      </c>
      <c r="F145" s="253">
        <v>15069</v>
      </c>
      <c r="G145" s="259">
        <f t="shared" si="12"/>
        <v>0.66747814540223516</v>
      </c>
      <c r="H145" s="267">
        <f t="shared" si="13"/>
        <v>6032</v>
      </c>
      <c r="I145" s="265">
        <f t="shared" si="14"/>
        <v>2.4603332691133396E-2</v>
      </c>
      <c r="J145" s="253">
        <v>23750</v>
      </c>
      <c r="K145" s="265">
        <f t="shared" si="14"/>
        <v>0.31906902935731291</v>
      </c>
      <c r="L145" s="261">
        <f t="shared" si="15"/>
        <v>0.57608334992368437</v>
      </c>
      <c r="M145" s="260">
        <f t="shared" si="16"/>
        <v>8681</v>
      </c>
      <c r="N145" s="259">
        <f t="shared" si="17"/>
        <v>0.54793717004497156</v>
      </c>
      <c r="O145" s="253">
        <f t="shared" si="18"/>
        <v>8407</v>
      </c>
      <c r="Q145" s="29"/>
      <c r="R145" s="79"/>
      <c r="Z145" s="1"/>
    </row>
    <row r="146" spans="2:31" s="4" customFormat="1" x14ac:dyDescent="0.25">
      <c r="B146" s="236" t="s">
        <v>203</v>
      </c>
      <c r="C146" s="253">
        <f>C136-SUM(C137:C145)</f>
        <v>7567</v>
      </c>
      <c r="D146" s="253">
        <f>D136-SUM(D137:D145)</f>
        <v>8026</v>
      </c>
      <c r="E146" s="253">
        <f>E136-SUM(E137:E145)</f>
        <v>16153</v>
      </c>
      <c r="F146" s="253">
        <f>F136-SUM(F137:F145)</f>
        <v>15497</v>
      </c>
      <c r="G146" s="259">
        <f t="shared" si="12"/>
        <v>-4.0611651086485456E-2</v>
      </c>
      <c r="H146" s="266">
        <f t="shared" si="13"/>
        <v>-656</v>
      </c>
      <c r="I146" s="261">
        <f t="shared" si="14"/>
        <v>2.5302133301114488E-2</v>
      </c>
      <c r="J146" s="253">
        <f>J136-SUM(J137:J145)</f>
        <v>18134</v>
      </c>
      <c r="K146" s="261">
        <f t="shared" si="14"/>
        <v>-3.4699814863792644E-2</v>
      </c>
      <c r="L146" s="261">
        <f t="shared" si="15"/>
        <v>0.17016196683229001</v>
      </c>
      <c r="M146" s="260">
        <f t="shared" si="16"/>
        <v>2637</v>
      </c>
      <c r="N146" s="259">
        <f>J146/C146-1</f>
        <v>1.3964583058015068</v>
      </c>
      <c r="O146" s="253">
        <f t="shared" si="18"/>
        <v>10567</v>
      </c>
      <c r="Q146" s="29"/>
      <c r="R146" s="79"/>
      <c r="Z146" s="1"/>
    </row>
    <row r="147" spans="2:31" s="4" customFormat="1" ht="7.5" customHeight="1" x14ac:dyDescent="0.25">
      <c r="B147" s="237"/>
      <c r="C147" s="237"/>
      <c r="D147" s="237"/>
      <c r="E147" s="237"/>
      <c r="F147" s="237"/>
      <c r="G147" s="237"/>
      <c r="H147" s="237"/>
      <c r="I147" s="237"/>
      <c r="J147" s="237"/>
      <c r="K147" s="237"/>
      <c r="L147" s="237"/>
      <c r="M147" s="237"/>
      <c r="N147" s="237"/>
      <c r="O147" s="237"/>
      <c r="Z147" s="1" t="s">
        <v>182</v>
      </c>
    </row>
    <row r="148" spans="2:31" s="4" customFormat="1" x14ac:dyDescent="0.25">
      <c r="B148" s="170" t="s">
        <v>183</v>
      </c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269708-78C7-4763-A6D2-FC95D53770E5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205</v>
      </c>
      <c r="G1" s="224"/>
      <c r="H1" s="224"/>
      <c r="I1" s="224"/>
      <c r="K1" s="224"/>
    </row>
    <row r="3" spans="1:31" s="4" customFormat="1" ht="25.5" customHeight="1" thickBot="1" x14ac:dyDescent="0.3">
      <c r="B3" s="62" t="s">
        <v>29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2" t="s">
        <v>261</v>
      </c>
      <c r="D5" s="242" t="s">
        <v>262</v>
      </c>
      <c r="E5" s="242" t="s">
        <v>263</v>
      </c>
      <c r="F5" s="243" t="str">
        <f>CONCATENATE("%/s total Tenerife ",RIGHT(E5,4))</f>
        <v>%/s total Tenerife 2022</v>
      </c>
      <c r="G5" s="242" t="s">
        <v>264</v>
      </c>
      <c r="H5" s="243" t="str">
        <f>CONCATENATE("var. ",RIGHT(G5,2),"/",RIGHT(E5,2))</f>
        <v>var. 23/22</v>
      </c>
      <c r="I5" s="243" t="str">
        <f>CONCATENATE("dif. ",RIGHT(G5,2),"/",RIGHT(E5,2))</f>
        <v>dif. 23/22</v>
      </c>
      <c r="J5" s="243" t="str">
        <f>CONCATENATE("%/s total Tenerife ",RIGHT(G5,4))</f>
        <v>%/s total Tenerife 2023</v>
      </c>
      <c r="K5" s="242" t="s">
        <v>265</v>
      </c>
      <c r="L5" s="243" t="str">
        <f>CONCATENATE("var. ",RIGHT(K5,2),"/",RIGHT(G5,2))</f>
        <v>var. 24/23</v>
      </c>
      <c r="M5" s="243" t="str">
        <f>CONCATENATE("dif. ",RIGHT(K5,2),"/",RIGHT(G5,2))</f>
        <v>dif. 24/23</v>
      </c>
      <c r="N5" s="243" t="str">
        <f>CONCATENATE("%/s total Tenerife ",RIGHT(K5,4))</f>
        <v>%/s total Tenerife 2024</v>
      </c>
      <c r="O5" s="242" t="s">
        <v>266</v>
      </c>
      <c r="P5" s="243" t="str">
        <f>CONCATENATE("var. ",RIGHT(O5,2),"/",RIGHT(K5,2))</f>
        <v>var. 25/24</v>
      </c>
      <c r="Q5" s="243" t="str">
        <f>CONCATENATE("dif. ",RIGHT(O5,2),"/",RIGHT(K5,2))</f>
        <v>dif. 25/24</v>
      </c>
      <c r="R5" s="243" t="str">
        <f>CONCATENATE("var. ",RIGHT(O5,2),"/",RIGHT(C5,2))</f>
        <v>var. 25/20</v>
      </c>
      <c r="S5" s="243" t="str">
        <f>CONCATENATE("dif. ",RIGHT(O5,2),"/",RIGHT(C5,2))</f>
        <v>dif. 25/20</v>
      </c>
      <c r="T5" s="243" t="str">
        <f>CONCATENATE("%/s total Tenerife ",RIGHT(O5,4))</f>
        <v>%/s total Tenerife 2025</v>
      </c>
      <c r="AE5" s="1"/>
    </row>
    <row r="6" spans="1:31" ht="18.75" x14ac:dyDescent="0.3">
      <c r="A6" s="4"/>
      <c r="B6" s="225" t="s">
        <v>202</v>
      </c>
      <c r="C6" s="244">
        <v>42738</v>
      </c>
      <c r="D6" s="244">
        <v>33738</v>
      </c>
      <c r="E6" s="244">
        <v>41357</v>
      </c>
      <c r="F6" s="245">
        <f>E6/$E$6</f>
        <v>1</v>
      </c>
      <c r="G6" s="244">
        <v>45001</v>
      </c>
      <c r="H6" s="245">
        <f>G6/E6-1</f>
        <v>8.8110839761104565E-2</v>
      </c>
      <c r="I6" s="244">
        <f>G6-E6</f>
        <v>3644</v>
      </c>
      <c r="J6" s="245">
        <f>G6/$G$6</f>
        <v>1</v>
      </c>
      <c r="K6" s="244">
        <v>39602</v>
      </c>
      <c r="L6" s="245">
        <f>K6/G6-1</f>
        <v>-0.11997511166418529</v>
      </c>
      <c r="M6" s="244">
        <f>K6-G6</f>
        <v>-5399</v>
      </c>
      <c r="N6" s="245">
        <f>K6/$K$6</f>
        <v>1</v>
      </c>
      <c r="O6" s="244">
        <v>36019</v>
      </c>
      <c r="P6" s="245">
        <f>O6/K6-1</f>
        <v>-9.0475228523811957E-2</v>
      </c>
      <c r="Q6" s="244">
        <f>O6-K6</f>
        <v>-3583</v>
      </c>
      <c r="R6" s="245">
        <f>IFERROR(O6/C6-1,"-")</f>
        <v>-0.15721372081051987</v>
      </c>
      <c r="S6" s="244">
        <f>O6-C6</f>
        <v>-6719</v>
      </c>
      <c r="T6" s="245">
        <f>O6/$O$6</f>
        <v>1</v>
      </c>
      <c r="V6" s="29"/>
      <c r="W6" s="79"/>
      <c r="AE6" s="1" t="s">
        <v>175</v>
      </c>
    </row>
    <row r="7" spans="1:31" s="4" customFormat="1" x14ac:dyDescent="0.25">
      <c r="B7" s="236" t="s">
        <v>44</v>
      </c>
      <c r="C7" s="253">
        <v>7984</v>
      </c>
      <c r="D7" s="253">
        <v>10448</v>
      </c>
      <c r="E7" s="253">
        <v>8574</v>
      </c>
      <c r="F7" s="259">
        <f t="shared" ref="F7:F16" si="0">E7/$E$6</f>
        <v>0.20731677829629808</v>
      </c>
      <c r="G7" s="253">
        <v>6217</v>
      </c>
      <c r="H7" s="261">
        <f>G7/E7-1</f>
        <v>-0.27490086307441097</v>
      </c>
      <c r="I7" s="260">
        <f>G7-E7</f>
        <v>-2357</v>
      </c>
      <c r="J7" s="259">
        <f>G7/$G$6</f>
        <v>0.13815248550032222</v>
      </c>
      <c r="K7" s="253">
        <v>4984</v>
      </c>
      <c r="L7" s="261">
        <f>K7/G7-1</f>
        <v>-0.19832716744410483</v>
      </c>
      <c r="M7" s="260">
        <f>K7-G7</f>
        <v>-1233</v>
      </c>
      <c r="N7" s="259">
        <f>K7/$K$6</f>
        <v>0.12585222968536944</v>
      </c>
      <c r="O7" s="253">
        <v>4666</v>
      </c>
      <c r="P7" s="261">
        <f>O7/K7-1</f>
        <v>-6.3804173354735205E-2</v>
      </c>
      <c r="Q7" s="260">
        <f>O7-K7</f>
        <v>-318</v>
      </c>
      <c r="R7" s="261">
        <f t="shared" ref="R7:R16" si="1">IFERROR(O7/C7-1,"-")</f>
        <v>-0.41558116232464926</v>
      </c>
      <c r="S7" s="260">
        <f t="shared" ref="S7:S16" si="2">O7-C7</f>
        <v>-3318</v>
      </c>
      <c r="T7" s="259">
        <f>O7/$O$6</f>
        <v>0.12954274133096422</v>
      </c>
      <c r="V7" s="29"/>
      <c r="W7" s="79"/>
      <c r="AE7" s="1" t="s">
        <v>177</v>
      </c>
    </row>
    <row r="8" spans="1:31" s="4" customFormat="1" x14ac:dyDescent="0.25">
      <c r="B8" s="236" t="s">
        <v>45</v>
      </c>
      <c r="C8" s="253">
        <v>4215</v>
      </c>
      <c r="D8" s="253">
        <v>3859</v>
      </c>
      <c r="E8" s="253">
        <v>4037</v>
      </c>
      <c r="F8" s="259">
        <f t="shared" si="0"/>
        <v>9.761346325894045E-2</v>
      </c>
      <c r="G8" s="253">
        <v>2819</v>
      </c>
      <c r="H8" s="261">
        <f t="shared" ref="H8:H16" si="3">G8/E8-1</f>
        <v>-0.30170918999256879</v>
      </c>
      <c r="I8" s="260">
        <f t="shared" ref="I8:I16" si="4">G8-E8</f>
        <v>-1218</v>
      </c>
      <c r="J8" s="259">
        <f t="shared" ref="J8:J16" si="5">G8/$G$6</f>
        <v>6.2643052376613856E-2</v>
      </c>
      <c r="K8" s="253">
        <v>2939</v>
      </c>
      <c r="L8" s="261">
        <f t="shared" ref="L8:L16" si="6">K8/G8-1</f>
        <v>4.2568286626463392E-2</v>
      </c>
      <c r="M8" s="260">
        <f t="shared" ref="M8:M16" si="7">K8-G8</f>
        <v>120</v>
      </c>
      <c r="N8" s="259">
        <f t="shared" ref="N8:N16" si="8">K8/$K$6</f>
        <v>7.4213423564466446E-2</v>
      </c>
      <c r="O8" s="253">
        <v>3858</v>
      </c>
      <c r="P8" s="261">
        <f t="shared" ref="P8:P16" si="9">O8/K8-1</f>
        <v>0.31269139162980597</v>
      </c>
      <c r="Q8" s="260">
        <f t="shared" ref="Q8:Q16" si="10">O8-K8</f>
        <v>919</v>
      </c>
      <c r="R8" s="261">
        <f t="shared" si="1"/>
        <v>-8.4697508896797169E-2</v>
      </c>
      <c r="S8" s="260">
        <f t="shared" si="2"/>
        <v>-357</v>
      </c>
      <c r="T8" s="259">
        <f t="shared" ref="T8:T16" si="11">O8/$O$6</f>
        <v>0.10711013631694384</v>
      </c>
      <c r="V8" s="29"/>
      <c r="W8" s="79"/>
      <c r="AE8" s="1"/>
    </row>
    <row r="9" spans="1:31" s="4" customFormat="1" x14ac:dyDescent="0.25">
      <c r="B9" s="236" t="s">
        <v>46</v>
      </c>
      <c r="C9" s="253">
        <v>404</v>
      </c>
      <c r="D9" s="253">
        <v>68</v>
      </c>
      <c r="E9" s="253">
        <v>64</v>
      </c>
      <c r="F9" s="254">
        <f t="shared" si="0"/>
        <v>1.5475010276374012E-3</v>
      </c>
      <c r="G9" s="253">
        <v>3888</v>
      </c>
      <c r="H9" s="265">
        <f t="shared" si="3"/>
        <v>59.75</v>
      </c>
      <c r="I9" s="256">
        <f t="shared" si="4"/>
        <v>3824</v>
      </c>
      <c r="J9" s="254">
        <f t="shared" si="5"/>
        <v>8.639808004266572E-2</v>
      </c>
      <c r="K9" s="253">
        <v>649</v>
      </c>
      <c r="L9" s="261">
        <f t="shared" si="6"/>
        <v>-0.83307613168724282</v>
      </c>
      <c r="M9" s="260">
        <f t="shared" si="7"/>
        <v>-3239</v>
      </c>
      <c r="N9" s="259">
        <f t="shared" si="8"/>
        <v>1.6388061209029848E-2</v>
      </c>
      <c r="O9" s="253">
        <v>758</v>
      </c>
      <c r="P9" s="261">
        <f t="shared" si="9"/>
        <v>0.16795069337442214</v>
      </c>
      <c r="Q9" s="260">
        <f t="shared" si="10"/>
        <v>109</v>
      </c>
      <c r="R9" s="261">
        <f t="shared" si="1"/>
        <v>0.87623762376237613</v>
      </c>
      <c r="S9" s="260">
        <f t="shared" si="2"/>
        <v>354</v>
      </c>
      <c r="T9" s="259">
        <f t="shared" si="11"/>
        <v>2.1044448763152781E-2</v>
      </c>
      <c r="V9" s="29"/>
      <c r="W9" s="79"/>
      <c r="AE9" s="1"/>
    </row>
    <row r="10" spans="1:31" s="4" customFormat="1" x14ac:dyDescent="0.25">
      <c r="B10" s="236" t="s">
        <v>48</v>
      </c>
      <c r="C10" s="253">
        <v>7532</v>
      </c>
      <c r="D10" s="253">
        <v>2942</v>
      </c>
      <c r="E10" s="253">
        <v>9040</v>
      </c>
      <c r="F10" s="259">
        <f t="shared" si="0"/>
        <v>0.21858452015378291</v>
      </c>
      <c r="G10" s="253">
        <v>6654</v>
      </c>
      <c r="H10" s="261">
        <f t="shared" si="3"/>
        <v>-0.26393805309734508</v>
      </c>
      <c r="I10" s="260">
        <f t="shared" si="4"/>
        <v>-2386</v>
      </c>
      <c r="J10" s="259">
        <f t="shared" si="5"/>
        <v>0.14786338081375969</v>
      </c>
      <c r="K10" s="253">
        <v>6836</v>
      </c>
      <c r="L10" s="261">
        <f t="shared" si="6"/>
        <v>2.7351968740607191E-2</v>
      </c>
      <c r="M10" s="260">
        <f t="shared" si="7"/>
        <v>182</v>
      </c>
      <c r="N10" s="259">
        <f t="shared" si="8"/>
        <v>0.17261754456845613</v>
      </c>
      <c r="O10" s="253">
        <v>7271</v>
      </c>
      <c r="P10" s="261">
        <f t="shared" si="9"/>
        <v>6.3633703920421336E-2</v>
      </c>
      <c r="Q10" s="260">
        <f t="shared" si="10"/>
        <v>435</v>
      </c>
      <c r="R10" s="261">
        <f t="shared" si="1"/>
        <v>-3.4652150823154537E-2</v>
      </c>
      <c r="S10" s="260">
        <f t="shared" si="2"/>
        <v>-261</v>
      </c>
      <c r="T10" s="259">
        <f>O10/$O$6</f>
        <v>0.20186568200116606</v>
      </c>
      <c r="V10" s="29"/>
      <c r="W10" s="79"/>
      <c r="AE10" s="1"/>
    </row>
    <row r="11" spans="1:31" s="4" customFormat="1" x14ac:dyDescent="0.25">
      <c r="B11" s="236" t="s">
        <v>50</v>
      </c>
      <c r="C11" s="253">
        <v>1123</v>
      </c>
      <c r="D11" s="253">
        <v>1834</v>
      </c>
      <c r="E11" s="253">
        <v>1813</v>
      </c>
      <c r="F11" s="254">
        <f t="shared" si="0"/>
        <v>4.3837802548540757E-2</v>
      </c>
      <c r="G11" s="253">
        <v>1418</v>
      </c>
      <c r="H11" s="265">
        <f t="shared" si="3"/>
        <v>-0.21787093215664644</v>
      </c>
      <c r="I11" s="256">
        <f t="shared" si="4"/>
        <v>-395</v>
      </c>
      <c r="J11" s="254">
        <f t="shared" si="5"/>
        <v>3.1510410879758227E-2</v>
      </c>
      <c r="K11" s="253">
        <v>1212</v>
      </c>
      <c r="L11" s="261">
        <f t="shared" si="6"/>
        <v>-0.14527503526093088</v>
      </c>
      <c r="M11" s="260">
        <f t="shared" si="7"/>
        <v>-206</v>
      </c>
      <c r="N11" s="259">
        <f t="shared" si="8"/>
        <v>3.0604514923488712E-2</v>
      </c>
      <c r="O11" s="253">
        <v>1268</v>
      </c>
      <c r="P11" s="261">
        <f t="shared" si="9"/>
        <v>4.6204620462046098E-2</v>
      </c>
      <c r="Q11" s="260">
        <f t="shared" si="10"/>
        <v>56</v>
      </c>
      <c r="R11" s="261">
        <f t="shared" si="1"/>
        <v>0.12911843276936774</v>
      </c>
      <c r="S11" s="260">
        <f t="shared" si="2"/>
        <v>145</v>
      </c>
      <c r="T11" s="259">
        <f t="shared" si="11"/>
        <v>3.5203642522002275E-2</v>
      </c>
      <c r="V11" s="29"/>
      <c r="W11" s="79"/>
      <c r="AE11" s="1"/>
    </row>
    <row r="12" spans="1:31" s="4" customFormat="1" x14ac:dyDescent="0.25">
      <c r="B12" s="236" t="s">
        <v>51</v>
      </c>
      <c r="C12" s="253">
        <v>11303</v>
      </c>
      <c r="D12" s="253">
        <v>4062</v>
      </c>
      <c r="E12" s="253">
        <v>6663</v>
      </c>
      <c r="F12" s="259">
        <f t="shared" si="0"/>
        <v>0.16110936479918755</v>
      </c>
      <c r="G12" s="253">
        <v>10640</v>
      </c>
      <c r="H12" s="261">
        <f t="shared" si="3"/>
        <v>0.59687828305568069</v>
      </c>
      <c r="I12" s="260">
        <f t="shared" si="4"/>
        <v>3977</v>
      </c>
      <c r="J12" s="259">
        <f t="shared" si="5"/>
        <v>0.2364391902402169</v>
      </c>
      <c r="K12" s="253">
        <v>10408</v>
      </c>
      <c r="L12" s="261">
        <f t="shared" si="6"/>
        <v>-2.1804511278195493E-2</v>
      </c>
      <c r="M12" s="260">
        <f t="shared" si="7"/>
        <v>-232</v>
      </c>
      <c r="N12" s="259">
        <f t="shared" si="8"/>
        <v>0.26281500934296248</v>
      </c>
      <c r="O12" s="253">
        <v>10988</v>
      </c>
      <c r="P12" s="261">
        <f t="shared" si="9"/>
        <v>5.5726364335126899E-2</v>
      </c>
      <c r="Q12" s="260">
        <f t="shared" si="10"/>
        <v>580</v>
      </c>
      <c r="R12" s="261">
        <f t="shared" si="1"/>
        <v>-2.7868707422808114E-2</v>
      </c>
      <c r="S12" s="260">
        <f t="shared" si="2"/>
        <v>-315</v>
      </c>
      <c r="T12" s="259">
        <f t="shared" si="11"/>
        <v>0.30506121769066324</v>
      </c>
      <c r="V12" s="29"/>
      <c r="W12" s="79"/>
      <c r="AE12" s="1"/>
    </row>
    <row r="13" spans="1:31" s="4" customFormat="1" x14ac:dyDescent="0.25">
      <c r="B13" s="236" t="s">
        <v>49</v>
      </c>
      <c r="C13" s="253">
        <v>3525</v>
      </c>
      <c r="D13" s="253">
        <v>740</v>
      </c>
      <c r="E13" s="253">
        <v>1856</v>
      </c>
      <c r="F13" s="254">
        <f t="shared" si="0"/>
        <v>4.4877529801484635E-2</v>
      </c>
      <c r="G13" s="253">
        <v>1974</v>
      </c>
      <c r="H13" s="265">
        <f t="shared" si="3"/>
        <v>6.3577586206896575E-2</v>
      </c>
      <c r="I13" s="256">
        <f t="shared" si="4"/>
        <v>118</v>
      </c>
      <c r="J13" s="254">
        <f t="shared" si="5"/>
        <v>4.3865691873513919E-2</v>
      </c>
      <c r="K13" s="253">
        <v>1047</v>
      </c>
      <c r="L13" s="261">
        <f t="shared" si="6"/>
        <v>-0.46960486322188455</v>
      </c>
      <c r="M13" s="260">
        <f t="shared" si="7"/>
        <v>-927</v>
      </c>
      <c r="N13" s="259">
        <f t="shared" si="8"/>
        <v>2.6438058683904853E-2</v>
      </c>
      <c r="O13" s="253">
        <v>1289</v>
      </c>
      <c r="P13" s="261">
        <f t="shared" si="9"/>
        <v>0.23113658070678134</v>
      </c>
      <c r="Q13" s="260">
        <f t="shared" si="10"/>
        <v>242</v>
      </c>
      <c r="R13" s="261">
        <f t="shared" si="1"/>
        <v>-0.63432624113475178</v>
      </c>
      <c r="S13" s="260">
        <f t="shared" si="2"/>
        <v>-2236</v>
      </c>
      <c r="T13" s="259">
        <f t="shared" si="11"/>
        <v>3.5786668147366668E-2</v>
      </c>
      <c r="V13" s="29"/>
      <c r="W13" s="79"/>
      <c r="AE13" s="1"/>
    </row>
    <row r="14" spans="1:31" s="4" customFormat="1" x14ac:dyDescent="0.25">
      <c r="B14" s="236" t="s">
        <v>52</v>
      </c>
      <c r="C14" s="253">
        <v>1412</v>
      </c>
      <c r="D14" s="253">
        <v>5470</v>
      </c>
      <c r="E14" s="253">
        <v>1100</v>
      </c>
      <c r="F14" s="259">
        <f t="shared" si="0"/>
        <v>2.6597673912517831E-2</v>
      </c>
      <c r="G14" s="253">
        <v>1564</v>
      </c>
      <c r="H14" s="261">
        <f t="shared" si="3"/>
        <v>0.42181818181818187</v>
      </c>
      <c r="I14" s="260">
        <f t="shared" si="4"/>
        <v>464</v>
      </c>
      <c r="J14" s="259">
        <f t="shared" si="5"/>
        <v>3.4754783227039399E-2</v>
      </c>
      <c r="K14" s="253">
        <v>1441</v>
      </c>
      <c r="L14" s="261">
        <f t="shared" si="6"/>
        <v>-7.8644501278772427E-2</v>
      </c>
      <c r="M14" s="260">
        <f t="shared" si="7"/>
        <v>-123</v>
      </c>
      <c r="N14" s="259">
        <f t="shared" si="8"/>
        <v>3.6387051159032374E-2</v>
      </c>
      <c r="O14" s="253">
        <v>518</v>
      </c>
      <c r="P14" s="261">
        <f t="shared" si="9"/>
        <v>-0.64052741151977788</v>
      </c>
      <c r="Q14" s="260">
        <f t="shared" si="10"/>
        <v>-923</v>
      </c>
      <c r="R14" s="261">
        <f t="shared" si="1"/>
        <v>-0.63314447592067991</v>
      </c>
      <c r="S14" s="260">
        <f t="shared" si="2"/>
        <v>-894</v>
      </c>
      <c r="T14" s="259">
        <f t="shared" si="11"/>
        <v>1.4381298758988312E-2</v>
      </c>
      <c r="V14" s="29"/>
      <c r="W14" s="79"/>
      <c r="AE14" s="1"/>
    </row>
    <row r="15" spans="1:31" s="4" customFormat="1" x14ac:dyDescent="0.25">
      <c r="B15" s="236" t="s">
        <v>47</v>
      </c>
      <c r="C15" s="253">
        <v>2181</v>
      </c>
      <c r="D15" s="253">
        <v>1339</v>
      </c>
      <c r="E15" s="253">
        <v>2774</v>
      </c>
      <c r="F15" s="254">
        <f t="shared" si="0"/>
        <v>6.70744976666586E-2</v>
      </c>
      <c r="G15" s="253">
        <v>4203</v>
      </c>
      <c r="H15" s="265">
        <f t="shared" si="3"/>
        <v>0.51514059120403743</v>
      </c>
      <c r="I15" s="256">
        <f t="shared" si="4"/>
        <v>1429</v>
      </c>
      <c r="J15" s="254">
        <f t="shared" si="5"/>
        <v>9.3397924490566872E-2</v>
      </c>
      <c r="K15" s="253">
        <v>3970</v>
      </c>
      <c r="L15" s="261">
        <f t="shared" si="6"/>
        <v>-5.5436592909826277E-2</v>
      </c>
      <c r="M15" s="260">
        <f t="shared" si="7"/>
        <v>-233</v>
      </c>
      <c r="N15" s="259">
        <f t="shared" si="8"/>
        <v>0.10024746224938134</v>
      </c>
      <c r="O15" s="253">
        <v>1108</v>
      </c>
      <c r="P15" s="261">
        <f t="shared" si="9"/>
        <v>-0.72090680100755666</v>
      </c>
      <c r="Q15" s="260">
        <f t="shared" si="10"/>
        <v>-2862</v>
      </c>
      <c r="R15" s="261">
        <f t="shared" si="1"/>
        <v>-0.49197615772581382</v>
      </c>
      <c r="S15" s="260">
        <f t="shared" si="2"/>
        <v>-1073</v>
      </c>
      <c r="T15" s="259">
        <f t="shared" si="11"/>
        <v>3.0761542519225964E-2</v>
      </c>
      <c r="V15" s="29"/>
      <c r="W15" s="79"/>
      <c r="AE15" s="1"/>
    </row>
    <row r="16" spans="1:31" s="4" customFormat="1" x14ac:dyDescent="0.25">
      <c r="B16" s="236" t="s">
        <v>203</v>
      </c>
      <c r="C16" s="253">
        <f>C6-SUM(C7:C15)</f>
        <v>3059</v>
      </c>
      <c r="D16" s="253">
        <f>D6-SUM(D7:D15)</f>
        <v>2976</v>
      </c>
      <c r="E16" s="253">
        <f>E6-SUM(E7:E15)</f>
        <v>5436</v>
      </c>
      <c r="F16" s="259">
        <f t="shared" si="0"/>
        <v>0.13144086853495177</v>
      </c>
      <c r="G16" s="253">
        <f>G6-SUM(G7:G15)</f>
        <v>5624</v>
      </c>
      <c r="H16" s="261">
        <f t="shared" si="3"/>
        <v>3.4584253127299514E-2</v>
      </c>
      <c r="I16" s="260">
        <f t="shared" si="4"/>
        <v>188</v>
      </c>
      <c r="J16" s="259">
        <f t="shared" si="5"/>
        <v>0.12497500055554321</v>
      </c>
      <c r="K16" s="253">
        <f>K6-SUM(K7:K15)</f>
        <v>6116</v>
      </c>
      <c r="L16" s="261">
        <f t="shared" si="6"/>
        <v>8.7482219061166377E-2</v>
      </c>
      <c r="M16" s="260">
        <f t="shared" si="7"/>
        <v>492</v>
      </c>
      <c r="N16" s="259">
        <f t="shared" si="8"/>
        <v>0.15443664461390838</v>
      </c>
      <c r="O16" s="253">
        <f>O6-SUM(O7:O15)</f>
        <v>4295</v>
      </c>
      <c r="P16" s="261">
        <f t="shared" si="9"/>
        <v>-0.29774362328319159</v>
      </c>
      <c r="Q16" s="260">
        <f t="shared" si="10"/>
        <v>-1821</v>
      </c>
      <c r="R16" s="261">
        <f t="shared" si="1"/>
        <v>0.40405361229159853</v>
      </c>
      <c r="S16" s="260">
        <f t="shared" si="2"/>
        <v>1236</v>
      </c>
      <c r="T16" s="259">
        <f t="shared" si="11"/>
        <v>0.11924262194952664</v>
      </c>
      <c r="V16" s="29"/>
      <c r="W16" s="79"/>
      <c r="AE16" s="1"/>
    </row>
    <row r="17" spans="2:31" s="4" customFormat="1" ht="7.5" customHeight="1" x14ac:dyDescent="0.25">
      <c r="B17" s="237"/>
      <c r="C17" s="237"/>
      <c r="D17" s="237"/>
      <c r="E17" s="237"/>
      <c r="F17" s="237"/>
      <c r="G17" s="237"/>
      <c r="H17" s="237"/>
      <c r="I17" s="237"/>
      <c r="J17" s="237"/>
      <c r="K17" s="237"/>
      <c r="L17" s="237"/>
      <c r="M17" s="237"/>
      <c r="N17" s="237"/>
      <c r="O17" s="237"/>
      <c r="P17" s="237"/>
      <c r="Q17" s="237"/>
      <c r="R17" s="237"/>
      <c r="S17" s="237"/>
      <c r="T17" s="237"/>
      <c r="AE17" s="1" t="s">
        <v>182</v>
      </c>
    </row>
    <row r="18" spans="2:31" s="4" customFormat="1" x14ac:dyDescent="0.25">
      <c r="B18" s="170" t="s">
        <v>183</v>
      </c>
      <c r="C18" s="170"/>
      <c r="D18" s="170"/>
      <c r="E18" s="170"/>
      <c r="F18" s="170"/>
      <c r="G18" s="170"/>
      <c r="H18" s="170"/>
      <c r="I18" s="170"/>
      <c r="J18" s="170"/>
      <c r="K18" s="170"/>
      <c r="L18" s="170"/>
      <c r="M18" s="170"/>
      <c r="N18" s="170"/>
      <c r="O18" s="170"/>
      <c r="P18" s="170"/>
      <c r="Q18" s="170"/>
      <c r="R18" s="170"/>
      <c r="S18" s="170"/>
      <c r="T18" s="170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68" t="s">
        <v>185</v>
      </c>
      <c r="C42" s="268"/>
      <c r="D42" s="268"/>
      <c r="E42" s="268"/>
      <c r="F42" s="268"/>
      <c r="G42" s="268"/>
      <c r="H42" s="268"/>
      <c r="I42" s="268"/>
      <c r="J42" s="268"/>
      <c r="K42" s="268"/>
      <c r="L42" s="268"/>
      <c r="M42" s="268"/>
      <c r="N42" s="268"/>
      <c r="O42" s="268"/>
      <c r="P42" s="268"/>
      <c r="Q42" s="268"/>
      <c r="R42" s="268"/>
      <c r="S42" s="268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7"/>
      <c r="AE44" s="1"/>
    </row>
    <row r="45" spans="2:31" s="4" customFormat="1" ht="18.75" hidden="1" x14ac:dyDescent="0.3">
      <c r="B45" s="225" t="s">
        <v>173</v>
      </c>
      <c r="C45" s="226"/>
      <c r="D45" s="226"/>
      <c r="E45" s="226"/>
      <c r="F45" s="226"/>
      <c r="G45" s="226"/>
      <c r="H45" s="226"/>
      <c r="I45" s="226"/>
      <c r="J45" s="226"/>
      <c r="K45" s="226">
        <v>1824653</v>
      </c>
      <c r="L45" s="226"/>
      <c r="M45" s="226"/>
      <c r="N45" s="227"/>
      <c r="O45" s="226">
        <v>2354005</v>
      </c>
      <c r="P45" s="227"/>
      <c r="Q45" s="227">
        <v>1</v>
      </c>
      <c r="R45" s="227">
        <v>0.2901110512519367</v>
      </c>
      <c r="S45" s="226">
        <v>529352</v>
      </c>
      <c r="T45" s="238"/>
      <c r="AE45" s="1"/>
    </row>
    <row r="46" spans="2:31" ht="18.75" hidden="1" x14ac:dyDescent="0.3">
      <c r="B46" s="225" t="s">
        <v>174</v>
      </c>
      <c r="C46" s="226"/>
      <c r="D46" s="226"/>
      <c r="E46" s="226"/>
      <c r="F46" s="226"/>
      <c r="G46" s="226"/>
      <c r="H46" s="226"/>
      <c r="I46" s="226"/>
      <c r="J46" s="226"/>
      <c r="K46" s="226">
        <v>603938</v>
      </c>
      <c r="L46" s="226"/>
      <c r="M46" s="226"/>
      <c r="N46" s="227">
        <v>1</v>
      </c>
      <c r="O46" s="226">
        <v>936181</v>
      </c>
      <c r="P46" s="227">
        <v>1</v>
      </c>
      <c r="Q46" s="227">
        <v>0.39769711619134201</v>
      </c>
      <c r="R46" s="227">
        <v>0.55012766211101138</v>
      </c>
      <c r="S46" s="226">
        <v>332243</v>
      </c>
      <c r="T46" s="238"/>
      <c r="AE46" s="1" t="s">
        <v>175</v>
      </c>
    </row>
    <row r="47" spans="2:31" ht="15.75" hidden="1" x14ac:dyDescent="0.25">
      <c r="B47" s="228" t="s">
        <v>100</v>
      </c>
      <c r="C47" s="229"/>
      <c r="D47" s="229"/>
      <c r="E47" s="229"/>
      <c r="F47" s="229"/>
      <c r="G47" s="229"/>
      <c r="H47" s="229"/>
      <c r="I47" s="229"/>
      <c r="J47" s="229"/>
      <c r="K47" s="229">
        <v>276550.36166633503</v>
      </c>
      <c r="L47" s="229"/>
      <c r="M47" s="229"/>
      <c r="N47" s="230">
        <v>0.45791184139155844</v>
      </c>
      <c r="O47" s="229">
        <v>430252.45635520399</v>
      </c>
      <c r="P47" s="230">
        <v>0.4595825554622493</v>
      </c>
      <c r="Q47" s="230">
        <v>0.18277465695918402</v>
      </c>
      <c r="R47" s="230">
        <v>0.55578337978930015</v>
      </c>
      <c r="S47" s="229">
        <v>153702.09468886897</v>
      </c>
      <c r="T47" s="239"/>
      <c r="AE47" s="1" t="s">
        <v>176</v>
      </c>
    </row>
    <row r="48" spans="2:31" s="4" customFormat="1" hidden="1" x14ac:dyDescent="0.25">
      <c r="B48" s="231" t="s">
        <v>103</v>
      </c>
      <c r="C48" s="232"/>
      <c r="D48" s="232"/>
      <c r="E48" s="232"/>
      <c r="F48" s="232"/>
      <c r="G48" s="232"/>
      <c r="H48" s="232"/>
      <c r="I48" s="232"/>
      <c r="J48" s="232"/>
      <c r="K48" s="232">
        <v>327387.63833385095</v>
      </c>
      <c r="L48" s="232"/>
      <c r="M48" s="232"/>
      <c r="N48" s="235">
        <v>0.54208815860874948</v>
      </c>
      <c r="O48" s="232">
        <v>505927.5436448183</v>
      </c>
      <c r="P48" s="235">
        <v>0.54041637636826456</v>
      </c>
      <c r="Q48" s="235">
        <v>0.21492203442423372</v>
      </c>
      <c r="R48" s="233">
        <v>0.54534711884540576</v>
      </c>
      <c r="S48" s="234">
        <v>178539.90531096736</v>
      </c>
      <c r="T48" s="241"/>
      <c r="AE48" s="1" t="s">
        <v>177</v>
      </c>
    </row>
    <row r="49" spans="2:31" s="4" customFormat="1" hidden="1" x14ac:dyDescent="0.25">
      <c r="B49" s="236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36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37"/>
      <c r="C51" s="237"/>
      <c r="D51" s="237"/>
      <c r="E51" s="237"/>
      <c r="F51" s="237"/>
      <c r="G51" s="237"/>
      <c r="H51" s="237"/>
      <c r="I51" s="237"/>
      <c r="J51" s="237"/>
      <c r="K51" s="237"/>
      <c r="L51" s="237"/>
      <c r="M51" s="237"/>
      <c r="N51" s="237"/>
      <c r="O51" s="237"/>
      <c r="P51" s="237"/>
      <c r="Q51" s="237"/>
      <c r="R51" s="237"/>
      <c r="S51" s="237"/>
      <c r="AE51" s="1" t="s">
        <v>182</v>
      </c>
    </row>
    <row r="52" spans="2:31" s="4" customFormat="1" hidden="1" x14ac:dyDescent="0.25">
      <c r="B52" s="286" t="s">
        <v>183</v>
      </c>
      <c r="C52" s="286"/>
      <c r="D52" s="286"/>
      <c r="E52" s="286"/>
      <c r="F52" s="286"/>
      <c r="G52" s="286"/>
      <c r="H52" s="286"/>
      <c r="I52" s="286"/>
      <c r="J52" s="286"/>
      <c r="K52" s="286"/>
      <c r="L52" s="286"/>
      <c r="M52" s="286"/>
      <c r="N52" s="286"/>
      <c r="O52" s="286"/>
      <c r="P52" s="286"/>
      <c r="Q52" s="286"/>
      <c r="R52" s="286"/>
      <c r="S52" s="286"/>
      <c r="T52" s="48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4"/>
      <c r="D54" s="124"/>
      <c r="E54" s="124"/>
      <c r="F54" s="124"/>
      <c r="G54" s="124"/>
      <c r="H54" s="124"/>
      <c r="I54" s="124"/>
      <c r="J54" s="124"/>
      <c r="K54" s="124">
        <v>0.54208815860874948</v>
      </c>
      <c r="L54" s="124"/>
      <c r="M54" s="124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29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4">
        <v>2020</v>
      </c>
      <c r="D135" s="184">
        <v>2021</v>
      </c>
      <c r="E135" s="184">
        <v>2022</v>
      </c>
      <c r="F135" s="184">
        <v>2023</v>
      </c>
      <c r="G135" s="172" t="str">
        <f>CONCATENATE("var. ",RIGHT(F135,2),"/",RIGHT(E135,2))</f>
        <v>var. 23/22</v>
      </c>
      <c r="H135" s="172" t="str">
        <f>CONCATENATE("dif. ",RIGHT(F135,2),"/",RIGHT(E135,2))</f>
        <v>dif. 23/22</v>
      </c>
      <c r="I135" s="172" t="str">
        <f>CONCATENATE("%/s total Península ",RIGHT(F135,4))</f>
        <v>%/s total Península 2023</v>
      </c>
      <c r="J135" s="184">
        <v>2024</v>
      </c>
      <c r="K135" s="172" t="str">
        <f>CONCATENATE("%/s total España ",RIGHT(J135,4))</f>
        <v>%/s total España 2024</v>
      </c>
      <c r="L135" s="172" t="str">
        <f>CONCATENATE("var. ",RIGHT(J135,2),"/",RIGHT(F135,2))</f>
        <v>var. 24/23</v>
      </c>
      <c r="M135" s="172" t="str">
        <f>CONCATENATE("dif. ",RIGHT(J135,2),"/",RIGHT(F135,2))</f>
        <v>dif. 24/23</v>
      </c>
      <c r="N135" s="172" t="str">
        <f>CONCATENATE("var. ",RIGHT(J135,2),"/",RIGHT(C135,2))</f>
        <v>var. 24/20</v>
      </c>
      <c r="O135" s="172" t="str">
        <f>CONCATENATE("dif. ",RIGHT(J135,2),"/",RIGHT(C135,2))</f>
        <v>dif. 24/20</v>
      </c>
      <c r="Z135" s="1"/>
    </row>
    <row r="136" spans="1:31" ht="18.75" x14ac:dyDescent="0.3">
      <c r="A136" s="4"/>
      <c r="B136" s="225" t="s">
        <v>202</v>
      </c>
      <c r="C136" s="229">
        <v>208389</v>
      </c>
      <c r="D136" s="229">
        <v>416048</v>
      </c>
      <c r="E136" s="229">
        <v>423208</v>
      </c>
      <c r="F136" s="229">
        <v>428791</v>
      </c>
      <c r="G136" s="230">
        <f>F136/E136-1</f>
        <v>1.3192094667397569E-2</v>
      </c>
      <c r="H136" s="229">
        <f>F136-E136</f>
        <v>5583</v>
      </c>
      <c r="I136" s="230">
        <f>F136/F$136</f>
        <v>1</v>
      </c>
      <c r="J136" s="229">
        <v>421973</v>
      </c>
      <c r="K136" s="230">
        <f>H136/H$136</f>
        <v>1</v>
      </c>
      <c r="L136" s="230">
        <f>J136/F136-1</f>
        <v>-1.5900520300099585E-2</v>
      </c>
      <c r="M136" s="229">
        <f>J136-F136</f>
        <v>-6818</v>
      </c>
      <c r="N136" s="230">
        <f>J136/C136-1</f>
        <v>1.0249293388806513</v>
      </c>
      <c r="O136" s="229">
        <f>J136-C136</f>
        <v>213584</v>
      </c>
      <c r="Q136" s="29"/>
      <c r="R136" s="79"/>
      <c r="Z136" s="1" t="s">
        <v>175</v>
      </c>
      <c r="AE136"/>
    </row>
    <row r="137" spans="1:31" s="4" customFormat="1" x14ac:dyDescent="0.25">
      <c r="B137" s="236" t="s">
        <v>44</v>
      </c>
      <c r="C137" s="253">
        <v>68476</v>
      </c>
      <c r="D137" s="253">
        <v>126666</v>
      </c>
      <c r="E137" s="253">
        <v>86811</v>
      </c>
      <c r="F137" s="253">
        <v>75374</v>
      </c>
      <c r="G137" s="259">
        <f t="shared" ref="G137:G146" si="12">F137/E137-1</f>
        <v>-0.13174597689232936</v>
      </c>
      <c r="H137" s="266">
        <f t="shared" ref="H137:H146" si="13">F137-E137</f>
        <v>-11437</v>
      </c>
      <c r="I137" s="261">
        <f t="shared" ref="I137:K146" si="14">F137/F$136</f>
        <v>0.17578260737748694</v>
      </c>
      <c r="J137" s="253">
        <v>60650</v>
      </c>
      <c r="K137" s="261">
        <f t="shared" si="14"/>
        <v>-2.0485402113559017</v>
      </c>
      <c r="L137" s="261">
        <f t="shared" ref="L137:L146" si="15">J137/F137-1</f>
        <v>-0.19534587523549229</v>
      </c>
      <c r="M137" s="260">
        <f t="shared" ref="M137:M146" si="16">J137-F137</f>
        <v>-14724</v>
      </c>
      <c r="N137" s="259">
        <f t="shared" ref="N137:N146" si="17">J137/C137-1</f>
        <v>-0.11428821776972953</v>
      </c>
      <c r="O137" s="253">
        <f t="shared" ref="O137:O146" si="18">J137-C137</f>
        <v>-7826</v>
      </c>
      <c r="Q137" s="29"/>
      <c r="R137" s="79"/>
      <c r="Z137" s="1" t="s">
        <v>177</v>
      </c>
    </row>
    <row r="138" spans="1:31" s="4" customFormat="1" x14ac:dyDescent="0.25">
      <c r="B138" s="236" t="s">
        <v>45</v>
      </c>
      <c r="C138" s="253">
        <v>24912</v>
      </c>
      <c r="D138" s="253">
        <v>43482</v>
      </c>
      <c r="E138" s="253">
        <v>48094</v>
      </c>
      <c r="F138" s="253">
        <v>51902</v>
      </c>
      <c r="G138" s="259">
        <f t="shared" si="12"/>
        <v>7.9178275876408799E-2</v>
      </c>
      <c r="H138" s="266">
        <f t="shared" si="13"/>
        <v>3808</v>
      </c>
      <c r="I138" s="261">
        <f t="shared" si="14"/>
        <v>0.12104265248104555</v>
      </c>
      <c r="J138" s="253">
        <v>50245</v>
      </c>
      <c r="K138" s="261">
        <f t="shared" si="14"/>
        <v>0.68207057137739568</v>
      </c>
      <c r="L138" s="261">
        <f t="shared" si="15"/>
        <v>-3.1925552001849655E-2</v>
      </c>
      <c r="M138" s="260">
        <f t="shared" si="16"/>
        <v>-1657</v>
      </c>
      <c r="N138" s="259">
        <f t="shared" si="17"/>
        <v>1.0168994861913938</v>
      </c>
      <c r="O138" s="253">
        <f t="shared" si="18"/>
        <v>25333</v>
      </c>
      <c r="Q138" s="29"/>
      <c r="R138" s="79"/>
      <c r="Z138" s="1"/>
    </row>
    <row r="139" spans="1:31" s="4" customFormat="1" x14ac:dyDescent="0.25">
      <c r="B139" s="236" t="s">
        <v>46</v>
      </c>
      <c r="C139" s="253">
        <v>1658</v>
      </c>
      <c r="D139" s="253">
        <v>2415</v>
      </c>
      <c r="E139" s="253">
        <v>3515</v>
      </c>
      <c r="F139" s="253">
        <v>14811</v>
      </c>
      <c r="G139" s="259">
        <f t="shared" si="12"/>
        <v>3.2136557610241825</v>
      </c>
      <c r="H139" s="267">
        <f t="shared" si="13"/>
        <v>11296</v>
      </c>
      <c r="I139" s="265">
        <f t="shared" si="14"/>
        <v>3.4541303338922691E-2</v>
      </c>
      <c r="J139" s="253">
        <v>7251</v>
      </c>
      <c r="K139" s="265">
        <f t="shared" si="14"/>
        <v>2.0232849722371484</v>
      </c>
      <c r="L139" s="261">
        <f t="shared" si="15"/>
        <v>-0.51043143609479436</v>
      </c>
      <c r="M139" s="260">
        <f t="shared" si="16"/>
        <v>-7560</v>
      </c>
      <c r="N139" s="259">
        <f t="shared" si="17"/>
        <v>3.3733413751507841</v>
      </c>
      <c r="O139" s="253">
        <f t="shared" si="18"/>
        <v>5593</v>
      </c>
      <c r="Q139" s="29"/>
      <c r="R139" s="79"/>
      <c r="Z139" s="1"/>
    </row>
    <row r="140" spans="1:31" s="4" customFormat="1" x14ac:dyDescent="0.25">
      <c r="B140" s="236" t="s">
        <v>48</v>
      </c>
      <c r="C140" s="253">
        <v>28320</v>
      </c>
      <c r="D140" s="253">
        <v>66989</v>
      </c>
      <c r="E140" s="253">
        <v>97391</v>
      </c>
      <c r="F140" s="253">
        <v>92103</v>
      </c>
      <c r="G140" s="259">
        <f t="shared" si="12"/>
        <v>-5.4296598248298134E-2</v>
      </c>
      <c r="H140" s="266">
        <f t="shared" si="13"/>
        <v>-5288</v>
      </c>
      <c r="I140" s="261">
        <f t="shared" si="14"/>
        <v>0.21479695236140683</v>
      </c>
      <c r="J140" s="253">
        <v>106284</v>
      </c>
      <c r="K140" s="261">
        <f t="shared" si="14"/>
        <v>-0.94716102453877848</v>
      </c>
      <c r="L140" s="261">
        <f t="shared" si="15"/>
        <v>0.15396892609361257</v>
      </c>
      <c r="M140" s="260">
        <f t="shared" si="16"/>
        <v>14181</v>
      </c>
      <c r="N140" s="259">
        <f t="shared" si="17"/>
        <v>2.7529661016949154</v>
      </c>
      <c r="O140" s="253">
        <f t="shared" si="18"/>
        <v>77964</v>
      </c>
      <c r="Q140" s="29"/>
      <c r="R140" s="79"/>
      <c r="Z140" s="1"/>
    </row>
    <row r="141" spans="1:31" s="4" customFormat="1" x14ac:dyDescent="0.25">
      <c r="B141" s="236" t="s">
        <v>50</v>
      </c>
      <c r="C141" s="253">
        <v>4963</v>
      </c>
      <c r="D141" s="253">
        <v>24120</v>
      </c>
      <c r="E141" s="253">
        <v>16359</v>
      </c>
      <c r="F141" s="253">
        <v>19520</v>
      </c>
      <c r="G141" s="259">
        <f t="shared" si="12"/>
        <v>0.19322696986368371</v>
      </c>
      <c r="H141" s="267">
        <f t="shared" si="13"/>
        <v>3161</v>
      </c>
      <c r="I141" s="265">
        <f t="shared" si="14"/>
        <v>4.5523343540326174E-2</v>
      </c>
      <c r="J141" s="253">
        <v>16099</v>
      </c>
      <c r="K141" s="265">
        <f t="shared" si="14"/>
        <v>0.56618305570481819</v>
      </c>
      <c r="L141" s="261">
        <f t="shared" si="15"/>
        <v>-0.17525614754098362</v>
      </c>
      <c r="M141" s="260">
        <f t="shared" si="16"/>
        <v>-3421</v>
      </c>
      <c r="N141" s="259">
        <f t="shared" si="17"/>
        <v>2.243804150715293</v>
      </c>
      <c r="O141" s="253">
        <f t="shared" si="18"/>
        <v>11136</v>
      </c>
      <c r="Q141" s="29"/>
      <c r="R141" s="79"/>
      <c r="Z141" s="1"/>
    </row>
    <row r="142" spans="1:31" s="4" customFormat="1" x14ac:dyDescent="0.25">
      <c r="B142" s="236" t="s">
        <v>51</v>
      </c>
      <c r="C142" s="253">
        <v>27791</v>
      </c>
      <c r="D142" s="253">
        <v>53247</v>
      </c>
      <c r="E142" s="253">
        <v>69865</v>
      </c>
      <c r="F142" s="253">
        <v>66121</v>
      </c>
      <c r="G142" s="259">
        <f t="shared" si="12"/>
        <v>-5.3589064624633198E-2</v>
      </c>
      <c r="H142" s="266">
        <f t="shared" si="13"/>
        <v>-3744</v>
      </c>
      <c r="I142" s="261">
        <f t="shared" si="14"/>
        <v>0.1542033298273518</v>
      </c>
      <c r="J142" s="253">
        <v>75793</v>
      </c>
      <c r="K142" s="261">
        <f t="shared" si="14"/>
        <v>-0.67060720042987643</v>
      </c>
      <c r="L142" s="261">
        <f t="shared" si="15"/>
        <v>0.14627727953297742</v>
      </c>
      <c r="M142" s="260">
        <f t="shared" si="16"/>
        <v>9672</v>
      </c>
      <c r="N142" s="259">
        <f t="shared" si="17"/>
        <v>1.7272498290813574</v>
      </c>
      <c r="O142" s="253">
        <f t="shared" si="18"/>
        <v>48002</v>
      </c>
      <c r="Q142" s="29"/>
      <c r="R142" s="79"/>
      <c r="Z142" s="1"/>
    </row>
    <row r="143" spans="1:31" s="4" customFormat="1" x14ac:dyDescent="0.25">
      <c r="B143" s="236" t="s">
        <v>49</v>
      </c>
      <c r="C143" s="253">
        <v>8684</v>
      </c>
      <c r="D143" s="253">
        <v>11001</v>
      </c>
      <c r="E143" s="253">
        <v>16289</v>
      </c>
      <c r="F143" s="253">
        <v>12024</v>
      </c>
      <c r="G143" s="259">
        <f t="shared" si="12"/>
        <v>-0.261833138928111</v>
      </c>
      <c r="H143" s="267">
        <f t="shared" si="13"/>
        <v>-4265</v>
      </c>
      <c r="I143" s="265">
        <f t="shared" si="14"/>
        <v>2.8041633336520589E-2</v>
      </c>
      <c r="J143" s="253">
        <v>11877</v>
      </c>
      <c r="K143" s="265">
        <f t="shared" si="14"/>
        <v>-0.76392620454952531</v>
      </c>
      <c r="L143" s="261">
        <f t="shared" si="15"/>
        <v>-1.2225548902195627E-2</v>
      </c>
      <c r="M143" s="260">
        <f t="shared" si="16"/>
        <v>-147</v>
      </c>
      <c r="N143" s="259">
        <f t="shared" si="17"/>
        <v>0.36768770152003682</v>
      </c>
      <c r="O143" s="253">
        <f t="shared" si="18"/>
        <v>3193</v>
      </c>
      <c r="Q143" s="29"/>
      <c r="R143" s="79"/>
      <c r="Z143" s="1"/>
    </row>
    <row r="144" spans="1:31" s="4" customFormat="1" x14ac:dyDescent="0.25">
      <c r="B144" s="236" t="s">
        <v>52</v>
      </c>
      <c r="C144" s="253">
        <v>20058</v>
      </c>
      <c r="D144" s="253">
        <v>34195</v>
      </c>
      <c r="E144" s="253">
        <v>19943</v>
      </c>
      <c r="F144" s="253">
        <v>20738</v>
      </c>
      <c r="G144" s="259">
        <f t="shared" si="12"/>
        <v>3.9863611292182632E-2</v>
      </c>
      <c r="H144" s="266">
        <f t="shared" si="13"/>
        <v>795</v>
      </c>
      <c r="I144" s="261">
        <f t="shared" si="14"/>
        <v>4.8363888234594477E-2</v>
      </c>
      <c r="J144" s="253">
        <v>18376</v>
      </c>
      <c r="K144" s="261">
        <f t="shared" si="14"/>
        <v>0.14239656098871575</v>
      </c>
      <c r="L144" s="261">
        <f t="shared" si="15"/>
        <v>-0.1138971935577201</v>
      </c>
      <c r="M144" s="260">
        <f t="shared" si="16"/>
        <v>-2362</v>
      </c>
      <c r="N144" s="259">
        <f t="shared" si="17"/>
        <v>-8.3856815235816118E-2</v>
      </c>
      <c r="O144" s="253">
        <f t="shared" si="18"/>
        <v>-1682</v>
      </c>
      <c r="Q144" s="29"/>
      <c r="R144" s="79"/>
      <c r="Z144" s="1"/>
    </row>
    <row r="145" spans="2:31" s="4" customFormat="1" x14ac:dyDescent="0.25">
      <c r="B145" s="236" t="s">
        <v>47</v>
      </c>
      <c r="C145" s="253">
        <v>8930</v>
      </c>
      <c r="D145" s="253">
        <v>21567</v>
      </c>
      <c r="E145" s="253">
        <v>23338</v>
      </c>
      <c r="F145" s="253">
        <v>31999</v>
      </c>
      <c r="G145" s="259">
        <f t="shared" si="12"/>
        <v>0.37111149198731685</v>
      </c>
      <c r="H145" s="267">
        <f t="shared" si="13"/>
        <v>8661</v>
      </c>
      <c r="I145" s="265">
        <f t="shared" si="14"/>
        <v>7.4626099894820552E-2</v>
      </c>
      <c r="J145" s="253">
        <v>37562</v>
      </c>
      <c r="K145" s="265">
        <f t="shared" si="14"/>
        <v>1.5513164965072541</v>
      </c>
      <c r="L145" s="261">
        <f t="shared" si="15"/>
        <v>0.17384918278696215</v>
      </c>
      <c r="M145" s="260">
        <f t="shared" si="16"/>
        <v>5563</v>
      </c>
      <c r="N145" s="259">
        <f t="shared" si="17"/>
        <v>3.2062709966405372</v>
      </c>
      <c r="O145" s="253">
        <f t="shared" si="18"/>
        <v>28632</v>
      </c>
      <c r="Q145" s="29"/>
      <c r="R145" s="79"/>
      <c r="Z145" s="1"/>
    </row>
    <row r="146" spans="2:31" s="4" customFormat="1" x14ac:dyDescent="0.25">
      <c r="B146" s="236" t="s">
        <v>203</v>
      </c>
      <c r="C146" s="253">
        <f>C136-SUM(C137:C145)</f>
        <v>14597</v>
      </c>
      <c r="D146" s="253">
        <f>D136-SUM(D137:D145)</f>
        <v>32366</v>
      </c>
      <c r="E146" s="253">
        <f>E136-SUM(E137:E145)</f>
        <v>41603</v>
      </c>
      <c r="F146" s="253">
        <f>F136-SUM(F137:F145)</f>
        <v>44199</v>
      </c>
      <c r="G146" s="259">
        <f t="shared" si="12"/>
        <v>6.2399346200995076E-2</v>
      </c>
      <c r="H146" s="266">
        <f t="shared" si="13"/>
        <v>2596</v>
      </c>
      <c r="I146" s="261">
        <f t="shared" si="14"/>
        <v>0.10307818960752441</v>
      </c>
      <c r="J146" s="253">
        <f>J136-SUM(J137:J145)</f>
        <v>37836</v>
      </c>
      <c r="K146" s="261">
        <f t="shared" si="14"/>
        <v>0.46498298405874977</v>
      </c>
      <c r="L146" s="261">
        <f t="shared" si="15"/>
        <v>-0.14396253308898388</v>
      </c>
      <c r="M146" s="260">
        <f t="shared" si="16"/>
        <v>-6363</v>
      </c>
      <c r="N146" s="259">
        <f t="shared" si="17"/>
        <v>1.592039460163047</v>
      </c>
      <c r="O146" s="253">
        <f t="shared" si="18"/>
        <v>23239</v>
      </c>
      <c r="Q146" s="29"/>
      <c r="R146" s="79"/>
      <c r="Z146" s="1"/>
    </row>
    <row r="147" spans="2:31" s="4" customFormat="1" ht="7.5" customHeight="1" x14ac:dyDescent="0.25">
      <c r="B147" s="237"/>
      <c r="C147" s="237"/>
      <c r="D147" s="237"/>
      <c r="E147" s="237"/>
      <c r="F147" s="237"/>
      <c r="G147" s="237"/>
      <c r="H147" s="237"/>
      <c r="I147" s="237"/>
      <c r="J147" s="237"/>
      <c r="K147" s="237"/>
      <c r="L147" s="237"/>
      <c r="M147" s="237"/>
      <c r="N147" s="237"/>
      <c r="O147" s="237"/>
      <c r="Z147" s="1" t="s">
        <v>182</v>
      </c>
    </row>
    <row r="148" spans="2:31" s="4" customFormat="1" x14ac:dyDescent="0.25">
      <c r="B148" s="170" t="s">
        <v>183</v>
      </c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523ED7-5BD2-4EFB-BFA6-D4410980C874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8" t="s">
        <v>314</v>
      </c>
      <c r="C4" s="268"/>
      <c r="D4" s="268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3" t="s">
        <v>206</v>
      </c>
      <c r="D6" s="294"/>
    </row>
    <row r="7" spans="1:5" ht="16.5" thickTop="1" thickBot="1" x14ac:dyDescent="0.3">
      <c r="B7" s="85"/>
      <c r="C7" s="113" t="s">
        <v>138</v>
      </c>
      <c r="D7" s="114" t="s">
        <v>139</v>
      </c>
    </row>
    <row r="8" spans="1:5" x14ac:dyDescent="0.25">
      <c r="A8" s="1" t="s">
        <v>70</v>
      </c>
      <c r="B8" s="116">
        <v>2024</v>
      </c>
      <c r="C8" s="117">
        <v>161819</v>
      </c>
      <c r="D8" s="118">
        <f t="shared" ref="D8:D21" si="0">C8/C9-1</f>
        <v>-0.10849420423994005</v>
      </c>
    </row>
    <row r="9" spans="1:5" x14ac:dyDescent="0.25">
      <c r="A9" s="1"/>
      <c r="B9" s="116">
        <v>2023</v>
      </c>
      <c r="C9" s="117">
        <v>181512</v>
      </c>
      <c r="D9" s="118">
        <f t="shared" si="0"/>
        <v>-0.12401065595922933</v>
      </c>
    </row>
    <row r="10" spans="1:5" x14ac:dyDescent="0.25">
      <c r="A10" s="1"/>
      <c r="B10" s="116">
        <v>2022</v>
      </c>
      <c r="C10" s="117">
        <v>207208</v>
      </c>
      <c r="D10" s="118">
        <f t="shared" si="0"/>
        <v>-0.16308000516996257</v>
      </c>
    </row>
    <row r="11" spans="1:5" x14ac:dyDescent="0.25">
      <c r="A11" s="1"/>
      <c r="B11" s="116">
        <v>2021</v>
      </c>
      <c r="C11" s="117">
        <v>247584</v>
      </c>
      <c r="D11" s="118">
        <f t="shared" si="0"/>
        <v>1.0982228361738011</v>
      </c>
    </row>
    <row r="12" spans="1:5" x14ac:dyDescent="0.25">
      <c r="A12" s="1" t="s">
        <v>72</v>
      </c>
      <c r="B12" s="116">
        <v>2020</v>
      </c>
      <c r="C12" s="117">
        <v>117997</v>
      </c>
      <c r="D12" s="118">
        <f t="shared" si="0"/>
        <v>-0.47083462264616327</v>
      </c>
    </row>
    <row r="13" spans="1:5" x14ac:dyDescent="0.25">
      <c r="A13" s="1" t="s">
        <v>74</v>
      </c>
      <c r="B13" s="116">
        <v>2019</v>
      </c>
      <c r="C13" s="117">
        <v>222987</v>
      </c>
      <c r="D13" s="118">
        <f t="shared" si="0"/>
        <v>0.17474725656816825</v>
      </c>
    </row>
    <row r="14" spans="1:5" x14ac:dyDescent="0.25">
      <c r="A14" s="1" t="s">
        <v>76</v>
      </c>
      <c r="B14" s="116">
        <v>2018</v>
      </c>
      <c r="C14" s="117">
        <v>189817</v>
      </c>
      <c r="D14" s="118">
        <f t="shared" si="0"/>
        <v>0.16022224395491547</v>
      </c>
    </row>
    <row r="15" spans="1:5" x14ac:dyDescent="0.25">
      <c r="A15" s="1" t="s">
        <v>78</v>
      </c>
      <c r="B15" s="116">
        <v>2017</v>
      </c>
      <c r="C15" s="117">
        <v>163604</v>
      </c>
      <c r="D15" s="118">
        <f t="shared" si="0"/>
        <v>-6.8113109041680886E-3</v>
      </c>
    </row>
    <row r="16" spans="1:5" x14ac:dyDescent="0.25">
      <c r="A16" s="1" t="s">
        <v>80</v>
      </c>
      <c r="B16" s="116">
        <v>2016</v>
      </c>
      <c r="C16" s="117">
        <v>164726</v>
      </c>
      <c r="D16" s="118">
        <f>C16/C17-1</f>
        <v>-8.9755704015604842E-2</v>
      </c>
    </row>
    <row r="17" spans="1:4" x14ac:dyDescent="0.25">
      <c r="A17" s="1" t="s">
        <v>82</v>
      </c>
      <c r="B17" s="116">
        <v>2015</v>
      </c>
      <c r="C17" s="117">
        <v>180969</v>
      </c>
      <c r="D17" s="118">
        <f t="shared" si="0"/>
        <v>-0.13321965868868635</v>
      </c>
    </row>
    <row r="18" spans="1:4" x14ac:dyDescent="0.25">
      <c r="A18" s="1" t="s">
        <v>84</v>
      </c>
      <c r="B18" s="116">
        <v>2014</v>
      </c>
      <c r="C18" s="117">
        <v>208783</v>
      </c>
      <c r="D18" s="118">
        <f t="shared" si="0"/>
        <v>-1.6978280419419067E-2</v>
      </c>
    </row>
    <row r="19" spans="1:4" x14ac:dyDescent="0.25">
      <c r="A19" s="1" t="s">
        <v>86</v>
      </c>
      <c r="B19" s="116">
        <v>2013</v>
      </c>
      <c r="C19" s="117">
        <v>212389</v>
      </c>
      <c r="D19" s="118">
        <f t="shared" si="0"/>
        <v>-0.11806279352714255</v>
      </c>
    </row>
    <row r="20" spans="1:4" x14ac:dyDescent="0.25">
      <c r="A20" s="1" t="s">
        <v>88</v>
      </c>
      <c r="B20" s="116">
        <v>2012</v>
      </c>
      <c r="C20" s="117">
        <v>240821</v>
      </c>
      <c r="D20" s="118">
        <f>C20/C21-1</f>
        <v>-8.0309337406912373E-2</v>
      </c>
    </row>
    <row r="21" spans="1:4" x14ac:dyDescent="0.25">
      <c r="A21" s="1" t="s">
        <v>90</v>
      </c>
      <c r="B21" s="116">
        <v>2011</v>
      </c>
      <c r="C21" s="117">
        <v>261850</v>
      </c>
      <c r="D21" s="118">
        <f t="shared" si="0"/>
        <v>-0.17781336347651344</v>
      </c>
    </row>
    <row r="22" spans="1:4" x14ac:dyDescent="0.25">
      <c r="A22" s="1" t="s">
        <v>92</v>
      </c>
      <c r="B22" s="116">
        <v>2010</v>
      </c>
      <c r="C22" s="117">
        <v>318480</v>
      </c>
      <c r="D22" s="118"/>
    </row>
    <row r="23" spans="1:4" ht="6" customHeight="1" x14ac:dyDescent="0.25"/>
    <row r="24" spans="1:4" x14ac:dyDescent="0.25">
      <c r="B24" s="105" t="s">
        <v>55</v>
      </c>
      <c r="C24" s="105"/>
      <c r="D24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28F59A-3950-4DCC-A71B-1729E3E7D1A4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8" t="s">
        <v>315</v>
      </c>
      <c r="C4" s="268"/>
      <c r="D4" s="268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3" t="s">
        <v>207</v>
      </c>
      <c r="D6" s="294"/>
    </row>
    <row r="7" spans="1:5" ht="16.5" thickTop="1" thickBot="1" x14ac:dyDescent="0.3">
      <c r="B7" s="85"/>
      <c r="C7" s="113" t="s">
        <v>138</v>
      </c>
      <c r="D7" s="114" t="s">
        <v>139</v>
      </c>
    </row>
    <row r="8" spans="1:5" x14ac:dyDescent="0.25">
      <c r="A8" s="1" t="s">
        <v>70</v>
      </c>
      <c r="B8" s="116">
        <v>2024</v>
      </c>
      <c r="C8" s="117">
        <v>101169</v>
      </c>
      <c r="D8" s="118">
        <f t="shared" ref="D8:D21" si="0">C8/C9-1</f>
        <v>-4.6816408826245048E-2</v>
      </c>
    </row>
    <row r="9" spans="1:5" x14ac:dyDescent="0.25">
      <c r="A9" s="1"/>
      <c r="B9" s="116">
        <v>2023</v>
      </c>
      <c r="C9" s="117">
        <v>106138</v>
      </c>
      <c r="D9" s="118">
        <f t="shared" si="0"/>
        <v>-0.11843318355108512</v>
      </c>
    </row>
    <row r="10" spans="1:5" x14ac:dyDescent="0.25">
      <c r="A10" s="1"/>
      <c r="B10" s="116">
        <v>2022</v>
      </c>
      <c r="C10" s="117">
        <v>120397</v>
      </c>
      <c r="D10" s="118">
        <f t="shared" si="0"/>
        <v>-4.3087050728592979E-3</v>
      </c>
    </row>
    <row r="11" spans="1:5" x14ac:dyDescent="0.25">
      <c r="A11" s="1"/>
      <c r="B11" s="116">
        <v>2021</v>
      </c>
      <c r="C11" s="117">
        <v>120918</v>
      </c>
      <c r="D11" s="118">
        <f t="shared" si="0"/>
        <v>1.4417519840067849</v>
      </c>
    </row>
    <row r="12" spans="1:5" x14ac:dyDescent="0.25">
      <c r="A12" s="1" t="s">
        <v>72</v>
      </c>
      <c r="B12" s="116">
        <v>2020</v>
      </c>
      <c r="C12" s="117">
        <v>49521</v>
      </c>
      <c r="D12" s="118">
        <f t="shared" si="0"/>
        <v>-0.54948144104803487</v>
      </c>
    </row>
    <row r="13" spans="1:5" x14ac:dyDescent="0.25">
      <c r="A13" s="1" t="s">
        <v>74</v>
      </c>
      <c r="B13" s="116">
        <v>2019</v>
      </c>
      <c r="C13" s="117">
        <v>109920</v>
      </c>
      <c r="D13" s="118">
        <f t="shared" si="0"/>
        <v>9.7761931869251306E-2</v>
      </c>
    </row>
    <row r="14" spans="1:5" x14ac:dyDescent="0.25">
      <c r="A14" s="1" t="s">
        <v>76</v>
      </c>
      <c r="B14" s="116">
        <v>2018</v>
      </c>
      <c r="C14" s="117">
        <v>100131</v>
      </c>
      <c r="D14" s="118">
        <f t="shared" si="0"/>
        <v>6.5946217642622873E-3</v>
      </c>
    </row>
    <row r="15" spans="1:5" x14ac:dyDescent="0.25">
      <c r="A15" s="1" t="s">
        <v>78</v>
      </c>
      <c r="B15" s="116">
        <v>2017</v>
      </c>
      <c r="C15" s="117">
        <v>99475</v>
      </c>
      <c r="D15" s="118">
        <f>C15/C16-1</f>
        <v>0.13697408876341566</v>
      </c>
    </row>
    <row r="16" spans="1:5" x14ac:dyDescent="0.25">
      <c r="A16" s="1" t="s">
        <v>80</v>
      </c>
      <c r="B16" s="116">
        <v>2016</v>
      </c>
      <c r="C16" s="117">
        <v>87491</v>
      </c>
      <c r="D16" s="118">
        <f>C16/C17-1</f>
        <v>-9.0624675189689197E-2</v>
      </c>
    </row>
    <row r="17" spans="1:4" x14ac:dyDescent="0.25">
      <c r="A17" s="1" t="s">
        <v>82</v>
      </c>
      <c r="B17" s="116">
        <v>2015</v>
      </c>
      <c r="C17" s="117">
        <v>96210</v>
      </c>
      <c r="D17" s="118">
        <f t="shared" si="0"/>
        <v>-9.9106691387156554E-2</v>
      </c>
    </row>
    <row r="18" spans="1:4" x14ac:dyDescent="0.25">
      <c r="A18" s="1" t="s">
        <v>84</v>
      </c>
      <c r="B18" s="116">
        <v>2014</v>
      </c>
      <c r="C18" s="117">
        <v>106794</v>
      </c>
      <c r="D18" s="118">
        <f t="shared" si="0"/>
        <v>-0.15370473096124893</v>
      </c>
    </row>
    <row r="19" spans="1:4" x14ac:dyDescent="0.25">
      <c r="A19" s="1" t="s">
        <v>86</v>
      </c>
      <c r="B19" s="116">
        <v>2013</v>
      </c>
      <c r="C19" s="117">
        <v>126190</v>
      </c>
      <c r="D19" s="118">
        <f t="shared" si="0"/>
        <v>-0.15506066368481664</v>
      </c>
    </row>
    <row r="20" spans="1:4" x14ac:dyDescent="0.25">
      <c r="A20" s="1" t="s">
        <v>88</v>
      </c>
      <c r="B20" s="116">
        <v>2012</v>
      </c>
      <c r="C20" s="117">
        <v>149348</v>
      </c>
      <c r="D20" s="118">
        <f>C20/C21-1</f>
        <v>-7.4264391398942586E-2</v>
      </c>
    </row>
    <row r="21" spans="1:4" x14ac:dyDescent="0.25">
      <c r="A21" s="1" t="s">
        <v>90</v>
      </c>
      <c r="B21" s="116">
        <v>2011</v>
      </c>
      <c r="C21" s="117">
        <v>161329</v>
      </c>
      <c r="D21" s="118">
        <f t="shared" si="0"/>
        <v>-0.11433606359384263</v>
      </c>
    </row>
    <row r="22" spans="1:4" x14ac:dyDescent="0.25">
      <c r="A22" s="1" t="s">
        <v>92</v>
      </c>
      <c r="B22" s="116">
        <v>2010</v>
      </c>
      <c r="C22" s="117">
        <v>182156</v>
      </c>
      <c r="D22" s="118"/>
    </row>
    <row r="23" spans="1:4" ht="6" customHeight="1" x14ac:dyDescent="0.25"/>
    <row r="24" spans="1:4" x14ac:dyDescent="0.25">
      <c r="B24" s="105" t="s">
        <v>55</v>
      </c>
      <c r="C24" s="105"/>
      <c r="D24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80951-84C2-48E9-AE80-1FCB7DB56924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8" t="s">
        <v>316</v>
      </c>
      <c r="C4" s="268"/>
      <c r="D4" s="268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3" t="s">
        <v>208</v>
      </c>
      <c r="D6" s="294"/>
    </row>
    <row r="7" spans="1:5" ht="16.5" thickTop="1" thickBot="1" x14ac:dyDescent="0.3">
      <c r="B7" s="85"/>
      <c r="C7" s="113" t="s">
        <v>138</v>
      </c>
      <c r="D7" s="114" t="s">
        <v>139</v>
      </c>
    </row>
    <row r="8" spans="1:5" x14ac:dyDescent="0.25">
      <c r="A8" s="1" t="s">
        <v>70</v>
      </c>
      <c r="B8" s="116">
        <v>2024</v>
      </c>
      <c r="C8" s="117">
        <v>60650</v>
      </c>
      <c r="D8" s="118">
        <f t="shared" ref="D8:D21" si="0">C8/C9-1</f>
        <v>-0.19534587523549229</v>
      </c>
    </row>
    <row r="9" spans="1:5" x14ac:dyDescent="0.25">
      <c r="A9" s="1"/>
      <c r="B9" s="116">
        <v>2023</v>
      </c>
      <c r="C9" s="117">
        <v>75374</v>
      </c>
      <c r="D9" s="118">
        <f t="shared" si="0"/>
        <v>-0.13174597689232936</v>
      </c>
    </row>
    <row r="10" spans="1:5" x14ac:dyDescent="0.25">
      <c r="A10" s="1"/>
      <c r="B10" s="116">
        <v>2022</v>
      </c>
      <c r="C10" s="117">
        <v>86811</v>
      </c>
      <c r="D10" s="118">
        <f t="shared" si="0"/>
        <v>-0.31464639287575202</v>
      </c>
    </row>
    <row r="11" spans="1:5" x14ac:dyDescent="0.25">
      <c r="A11" s="1"/>
      <c r="B11" s="116">
        <v>2021</v>
      </c>
      <c r="C11" s="117">
        <v>126666</v>
      </c>
      <c r="D11" s="118">
        <f t="shared" si="0"/>
        <v>0.84978678661136753</v>
      </c>
    </row>
    <row r="12" spans="1:5" x14ac:dyDescent="0.25">
      <c r="A12" s="1" t="s">
        <v>72</v>
      </c>
      <c r="B12" s="116">
        <v>2020</v>
      </c>
      <c r="C12" s="117">
        <v>68476</v>
      </c>
      <c r="D12" s="118">
        <f t="shared" si="0"/>
        <v>-0.39437678544579757</v>
      </c>
    </row>
    <row r="13" spans="1:5" x14ac:dyDescent="0.25">
      <c r="A13" s="1" t="s">
        <v>74</v>
      </c>
      <c r="B13" s="116">
        <v>2019</v>
      </c>
      <c r="C13" s="117">
        <v>113067</v>
      </c>
      <c r="D13" s="118">
        <f t="shared" si="0"/>
        <v>0.26069843676828053</v>
      </c>
    </row>
    <row r="14" spans="1:5" x14ac:dyDescent="0.25">
      <c r="A14" s="1" t="s">
        <v>76</v>
      </c>
      <c r="B14" s="116">
        <v>2018</v>
      </c>
      <c r="C14" s="117">
        <v>89686</v>
      </c>
      <c r="D14" s="118">
        <f t="shared" si="0"/>
        <v>0.39852484835253943</v>
      </c>
    </row>
    <row r="15" spans="1:5" x14ac:dyDescent="0.25">
      <c r="A15" s="1" t="s">
        <v>78</v>
      </c>
      <c r="B15" s="116">
        <v>2017</v>
      </c>
      <c r="C15" s="117">
        <v>64129</v>
      </c>
      <c r="D15" s="118">
        <f>C15/C16-1</f>
        <v>-0.16968990742539003</v>
      </c>
    </row>
    <row r="16" spans="1:5" x14ac:dyDescent="0.25">
      <c r="A16" s="1" t="s">
        <v>80</v>
      </c>
      <c r="B16" s="116">
        <v>2016</v>
      </c>
      <c r="C16" s="117">
        <v>77235</v>
      </c>
      <c r="D16" s="118">
        <f>C16/C17-1</f>
        <v>-8.8769334229993224E-2</v>
      </c>
    </row>
    <row r="17" spans="1:4" x14ac:dyDescent="0.25">
      <c r="A17" s="1" t="s">
        <v>82</v>
      </c>
      <c r="B17" s="116">
        <v>2015</v>
      </c>
      <c r="C17" s="117">
        <v>84759</v>
      </c>
      <c r="D17" s="118">
        <f t="shared" si="0"/>
        <v>-0.16893978762415551</v>
      </c>
    </row>
    <row r="18" spans="1:4" x14ac:dyDescent="0.25">
      <c r="A18" s="1" t="s">
        <v>84</v>
      </c>
      <c r="B18" s="116">
        <v>2014</v>
      </c>
      <c r="C18" s="117">
        <v>101989</v>
      </c>
      <c r="D18" s="118">
        <f t="shared" si="0"/>
        <v>0.18318077935938937</v>
      </c>
    </row>
    <row r="19" spans="1:4" x14ac:dyDescent="0.25">
      <c r="A19" s="1" t="s">
        <v>86</v>
      </c>
      <c r="B19" s="116">
        <v>2013</v>
      </c>
      <c r="C19" s="117">
        <v>86199</v>
      </c>
      <c r="D19" s="118">
        <f t="shared" si="0"/>
        <v>-5.765635761372212E-2</v>
      </c>
    </row>
    <row r="20" spans="1:4" x14ac:dyDescent="0.25">
      <c r="A20" s="1" t="s">
        <v>88</v>
      </c>
      <c r="B20" s="116">
        <v>2012</v>
      </c>
      <c r="C20" s="117">
        <v>91473</v>
      </c>
      <c r="D20" s="118">
        <f>C20/C21-1</f>
        <v>-9.0011042468737923E-2</v>
      </c>
    </row>
    <row r="21" spans="1:4" x14ac:dyDescent="0.25">
      <c r="A21" s="1" t="s">
        <v>90</v>
      </c>
      <c r="B21" s="116">
        <v>2011</v>
      </c>
      <c r="C21" s="117">
        <v>100521</v>
      </c>
      <c r="D21" s="118">
        <f t="shared" si="0"/>
        <v>-0.26263167160588008</v>
      </c>
    </row>
    <row r="22" spans="1:4" x14ac:dyDescent="0.25">
      <c r="A22" s="1" t="s">
        <v>92</v>
      </c>
      <c r="B22" s="116">
        <v>2010</v>
      </c>
      <c r="C22" s="117">
        <v>136324</v>
      </c>
      <c r="D22" s="118"/>
    </row>
    <row r="23" spans="1:4" ht="6" customHeight="1" x14ac:dyDescent="0.25"/>
    <row r="24" spans="1:4" x14ac:dyDescent="0.25">
      <c r="B24" s="105" t="s">
        <v>55</v>
      </c>
      <c r="C24" s="105"/>
      <c r="D24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195614-AAFE-4D48-A730-40823155FC3A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2" t="str">
        <f>CONCATENATE("Plazas alojativas en funcionamiento Tenerife y municipios")</f>
        <v>Plazas alojativas en funcionamiento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2:23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  <c r="W4" s="84"/>
    </row>
    <row r="5" spans="2:23" ht="15.75" thickBot="1" x14ac:dyDescent="0.3">
      <c r="B5" s="85"/>
      <c r="C5" s="291" t="s">
        <v>58</v>
      </c>
      <c r="D5" s="291"/>
      <c r="E5" s="291"/>
      <c r="F5" s="291"/>
      <c r="G5" s="291"/>
      <c r="H5" s="291"/>
      <c r="I5" s="86"/>
      <c r="J5" s="86"/>
      <c r="K5" s="86"/>
      <c r="L5" s="86"/>
      <c r="M5" s="87"/>
      <c r="N5" s="292" t="s">
        <v>59</v>
      </c>
      <c r="O5" s="292"/>
      <c r="P5" s="292"/>
      <c r="Q5" s="292"/>
      <c r="R5" s="292"/>
      <c r="S5" s="86"/>
      <c r="T5" s="86"/>
      <c r="U5" s="86"/>
      <c r="V5" s="86"/>
      <c r="W5" s="87"/>
    </row>
    <row r="6" spans="2:23" ht="59.25" customHeight="1" x14ac:dyDescent="0.25">
      <c r="B6" s="88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89" t="str">
        <f>CONCATENATE("var. ",RIGHT(H6,2),"/",RIGHT(G6,2))</f>
        <v>var. 24/23</v>
      </c>
      <c r="J6" s="89" t="str">
        <f>CONCATENATE("var. ",RIGHT(H6,2),"/",RIGHT(D6,2))</f>
        <v>var. 24/20</v>
      </c>
      <c r="K6" s="89" t="str">
        <f>CONCATENATE("dif. ",RIGHT(H6,2),"/",RIGHT(G6,2))</f>
        <v>dif. 24/23</v>
      </c>
      <c r="L6" s="89" t="str">
        <f>CONCATENATE("dif. ",RIGHT(H6,2),"/",RIGHT(D6,2))</f>
        <v>dif. 24/20</v>
      </c>
      <c r="M6" s="14" t="str">
        <f>CONCATENATE("cuota/ total isla ",RIGHT(H6,2))</f>
        <v>cuota/ total isla 24</v>
      </c>
      <c r="N6" s="90" t="s">
        <v>224</v>
      </c>
      <c r="O6" s="90" t="s">
        <v>225</v>
      </c>
      <c r="P6" s="90" t="s">
        <v>226</v>
      </c>
      <c r="Q6" s="90" t="s">
        <v>227</v>
      </c>
      <c r="R6" s="90" t="s">
        <v>228</v>
      </c>
      <c r="S6" s="89" t="str">
        <f>CONCATENATE("var. ",RIGHT(R6,2),"/",RIGHT(Q6,2))</f>
        <v>var. 25/24</v>
      </c>
      <c r="T6" s="89" t="str">
        <f>CONCATENATE("var. ",RIGHT(R6,2),"/",RIGHT(N6,2))</f>
        <v>var. 25/21</v>
      </c>
      <c r="U6" s="89" t="str">
        <f>CONCATENATE("dif. ",RIGHT(R6,2),"/",RIGHT(Q6,2))</f>
        <v>dif. 25/24</v>
      </c>
      <c r="V6" s="89" t="str">
        <f>CONCATENATE("dif. ",RIGHT(R6,2),"/",RIGHT(N6,2))</f>
        <v>dif. 25/21</v>
      </c>
      <c r="W6" s="87" t="str">
        <f>CONCATENATE("cuota/ total isla ",RIGHT(R6,2))</f>
        <v>cuota/ total isla 25</v>
      </c>
    </row>
    <row r="7" spans="2:23" x14ac:dyDescent="0.25">
      <c r="B7" s="91" t="s">
        <v>43</v>
      </c>
      <c r="C7" s="92">
        <v>132144</v>
      </c>
      <c r="D7" s="92">
        <v>66601</v>
      </c>
      <c r="E7" s="92">
        <v>82456</v>
      </c>
      <c r="F7" s="92">
        <v>123696</v>
      </c>
      <c r="G7" s="92">
        <v>125536</v>
      </c>
      <c r="H7" s="92">
        <v>127400</v>
      </c>
      <c r="I7" s="93">
        <f t="shared" ref="I7:I52" si="0">IFERROR(H7/G7-1,"-")</f>
        <v>1.4848330359418904E-2</v>
      </c>
      <c r="J7" s="93">
        <f t="shared" ref="J7:J52" si="1">IFERROR(H7/D7-1,"-")</f>
        <v>0.91288419092806405</v>
      </c>
      <c r="K7" s="92">
        <f t="shared" ref="K7:K52" si="2">IFERROR(H7-G7,"-")</f>
        <v>1864</v>
      </c>
      <c r="L7" s="92">
        <f t="shared" ref="L7:L52" si="3">IFERROR(H7-D7,"-")</f>
        <v>60799</v>
      </c>
      <c r="M7" s="93">
        <f>H7/H7</f>
        <v>1</v>
      </c>
      <c r="N7" s="92">
        <v>48131</v>
      </c>
      <c r="O7" s="92">
        <v>119375</v>
      </c>
      <c r="P7" s="92">
        <v>376836</v>
      </c>
      <c r="Q7" s="92">
        <v>383022</v>
      </c>
      <c r="R7" s="92">
        <v>380007</v>
      </c>
      <c r="S7" s="93">
        <f t="shared" ref="S7:S52" si="4">IFERROR(R7/Q7-1,"-")</f>
        <v>-7.8716105080125498E-3</v>
      </c>
      <c r="T7" s="93">
        <f t="shared" ref="T7:T52" si="5">IFERROR(R7/N7-1,"-")</f>
        <v>6.8952650059213401</v>
      </c>
      <c r="U7" s="92">
        <f t="shared" ref="U7:U52" si="6">IFERROR(R7-Q7,"-")</f>
        <v>-3015</v>
      </c>
      <c r="V7" s="92">
        <f t="shared" ref="V7:V52" si="7">IFERROR(R7-N7,"-")</f>
        <v>331876</v>
      </c>
      <c r="W7" s="93">
        <f>R7/R7</f>
        <v>1</v>
      </c>
    </row>
    <row r="8" spans="2:23" x14ac:dyDescent="0.25">
      <c r="B8" s="94" t="s">
        <v>60</v>
      </c>
      <c r="C8" s="95">
        <v>88579</v>
      </c>
      <c r="D8" s="95">
        <v>44487</v>
      </c>
      <c r="E8" s="95">
        <v>56791</v>
      </c>
      <c r="F8" s="95">
        <v>89503</v>
      </c>
      <c r="G8" s="95">
        <v>89318</v>
      </c>
      <c r="H8" s="95">
        <v>91567</v>
      </c>
      <c r="I8" s="96">
        <f t="shared" si="0"/>
        <v>2.5179695022280013E-2</v>
      </c>
      <c r="J8" s="96">
        <f t="shared" si="1"/>
        <v>1.0582866904938522</v>
      </c>
      <c r="K8" s="95">
        <f t="shared" si="2"/>
        <v>2249</v>
      </c>
      <c r="L8" s="95">
        <f t="shared" si="3"/>
        <v>47080</v>
      </c>
      <c r="M8" s="96">
        <f>H8/H7</f>
        <v>0.71873626373626376</v>
      </c>
      <c r="N8" s="95">
        <v>28923</v>
      </c>
      <c r="O8" s="95">
        <v>87606</v>
      </c>
      <c r="P8" s="95">
        <v>89082</v>
      </c>
      <c r="Q8" s="95">
        <v>91358</v>
      </c>
      <c r="R8" s="95">
        <v>90645</v>
      </c>
      <c r="S8" s="96">
        <f t="shared" si="4"/>
        <v>-7.8044615687733465E-3</v>
      </c>
      <c r="T8" s="96">
        <f t="shared" si="5"/>
        <v>2.1340109947100925</v>
      </c>
      <c r="U8" s="95">
        <f t="shared" si="6"/>
        <v>-713</v>
      </c>
      <c r="V8" s="95">
        <f t="shared" si="7"/>
        <v>61722</v>
      </c>
      <c r="W8" s="96">
        <f>R8/R7</f>
        <v>0.23853507961695442</v>
      </c>
    </row>
    <row r="9" spans="2:23" x14ac:dyDescent="0.25">
      <c r="B9" s="97" t="s">
        <v>61</v>
      </c>
      <c r="C9" s="52">
        <v>69015</v>
      </c>
      <c r="D9" s="52">
        <v>34865</v>
      </c>
      <c r="E9" s="52">
        <v>45244</v>
      </c>
      <c r="F9" s="52">
        <v>71471</v>
      </c>
      <c r="G9" s="52">
        <v>72829</v>
      </c>
      <c r="H9" s="52">
        <v>74916</v>
      </c>
      <c r="I9" s="98">
        <f t="shared" si="0"/>
        <v>2.8656167186148274E-2</v>
      </c>
      <c r="J9" s="98">
        <f t="shared" si="1"/>
        <v>1.1487451599024809</v>
      </c>
      <c r="K9" s="52">
        <f t="shared" si="2"/>
        <v>2087</v>
      </c>
      <c r="L9" s="52">
        <f t="shared" si="3"/>
        <v>40051</v>
      </c>
      <c r="M9" s="98">
        <f>H9/H7</f>
        <v>0.58803767660910522</v>
      </c>
      <c r="N9" s="52">
        <v>21344</v>
      </c>
      <c r="O9" s="52">
        <v>70215</v>
      </c>
      <c r="P9" s="52">
        <v>71643</v>
      </c>
      <c r="Q9" s="52">
        <v>74336</v>
      </c>
      <c r="R9" s="52">
        <v>74000</v>
      </c>
      <c r="S9" s="98">
        <f t="shared" si="4"/>
        <v>-4.5200172191132149E-3</v>
      </c>
      <c r="T9" s="98">
        <f t="shared" si="5"/>
        <v>2.4670164917541229</v>
      </c>
      <c r="U9" s="52">
        <f t="shared" si="6"/>
        <v>-336</v>
      </c>
      <c r="V9" s="52">
        <f t="shared" si="7"/>
        <v>52656</v>
      </c>
      <c r="W9" s="98">
        <f>R9/R7</f>
        <v>0.19473325491372528</v>
      </c>
    </row>
    <row r="10" spans="2:23" x14ac:dyDescent="0.25">
      <c r="B10" s="97" t="s">
        <v>62</v>
      </c>
      <c r="C10" s="52">
        <v>19564</v>
      </c>
      <c r="D10" s="52">
        <v>9622</v>
      </c>
      <c r="E10" s="52">
        <v>11547</v>
      </c>
      <c r="F10" s="52">
        <v>18032</v>
      </c>
      <c r="G10" s="52">
        <v>16489</v>
      </c>
      <c r="H10" s="52">
        <v>16651</v>
      </c>
      <c r="I10" s="98">
        <f t="shared" si="0"/>
        <v>9.8247316392747752E-3</v>
      </c>
      <c r="J10" s="98">
        <f t="shared" si="1"/>
        <v>0.73051340677613807</v>
      </c>
      <c r="K10" s="52">
        <f t="shared" si="2"/>
        <v>162</v>
      </c>
      <c r="L10" s="52">
        <f t="shared" si="3"/>
        <v>7029</v>
      </c>
      <c r="M10" s="98">
        <f>H10/H7</f>
        <v>0.13069858712715857</v>
      </c>
      <c r="N10" s="52">
        <v>7579</v>
      </c>
      <c r="O10" s="52">
        <v>17391</v>
      </c>
      <c r="P10" s="52">
        <v>17439</v>
      </c>
      <c r="Q10" s="52">
        <v>17022</v>
      </c>
      <c r="R10" s="52">
        <v>16645</v>
      </c>
      <c r="S10" s="98">
        <f t="shared" si="4"/>
        <v>-2.2147808718129491E-2</v>
      </c>
      <c r="T10" s="98">
        <f t="shared" si="5"/>
        <v>1.1962000263887056</v>
      </c>
      <c r="U10" s="52">
        <f t="shared" si="6"/>
        <v>-377</v>
      </c>
      <c r="V10" s="52">
        <f t="shared" si="7"/>
        <v>9066</v>
      </c>
      <c r="W10" s="98">
        <f>R10/R7</f>
        <v>4.3801824703229152E-2</v>
      </c>
    </row>
    <row r="11" spans="2:23" x14ac:dyDescent="0.25">
      <c r="B11" s="94" t="s">
        <v>63</v>
      </c>
      <c r="C11" s="95">
        <v>43565</v>
      </c>
      <c r="D11" s="95">
        <v>22114</v>
      </c>
      <c r="E11" s="95">
        <v>25665</v>
      </c>
      <c r="F11" s="95">
        <v>34193</v>
      </c>
      <c r="G11" s="95">
        <v>36218</v>
      </c>
      <c r="H11" s="95">
        <v>35833</v>
      </c>
      <c r="I11" s="96">
        <f t="shared" si="0"/>
        <v>-1.0630073444143795E-2</v>
      </c>
      <c r="J11" s="96">
        <f t="shared" si="1"/>
        <v>0.62037623225106264</v>
      </c>
      <c r="K11" s="95">
        <f t="shared" si="2"/>
        <v>-385</v>
      </c>
      <c r="L11" s="95">
        <f t="shared" si="3"/>
        <v>13719</v>
      </c>
      <c r="M11" s="96">
        <f>H11/H7</f>
        <v>0.28126373626373624</v>
      </c>
      <c r="N11" s="95">
        <v>19208</v>
      </c>
      <c r="O11" s="95">
        <v>31769</v>
      </c>
      <c r="P11" s="95">
        <v>36530</v>
      </c>
      <c r="Q11" s="95">
        <v>36316</v>
      </c>
      <c r="R11" s="95">
        <v>36024</v>
      </c>
      <c r="S11" s="96">
        <f t="shared" si="4"/>
        <v>-8.0405330983588374E-3</v>
      </c>
      <c r="T11" s="96">
        <f t="shared" si="5"/>
        <v>0.87546855476884633</v>
      </c>
      <c r="U11" s="95">
        <f t="shared" si="6"/>
        <v>-292</v>
      </c>
      <c r="V11" s="95">
        <f t="shared" si="7"/>
        <v>16816</v>
      </c>
      <c r="W11" s="96">
        <f>R11/R7</f>
        <v>9.4798253716378914E-2</v>
      </c>
    </row>
    <row r="12" spans="2:23" x14ac:dyDescent="0.25">
      <c r="B12" s="91" t="s">
        <v>44</v>
      </c>
      <c r="C12" s="99">
        <v>46648</v>
      </c>
      <c r="D12" s="99">
        <v>23742</v>
      </c>
      <c r="E12" s="99">
        <v>29697</v>
      </c>
      <c r="F12" s="99">
        <v>44233</v>
      </c>
      <c r="G12" s="99">
        <v>45902</v>
      </c>
      <c r="H12" s="99">
        <v>46521</v>
      </c>
      <c r="I12" s="100">
        <f t="shared" si="0"/>
        <v>1.3485251187312031E-2</v>
      </c>
      <c r="J12" s="100">
        <f t="shared" si="1"/>
        <v>0.95943896891584535</v>
      </c>
      <c r="K12" s="99">
        <f t="shared" si="2"/>
        <v>619</v>
      </c>
      <c r="L12" s="99">
        <f t="shared" si="3"/>
        <v>22779</v>
      </c>
      <c r="M12" s="93">
        <f>H12/H12</f>
        <v>1</v>
      </c>
      <c r="N12" s="99">
        <v>15475</v>
      </c>
      <c r="O12" s="99">
        <v>43004</v>
      </c>
      <c r="P12" s="99">
        <v>45905</v>
      </c>
      <c r="Q12" s="99">
        <v>46603</v>
      </c>
      <c r="R12" s="99">
        <v>44735</v>
      </c>
      <c r="S12" s="100">
        <f t="shared" si="4"/>
        <v>-4.0083256442718262E-2</v>
      </c>
      <c r="T12" s="100">
        <f t="shared" si="5"/>
        <v>1.8907915993537965</v>
      </c>
      <c r="U12" s="99">
        <f t="shared" si="6"/>
        <v>-1868</v>
      </c>
      <c r="V12" s="99">
        <f t="shared" si="7"/>
        <v>29260</v>
      </c>
      <c r="W12" s="93">
        <f>R12/R12</f>
        <v>1</v>
      </c>
    </row>
    <row r="13" spans="2:23" x14ac:dyDescent="0.25">
      <c r="B13" s="94" t="s">
        <v>60</v>
      </c>
      <c r="C13" s="95">
        <v>34050</v>
      </c>
      <c r="D13" s="95">
        <v>17566</v>
      </c>
      <c r="E13" s="95">
        <v>23340</v>
      </c>
      <c r="F13" s="95">
        <v>34827</v>
      </c>
      <c r="G13" s="95">
        <v>34946</v>
      </c>
      <c r="H13" s="95">
        <v>35191</v>
      </c>
      <c r="I13" s="96">
        <f t="shared" si="0"/>
        <v>7.0108166886053702E-3</v>
      </c>
      <c r="J13" s="96">
        <f t="shared" si="1"/>
        <v>1.003358761243311</v>
      </c>
      <c r="K13" s="95">
        <f t="shared" si="2"/>
        <v>245</v>
      </c>
      <c r="L13" s="95">
        <f t="shared" si="3"/>
        <v>17625</v>
      </c>
      <c r="M13" s="96">
        <f>H13/H12</f>
        <v>0.75645407450398749</v>
      </c>
      <c r="N13" s="95">
        <v>11320</v>
      </c>
      <c r="O13" s="95">
        <v>35009</v>
      </c>
      <c r="P13" s="95">
        <v>34827</v>
      </c>
      <c r="Q13" s="95">
        <v>35512</v>
      </c>
      <c r="R13" s="95">
        <v>33098</v>
      </c>
      <c r="S13" s="96">
        <f t="shared" si="4"/>
        <v>-6.797702185176846E-2</v>
      </c>
      <c r="T13" s="96">
        <f t="shared" si="5"/>
        <v>1.9238515901060071</v>
      </c>
      <c r="U13" s="95">
        <f t="shared" si="6"/>
        <v>-2414</v>
      </c>
      <c r="V13" s="95">
        <f t="shared" si="7"/>
        <v>21778</v>
      </c>
      <c r="W13" s="96">
        <f>R13/R12</f>
        <v>0.73986811221638538</v>
      </c>
    </row>
    <row r="14" spans="2:23" x14ac:dyDescent="0.25">
      <c r="B14" s="97" t="s">
        <v>61</v>
      </c>
      <c r="C14" s="52">
        <v>27660</v>
      </c>
      <c r="D14" s="52">
        <v>14847</v>
      </c>
      <c r="E14" s="52">
        <v>20181</v>
      </c>
      <c r="F14" s="52">
        <v>29820</v>
      </c>
      <c r="G14" s="52">
        <v>30493</v>
      </c>
      <c r="H14" s="52">
        <v>31141</v>
      </c>
      <c r="I14" s="98">
        <f t="shared" si="0"/>
        <v>2.1250778867281106E-2</v>
      </c>
      <c r="J14" s="98">
        <f t="shared" si="1"/>
        <v>1.0974607664848119</v>
      </c>
      <c r="K14" s="52">
        <f t="shared" si="2"/>
        <v>648</v>
      </c>
      <c r="L14" s="52">
        <f t="shared" si="3"/>
        <v>16294</v>
      </c>
      <c r="M14" s="98">
        <f>H14/H12</f>
        <v>0.66939661658175875</v>
      </c>
      <c r="N14" s="52">
        <v>9802</v>
      </c>
      <c r="O14" s="52">
        <v>29997</v>
      </c>
      <c r="P14" s="52">
        <v>29852</v>
      </c>
      <c r="Q14" s="52">
        <v>31327</v>
      </c>
      <c r="R14" s="52">
        <v>29093</v>
      </c>
      <c r="S14" s="98">
        <f t="shared" si="4"/>
        <v>-7.1312286525999968E-2</v>
      </c>
      <c r="T14" s="98">
        <f t="shared" si="5"/>
        <v>1.9680677412772902</v>
      </c>
      <c r="U14" s="52">
        <f t="shared" si="6"/>
        <v>-2234</v>
      </c>
      <c r="V14" s="52">
        <f t="shared" si="7"/>
        <v>19291</v>
      </c>
      <c r="W14" s="98">
        <f>R14/R12</f>
        <v>0.65034089638985138</v>
      </c>
    </row>
    <row r="15" spans="2:23" x14ac:dyDescent="0.25">
      <c r="B15" s="97" t="s">
        <v>62</v>
      </c>
      <c r="C15" s="52">
        <v>6390</v>
      </c>
      <c r="D15" s="52">
        <v>2720</v>
      </c>
      <c r="E15" s="52">
        <v>3159</v>
      </c>
      <c r="F15" s="52">
        <v>5006</v>
      </c>
      <c r="G15" s="52">
        <v>4453</v>
      </c>
      <c r="H15" s="52">
        <v>4050</v>
      </c>
      <c r="I15" s="98">
        <f t="shared" si="0"/>
        <v>-9.0500785986975085E-2</v>
      </c>
      <c r="J15" s="98">
        <f t="shared" si="1"/>
        <v>0.48897058823529416</v>
      </c>
      <c r="K15" s="52">
        <f t="shared" si="2"/>
        <v>-403</v>
      </c>
      <c r="L15" s="52">
        <f t="shared" si="3"/>
        <v>1330</v>
      </c>
      <c r="M15" s="98">
        <f>H15/H12</f>
        <v>8.7057457922228673E-2</v>
      </c>
      <c r="N15" s="52">
        <v>1518</v>
      </c>
      <c r="O15" s="52">
        <v>5012</v>
      </c>
      <c r="P15" s="52">
        <v>4975</v>
      </c>
      <c r="Q15" s="52">
        <v>4185</v>
      </c>
      <c r="R15" s="52">
        <v>4005</v>
      </c>
      <c r="S15" s="98">
        <f t="shared" si="4"/>
        <v>-4.3010752688172005E-2</v>
      </c>
      <c r="T15" s="98">
        <f t="shared" si="5"/>
        <v>1.6383399209486167</v>
      </c>
      <c r="U15" s="52">
        <f t="shared" si="6"/>
        <v>-180</v>
      </c>
      <c r="V15" s="52">
        <f t="shared" si="7"/>
        <v>2487</v>
      </c>
      <c r="W15" s="98">
        <f>R15/R12</f>
        <v>8.9527215826534029E-2</v>
      </c>
    </row>
    <row r="16" spans="2:23" x14ac:dyDescent="0.25">
      <c r="B16" s="94" t="s">
        <v>63</v>
      </c>
      <c r="C16" s="95">
        <v>12598</v>
      </c>
      <c r="D16" s="95">
        <v>6176</v>
      </c>
      <c r="E16" s="95">
        <v>6357</v>
      </c>
      <c r="F16" s="95">
        <v>9406</v>
      </c>
      <c r="G16" s="95">
        <v>10956</v>
      </c>
      <c r="H16" s="95">
        <v>11330</v>
      </c>
      <c r="I16" s="96">
        <f t="shared" si="0"/>
        <v>3.4136546184738936E-2</v>
      </c>
      <c r="J16" s="96">
        <f t="shared" si="1"/>
        <v>0.83452072538860111</v>
      </c>
      <c r="K16" s="95">
        <f t="shared" si="2"/>
        <v>374</v>
      </c>
      <c r="L16" s="95">
        <f t="shared" si="3"/>
        <v>5154</v>
      </c>
      <c r="M16" s="96">
        <f>H16/H12</f>
        <v>0.24354592549601256</v>
      </c>
      <c r="N16" s="95">
        <v>4155</v>
      </c>
      <c r="O16" s="95">
        <v>7995</v>
      </c>
      <c r="P16" s="95">
        <v>11078</v>
      </c>
      <c r="Q16" s="95">
        <v>11091</v>
      </c>
      <c r="R16" s="95">
        <v>11637</v>
      </c>
      <c r="S16" s="96">
        <f t="shared" si="4"/>
        <v>4.9229104679469948E-2</v>
      </c>
      <c r="T16" s="96">
        <f t="shared" si="5"/>
        <v>1.8007220216606497</v>
      </c>
      <c r="U16" s="95">
        <f t="shared" si="6"/>
        <v>546</v>
      </c>
      <c r="V16" s="95">
        <f t="shared" si="7"/>
        <v>7482</v>
      </c>
      <c r="W16" s="96">
        <f>R16/R12</f>
        <v>0.26013188778361462</v>
      </c>
    </row>
    <row r="17" spans="2:23" x14ac:dyDescent="0.25">
      <c r="B17" s="91" t="s">
        <v>44</v>
      </c>
      <c r="C17" s="99">
        <v>46648</v>
      </c>
      <c r="D17" s="99">
        <v>23742</v>
      </c>
      <c r="E17" s="99">
        <v>29697</v>
      </c>
      <c r="F17" s="99">
        <v>44233</v>
      </c>
      <c r="G17" s="99">
        <v>45902</v>
      </c>
      <c r="H17" s="99">
        <v>46521</v>
      </c>
      <c r="I17" s="100">
        <f t="shared" si="0"/>
        <v>1.3485251187312031E-2</v>
      </c>
      <c r="J17" s="100">
        <f t="shared" si="1"/>
        <v>0.95943896891584535</v>
      </c>
      <c r="K17" s="99">
        <f t="shared" si="2"/>
        <v>619</v>
      </c>
      <c r="L17" s="99">
        <f t="shared" si="3"/>
        <v>22779</v>
      </c>
      <c r="M17" s="93">
        <f>H17/H17</f>
        <v>1</v>
      </c>
      <c r="N17" s="99">
        <v>15475</v>
      </c>
      <c r="O17" s="99">
        <v>43004</v>
      </c>
      <c r="P17" s="99">
        <v>45905</v>
      </c>
      <c r="Q17" s="99">
        <v>46603</v>
      </c>
      <c r="R17" s="99">
        <v>44735</v>
      </c>
      <c r="S17" s="100">
        <f t="shared" si="4"/>
        <v>-4.0083256442718262E-2</v>
      </c>
      <c r="T17" s="100">
        <f t="shared" si="5"/>
        <v>1.8907915993537965</v>
      </c>
      <c r="U17" s="99">
        <f t="shared" si="6"/>
        <v>-1868</v>
      </c>
      <c r="V17" s="99">
        <f t="shared" si="7"/>
        <v>29260</v>
      </c>
      <c r="W17" s="93">
        <f>R17/R17</f>
        <v>1</v>
      </c>
    </row>
    <row r="18" spans="2:23" x14ac:dyDescent="0.25">
      <c r="B18" s="94" t="s">
        <v>60</v>
      </c>
      <c r="C18" s="95">
        <v>34050</v>
      </c>
      <c r="D18" s="95">
        <v>17566</v>
      </c>
      <c r="E18" s="95">
        <v>23340</v>
      </c>
      <c r="F18" s="95">
        <v>34827</v>
      </c>
      <c r="G18" s="95">
        <v>34946</v>
      </c>
      <c r="H18" s="95">
        <v>35191</v>
      </c>
      <c r="I18" s="96">
        <f t="shared" si="0"/>
        <v>7.0108166886053702E-3</v>
      </c>
      <c r="J18" s="96">
        <f t="shared" si="1"/>
        <v>1.003358761243311</v>
      </c>
      <c r="K18" s="95">
        <f t="shared" si="2"/>
        <v>245</v>
      </c>
      <c r="L18" s="95">
        <f t="shared" si="3"/>
        <v>17625</v>
      </c>
      <c r="M18" s="96">
        <f>H18/H17</f>
        <v>0.75645407450398749</v>
      </c>
      <c r="N18" s="95">
        <v>11320</v>
      </c>
      <c r="O18" s="95">
        <v>35009</v>
      </c>
      <c r="P18" s="95">
        <v>34827</v>
      </c>
      <c r="Q18" s="95">
        <v>35512</v>
      </c>
      <c r="R18" s="95">
        <v>33098</v>
      </c>
      <c r="S18" s="96">
        <f t="shared" si="4"/>
        <v>-6.797702185176846E-2</v>
      </c>
      <c r="T18" s="96">
        <f t="shared" si="5"/>
        <v>1.9238515901060071</v>
      </c>
      <c r="U18" s="95">
        <f t="shared" si="6"/>
        <v>-2414</v>
      </c>
      <c r="V18" s="95">
        <f t="shared" si="7"/>
        <v>21778</v>
      </c>
      <c r="W18" s="96">
        <f>R18/R17</f>
        <v>0.73986811221638538</v>
      </c>
    </row>
    <row r="19" spans="2:23" x14ac:dyDescent="0.25">
      <c r="B19" s="97" t="s">
        <v>61</v>
      </c>
      <c r="C19" s="52">
        <v>27660</v>
      </c>
      <c r="D19" s="52">
        <v>14847</v>
      </c>
      <c r="E19" s="52">
        <v>20181</v>
      </c>
      <c r="F19" s="52">
        <v>29820</v>
      </c>
      <c r="G19" s="52">
        <v>30493</v>
      </c>
      <c r="H19" s="52">
        <v>31141</v>
      </c>
      <c r="I19" s="98">
        <f t="shared" si="0"/>
        <v>2.1250778867281106E-2</v>
      </c>
      <c r="J19" s="98">
        <f t="shared" si="1"/>
        <v>1.0974607664848119</v>
      </c>
      <c r="K19" s="52">
        <f t="shared" si="2"/>
        <v>648</v>
      </c>
      <c r="L19" s="52">
        <f t="shared" si="3"/>
        <v>16294</v>
      </c>
      <c r="M19" s="98">
        <f>H19/H17</f>
        <v>0.66939661658175875</v>
      </c>
      <c r="N19" s="52">
        <v>9802</v>
      </c>
      <c r="O19" s="52">
        <v>29997</v>
      </c>
      <c r="P19" s="52">
        <v>29852</v>
      </c>
      <c r="Q19" s="52">
        <v>31327</v>
      </c>
      <c r="R19" s="52">
        <v>29093</v>
      </c>
      <c r="S19" s="98">
        <f t="shared" si="4"/>
        <v>-7.1312286525999968E-2</v>
      </c>
      <c r="T19" s="98">
        <f t="shared" si="5"/>
        <v>1.9680677412772902</v>
      </c>
      <c r="U19" s="52">
        <f t="shared" si="6"/>
        <v>-2234</v>
      </c>
      <c r="V19" s="52">
        <f t="shared" si="7"/>
        <v>19291</v>
      </c>
      <c r="W19" s="98">
        <f>R19/R17</f>
        <v>0.65034089638985138</v>
      </c>
    </row>
    <row r="20" spans="2:23" x14ac:dyDescent="0.25">
      <c r="B20" s="97" t="s">
        <v>62</v>
      </c>
      <c r="C20" s="52">
        <v>6390</v>
      </c>
      <c r="D20" s="52">
        <v>2720</v>
      </c>
      <c r="E20" s="52">
        <v>3159</v>
      </c>
      <c r="F20" s="52">
        <v>5006</v>
      </c>
      <c r="G20" s="52">
        <v>4453</v>
      </c>
      <c r="H20" s="52">
        <v>4050</v>
      </c>
      <c r="I20" s="98">
        <f t="shared" si="0"/>
        <v>-9.0500785986975085E-2</v>
      </c>
      <c r="J20" s="98">
        <f t="shared" si="1"/>
        <v>0.48897058823529416</v>
      </c>
      <c r="K20" s="52">
        <f t="shared" si="2"/>
        <v>-403</v>
      </c>
      <c r="L20" s="52">
        <f t="shared" si="3"/>
        <v>1330</v>
      </c>
      <c r="M20" s="98">
        <f>H20/H17</f>
        <v>8.7057457922228673E-2</v>
      </c>
      <c r="N20" s="52">
        <v>1518</v>
      </c>
      <c r="O20" s="52">
        <v>5012</v>
      </c>
      <c r="P20" s="52">
        <v>4975</v>
      </c>
      <c r="Q20" s="52">
        <v>4185</v>
      </c>
      <c r="R20" s="52">
        <v>4005</v>
      </c>
      <c r="S20" s="98">
        <f t="shared" si="4"/>
        <v>-4.3010752688172005E-2</v>
      </c>
      <c r="T20" s="98">
        <f t="shared" si="5"/>
        <v>1.6383399209486167</v>
      </c>
      <c r="U20" s="52">
        <f t="shared" si="6"/>
        <v>-180</v>
      </c>
      <c r="V20" s="52">
        <f t="shared" si="7"/>
        <v>2487</v>
      </c>
      <c r="W20" s="98">
        <f>R20/R17</f>
        <v>8.9527215826534029E-2</v>
      </c>
    </row>
    <row r="21" spans="2:23" x14ac:dyDescent="0.25">
      <c r="B21" s="94" t="s">
        <v>63</v>
      </c>
      <c r="C21" s="95">
        <v>12598</v>
      </c>
      <c r="D21" s="95">
        <v>6176</v>
      </c>
      <c r="E21" s="95">
        <v>6357</v>
      </c>
      <c r="F21" s="95">
        <v>9406</v>
      </c>
      <c r="G21" s="95">
        <v>10956</v>
      </c>
      <c r="H21" s="95">
        <v>11330</v>
      </c>
      <c r="I21" s="96">
        <f t="shared" si="0"/>
        <v>3.4136546184738936E-2</v>
      </c>
      <c r="J21" s="96">
        <f t="shared" si="1"/>
        <v>0.83452072538860111</v>
      </c>
      <c r="K21" s="95">
        <f t="shared" si="2"/>
        <v>374</v>
      </c>
      <c r="L21" s="95">
        <f t="shared" si="3"/>
        <v>5154</v>
      </c>
      <c r="M21" s="96">
        <f>H21/H17</f>
        <v>0.24354592549601256</v>
      </c>
      <c r="N21" s="95">
        <v>4155</v>
      </c>
      <c r="O21" s="95">
        <v>7995</v>
      </c>
      <c r="P21" s="95">
        <v>11078</v>
      </c>
      <c r="Q21" s="95">
        <v>11091</v>
      </c>
      <c r="R21" s="95">
        <v>11637</v>
      </c>
      <c r="S21" s="96">
        <f t="shared" si="4"/>
        <v>4.9229104679469948E-2</v>
      </c>
      <c r="T21" s="96">
        <f t="shared" si="5"/>
        <v>1.8007220216606497</v>
      </c>
      <c r="U21" s="95">
        <f t="shared" si="6"/>
        <v>546</v>
      </c>
      <c r="V21" s="95">
        <f t="shared" si="7"/>
        <v>7482</v>
      </c>
      <c r="W21" s="96">
        <f>R21/R17</f>
        <v>0.26013188778361462</v>
      </c>
    </row>
    <row r="22" spans="2:23" x14ac:dyDescent="0.25">
      <c r="B22" s="91" t="s">
        <v>46</v>
      </c>
      <c r="C22" s="99">
        <v>1127</v>
      </c>
      <c r="D22" s="99">
        <v>437</v>
      </c>
      <c r="E22" s="99">
        <v>669</v>
      </c>
      <c r="F22" s="99">
        <v>857</v>
      </c>
      <c r="G22" s="99">
        <v>900</v>
      </c>
      <c r="H22" s="99">
        <v>900</v>
      </c>
      <c r="I22" s="100">
        <f t="shared" si="0"/>
        <v>0</v>
      </c>
      <c r="J22" s="100">
        <f t="shared" si="1"/>
        <v>1.0594965675057209</v>
      </c>
      <c r="K22" s="99">
        <f t="shared" si="2"/>
        <v>0</v>
      </c>
      <c r="L22" s="99">
        <f t="shared" si="3"/>
        <v>463</v>
      </c>
      <c r="M22" s="100">
        <f>H22/H22</f>
        <v>1</v>
      </c>
      <c r="N22" s="99">
        <v>482</v>
      </c>
      <c r="O22" s="99">
        <v>802</v>
      </c>
      <c r="P22" s="99">
        <v>912</v>
      </c>
      <c r="Q22" s="99">
        <v>912</v>
      </c>
      <c r="R22" s="99">
        <v>916</v>
      </c>
      <c r="S22" s="100">
        <f t="shared" si="4"/>
        <v>4.3859649122806044E-3</v>
      </c>
      <c r="T22" s="100">
        <f t="shared" si="5"/>
        <v>0.90041493775933601</v>
      </c>
      <c r="U22" s="99">
        <f t="shared" si="6"/>
        <v>4</v>
      </c>
      <c r="V22" s="99">
        <f t="shared" si="7"/>
        <v>434</v>
      </c>
      <c r="W22" s="100">
        <f>R22/R22</f>
        <v>1</v>
      </c>
    </row>
    <row r="23" spans="2:23" x14ac:dyDescent="0.25">
      <c r="B23" s="94" t="s">
        <v>60</v>
      </c>
      <c r="C23" s="95">
        <v>917</v>
      </c>
      <c r="D23" s="95">
        <v>386</v>
      </c>
      <c r="E23" s="95">
        <v>669</v>
      </c>
      <c r="F23" s="95">
        <v>855</v>
      </c>
      <c r="G23" s="95">
        <v>886</v>
      </c>
      <c r="H23" s="95">
        <v>886</v>
      </c>
      <c r="I23" s="96">
        <f t="shared" si="0"/>
        <v>0</v>
      </c>
      <c r="J23" s="96">
        <f t="shared" si="1"/>
        <v>1.295336787564767</v>
      </c>
      <c r="K23" s="95">
        <f t="shared" si="2"/>
        <v>0</v>
      </c>
      <c r="L23" s="95">
        <f t="shared" si="3"/>
        <v>500</v>
      </c>
      <c r="M23" s="96">
        <f>H23/H22</f>
        <v>0.98444444444444446</v>
      </c>
      <c r="N23" s="95">
        <v>482</v>
      </c>
      <c r="O23" s="95">
        <v>802</v>
      </c>
      <c r="P23" s="95">
        <v>898</v>
      </c>
      <c r="Q23" s="95">
        <v>898</v>
      </c>
      <c r="R23" s="95">
        <v>898</v>
      </c>
      <c r="S23" s="96">
        <f t="shared" si="4"/>
        <v>0</v>
      </c>
      <c r="T23" s="96">
        <f t="shared" si="5"/>
        <v>0.86307053941908718</v>
      </c>
      <c r="U23" s="95">
        <f t="shared" si="6"/>
        <v>0</v>
      </c>
      <c r="V23" s="95">
        <f t="shared" si="7"/>
        <v>416</v>
      </c>
      <c r="W23" s="96">
        <f>R23/R22</f>
        <v>0.98034934497816595</v>
      </c>
    </row>
    <row r="24" spans="2:23" x14ac:dyDescent="0.25">
      <c r="B24" s="94" t="s">
        <v>63</v>
      </c>
      <c r="C24" s="95">
        <v>210</v>
      </c>
      <c r="D24" s="95">
        <v>51</v>
      </c>
      <c r="E24" s="95">
        <v>0</v>
      </c>
      <c r="F24" s="95">
        <v>0</v>
      </c>
      <c r="G24" s="95">
        <v>0</v>
      </c>
      <c r="H24" s="95">
        <v>0</v>
      </c>
      <c r="I24" s="96" t="str">
        <f t="shared" si="0"/>
        <v>-</v>
      </c>
      <c r="J24" s="96">
        <f t="shared" si="1"/>
        <v>-1</v>
      </c>
      <c r="K24" s="95">
        <f t="shared" si="2"/>
        <v>0</v>
      </c>
      <c r="L24" s="95">
        <f t="shared" si="3"/>
        <v>-51</v>
      </c>
      <c r="M24" s="96">
        <f>H24/H22</f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6" t="str">
        <f t="shared" si="4"/>
        <v>-</v>
      </c>
      <c r="T24" s="96" t="str">
        <f t="shared" si="5"/>
        <v>-</v>
      </c>
      <c r="U24" s="95">
        <f t="shared" si="6"/>
        <v>0</v>
      </c>
      <c r="V24" s="95">
        <f t="shared" si="7"/>
        <v>0</v>
      </c>
      <c r="W24" s="96">
        <f>R24/R22</f>
        <v>0</v>
      </c>
    </row>
    <row r="25" spans="2:23" x14ac:dyDescent="0.25">
      <c r="B25" s="91" t="s">
        <v>47</v>
      </c>
      <c r="C25" s="99">
        <v>4070</v>
      </c>
      <c r="D25" s="99">
        <v>2900</v>
      </c>
      <c r="E25" s="99">
        <v>4012</v>
      </c>
      <c r="F25" s="99">
        <v>4562</v>
      </c>
      <c r="G25" s="99">
        <v>4395</v>
      </c>
      <c r="H25" s="99">
        <v>4427</v>
      </c>
      <c r="I25" s="100">
        <f t="shared" si="0"/>
        <v>7.2810011376565065E-3</v>
      </c>
      <c r="J25" s="100">
        <f t="shared" si="1"/>
        <v>0.52655172413793094</v>
      </c>
      <c r="K25" s="99">
        <f t="shared" si="2"/>
        <v>32</v>
      </c>
      <c r="L25" s="99">
        <f t="shared" si="3"/>
        <v>1527</v>
      </c>
      <c r="M25" s="93">
        <f>H25/H25</f>
        <v>1</v>
      </c>
      <c r="N25" s="99">
        <v>3652</v>
      </c>
      <c r="O25" s="99">
        <v>4562</v>
      </c>
      <c r="P25" s="99">
        <v>4562</v>
      </c>
      <c r="Q25" s="99">
        <v>4562</v>
      </c>
      <c r="R25" s="99">
        <v>4616</v>
      </c>
      <c r="S25" s="100">
        <f t="shared" si="4"/>
        <v>1.1836913634370783E-2</v>
      </c>
      <c r="T25" s="100">
        <f t="shared" si="5"/>
        <v>0.2639649507119386</v>
      </c>
      <c r="U25" s="99">
        <f t="shared" si="6"/>
        <v>54</v>
      </c>
      <c r="V25" s="99">
        <f t="shared" si="7"/>
        <v>964</v>
      </c>
      <c r="W25" s="93">
        <f>R25/R25</f>
        <v>1</v>
      </c>
    </row>
    <row r="26" spans="2:23" x14ac:dyDescent="0.25">
      <c r="B26" s="94" t="s">
        <v>60</v>
      </c>
      <c r="C26" s="95">
        <v>4004</v>
      </c>
      <c r="D26" s="95">
        <v>2534</v>
      </c>
      <c r="E26" s="95">
        <v>3312</v>
      </c>
      <c r="F26" s="95">
        <v>3862</v>
      </c>
      <c r="G26" s="95">
        <v>3695</v>
      </c>
      <c r="H26" s="95">
        <v>3727</v>
      </c>
      <c r="I26" s="96">
        <f t="shared" si="0"/>
        <v>8.6603518267929225E-3</v>
      </c>
      <c r="J26" s="96">
        <f t="shared" si="1"/>
        <v>0.47079715864246241</v>
      </c>
      <c r="K26" s="95">
        <f t="shared" si="2"/>
        <v>32</v>
      </c>
      <c r="L26" s="95">
        <f t="shared" si="3"/>
        <v>1193</v>
      </c>
      <c r="M26" s="96">
        <f>H26/H25</f>
        <v>0.8418793765529704</v>
      </c>
      <c r="N26" s="95">
        <v>2952</v>
      </c>
      <c r="O26" s="95">
        <v>3862</v>
      </c>
      <c r="P26" s="95">
        <v>3862</v>
      </c>
      <c r="Q26" s="95">
        <v>3862</v>
      </c>
      <c r="R26" s="95">
        <v>3916</v>
      </c>
      <c r="S26" s="96">
        <f t="shared" si="4"/>
        <v>1.3982392542724043E-2</v>
      </c>
      <c r="T26" s="96">
        <f t="shared" si="5"/>
        <v>0.32655826558265577</v>
      </c>
      <c r="U26" s="95">
        <f t="shared" si="6"/>
        <v>54</v>
      </c>
      <c r="V26" s="95">
        <f t="shared" si="7"/>
        <v>964</v>
      </c>
      <c r="W26" s="96">
        <f>R26/R25</f>
        <v>0.84835355285961866</v>
      </c>
    </row>
    <row r="27" spans="2:23" x14ac:dyDescent="0.25">
      <c r="B27" s="97" t="s">
        <v>61</v>
      </c>
      <c r="C27" s="52">
        <v>3576</v>
      </c>
      <c r="D27" s="52">
        <v>0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0"/>
        <v>-</v>
      </c>
      <c r="J27" s="98" t="str">
        <f t="shared" si="1"/>
        <v>-</v>
      </c>
      <c r="K27" s="52">
        <f t="shared" si="2"/>
        <v>0</v>
      </c>
      <c r="L27" s="52">
        <f t="shared" si="3"/>
        <v>0</v>
      </c>
      <c r="M27" s="98">
        <f>H27/H25</f>
        <v>0</v>
      </c>
      <c r="N27" s="52">
        <v>2952</v>
      </c>
      <c r="O27" s="52">
        <v>0</v>
      </c>
      <c r="P27" s="52">
        <v>0</v>
      </c>
      <c r="Q27" s="52">
        <v>0</v>
      </c>
      <c r="R27" s="52">
        <v>0</v>
      </c>
      <c r="S27" s="98" t="str">
        <f t="shared" si="4"/>
        <v>-</v>
      </c>
      <c r="T27" s="98">
        <f t="shared" si="5"/>
        <v>-1</v>
      </c>
      <c r="U27" s="52">
        <f t="shared" si="6"/>
        <v>0</v>
      </c>
      <c r="V27" s="52">
        <f t="shared" si="7"/>
        <v>-2952</v>
      </c>
      <c r="W27" s="98">
        <f>R27/R25</f>
        <v>0</v>
      </c>
    </row>
    <row r="28" spans="2:23" x14ac:dyDescent="0.25">
      <c r="B28" s="97" t="s">
        <v>62</v>
      </c>
      <c r="C28" s="52">
        <v>428</v>
      </c>
      <c r="D28" s="52">
        <v>0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0"/>
        <v>-</v>
      </c>
      <c r="J28" s="98" t="str">
        <f t="shared" si="1"/>
        <v>-</v>
      </c>
      <c r="K28" s="52">
        <f t="shared" si="2"/>
        <v>0</v>
      </c>
      <c r="L28" s="52">
        <f t="shared" si="3"/>
        <v>0</v>
      </c>
      <c r="M28" s="98">
        <f>H28/H25</f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98" t="str">
        <f t="shared" si="4"/>
        <v>-</v>
      </c>
      <c r="T28" s="98" t="str">
        <f t="shared" si="5"/>
        <v>-</v>
      </c>
      <c r="U28" s="52">
        <f t="shared" si="6"/>
        <v>0</v>
      </c>
      <c r="V28" s="52">
        <f t="shared" si="7"/>
        <v>0</v>
      </c>
      <c r="W28" s="98">
        <f>R28/R25</f>
        <v>0</v>
      </c>
    </row>
    <row r="29" spans="2:23" x14ac:dyDescent="0.25">
      <c r="B29" s="91" t="s">
        <v>48</v>
      </c>
      <c r="C29" s="99">
        <v>21340</v>
      </c>
      <c r="D29" s="99">
        <v>9244</v>
      </c>
      <c r="E29" s="99">
        <v>11050</v>
      </c>
      <c r="F29" s="99">
        <v>18364</v>
      </c>
      <c r="G29" s="99">
        <v>19209</v>
      </c>
      <c r="H29" s="99">
        <v>20011</v>
      </c>
      <c r="I29" s="100">
        <f t="shared" si="0"/>
        <v>4.175126242906968E-2</v>
      </c>
      <c r="J29" s="100">
        <f t="shared" si="1"/>
        <v>1.1647555170921677</v>
      </c>
      <c r="K29" s="99">
        <f t="shared" si="2"/>
        <v>802</v>
      </c>
      <c r="L29" s="99">
        <f t="shared" si="3"/>
        <v>10767</v>
      </c>
      <c r="M29" s="93">
        <f>H29/H29</f>
        <v>1</v>
      </c>
      <c r="N29" s="99">
        <v>5518</v>
      </c>
      <c r="O29" s="99">
        <v>18321</v>
      </c>
      <c r="P29" s="99">
        <v>19228</v>
      </c>
      <c r="Q29" s="99">
        <v>19768</v>
      </c>
      <c r="R29" s="99">
        <v>20462</v>
      </c>
      <c r="S29" s="100">
        <f t="shared" si="4"/>
        <v>3.5107244030756712E-2</v>
      </c>
      <c r="T29" s="100">
        <f t="shared" si="5"/>
        <v>2.7082276187024283</v>
      </c>
      <c r="U29" s="99">
        <f t="shared" si="6"/>
        <v>694</v>
      </c>
      <c r="V29" s="99">
        <f t="shared" si="7"/>
        <v>14944</v>
      </c>
      <c r="W29" s="93">
        <f>R29/R29</f>
        <v>1</v>
      </c>
    </row>
    <row r="30" spans="2:23" x14ac:dyDescent="0.25">
      <c r="B30" s="94" t="s">
        <v>60</v>
      </c>
      <c r="C30" s="95">
        <v>16096</v>
      </c>
      <c r="D30" s="95">
        <v>6499</v>
      </c>
      <c r="E30" s="95">
        <v>8111</v>
      </c>
      <c r="F30" s="95">
        <v>14162</v>
      </c>
      <c r="G30" s="95">
        <v>14862</v>
      </c>
      <c r="H30" s="95">
        <v>15621</v>
      </c>
      <c r="I30" s="96">
        <f t="shared" si="0"/>
        <v>5.106984255147351E-2</v>
      </c>
      <c r="J30" s="96">
        <f t="shared" si="1"/>
        <v>1.4036005539313741</v>
      </c>
      <c r="K30" s="95">
        <f t="shared" si="2"/>
        <v>759</v>
      </c>
      <c r="L30" s="95">
        <f t="shared" si="3"/>
        <v>9122</v>
      </c>
      <c r="M30" s="96">
        <f>H30/H29</f>
        <v>0.78062065863774921</v>
      </c>
      <c r="N30" s="95">
        <v>3471</v>
      </c>
      <c r="O30" s="95">
        <v>14244</v>
      </c>
      <c r="P30" s="95">
        <v>14879</v>
      </c>
      <c r="Q30" s="95">
        <v>15421</v>
      </c>
      <c r="R30" s="95">
        <v>16021</v>
      </c>
      <c r="S30" s="96">
        <f t="shared" si="4"/>
        <v>3.8907982621101178E-2</v>
      </c>
      <c r="T30" s="96">
        <f t="shared" si="5"/>
        <v>3.6156727167963121</v>
      </c>
      <c r="U30" s="95">
        <f t="shared" si="6"/>
        <v>600</v>
      </c>
      <c r="V30" s="95">
        <f t="shared" si="7"/>
        <v>12550</v>
      </c>
      <c r="W30" s="96">
        <f>R30/R29</f>
        <v>0.78296354217574038</v>
      </c>
    </row>
    <row r="31" spans="2:23" x14ac:dyDescent="0.25">
      <c r="B31" s="97" t="s">
        <v>61</v>
      </c>
      <c r="C31" s="52">
        <v>12913</v>
      </c>
      <c r="D31" s="52">
        <v>5381</v>
      </c>
      <c r="E31" s="52">
        <v>6550</v>
      </c>
      <c r="F31" s="52">
        <v>12095</v>
      </c>
      <c r="G31" s="52">
        <v>12793</v>
      </c>
      <c r="H31" s="52">
        <v>13518</v>
      </c>
      <c r="I31" s="98">
        <f t="shared" si="0"/>
        <v>5.66716172907058E-2</v>
      </c>
      <c r="J31" s="98">
        <f t="shared" si="1"/>
        <v>1.5121724586508085</v>
      </c>
      <c r="K31" s="52">
        <f t="shared" si="2"/>
        <v>725</v>
      </c>
      <c r="L31" s="52">
        <f t="shared" si="3"/>
        <v>8137</v>
      </c>
      <c r="M31" s="98">
        <f>H31/H29</f>
        <v>0.67552845934735894</v>
      </c>
      <c r="N31" s="52">
        <v>2431</v>
      </c>
      <c r="O31" s="52">
        <v>11857</v>
      </c>
      <c r="P31" s="52">
        <v>12807</v>
      </c>
      <c r="Q31" s="52">
        <v>13318</v>
      </c>
      <c r="R31" s="52">
        <v>13912</v>
      </c>
      <c r="S31" s="98">
        <f t="shared" si="4"/>
        <v>4.4601291485208083E-2</v>
      </c>
      <c r="T31" s="98">
        <f t="shared" si="5"/>
        <v>4.7227478403948995</v>
      </c>
      <c r="U31" s="52">
        <f t="shared" si="6"/>
        <v>594</v>
      </c>
      <c r="V31" s="52">
        <f t="shared" si="7"/>
        <v>11481</v>
      </c>
      <c r="W31" s="98">
        <f>R31/R29</f>
        <v>0.6798944384713127</v>
      </c>
    </row>
    <row r="32" spans="2:23" x14ac:dyDescent="0.25">
      <c r="B32" s="97" t="s">
        <v>62</v>
      </c>
      <c r="C32" s="52">
        <v>3183</v>
      </c>
      <c r="D32" s="52">
        <v>1118</v>
      </c>
      <c r="E32" s="52">
        <v>1561</v>
      </c>
      <c r="F32" s="52">
        <v>2067</v>
      </c>
      <c r="G32" s="52">
        <v>2069</v>
      </c>
      <c r="H32" s="52">
        <v>2103</v>
      </c>
      <c r="I32" s="98">
        <f t="shared" si="0"/>
        <v>1.6433059449009191E-2</v>
      </c>
      <c r="J32" s="98">
        <f t="shared" si="1"/>
        <v>0.88103756708407865</v>
      </c>
      <c r="K32" s="52">
        <f t="shared" si="2"/>
        <v>34</v>
      </c>
      <c r="L32" s="52">
        <f t="shared" si="3"/>
        <v>985</v>
      </c>
      <c r="M32" s="98">
        <f>H32/H29</f>
        <v>0.10509219929039028</v>
      </c>
      <c r="N32" s="52">
        <v>1040</v>
      </c>
      <c r="O32" s="52">
        <v>2387</v>
      </c>
      <c r="P32" s="52">
        <v>2072</v>
      </c>
      <c r="Q32" s="52">
        <v>2103</v>
      </c>
      <c r="R32" s="52">
        <v>2109</v>
      </c>
      <c r="S32" s="98">
        <f t="shared" si="4"/>
        <v>2.8530670470756636E-3</v>
      </c>
      <c r="T32" s="98">
        <f t="shared" si="5"/>
        <v>1.0278846153846155</v>
      </c>
      <c r="U32" s="52">
        <f t="shared" si="6"/>
        <v>6</v>
      </c>
      <c r="V32" s="52">
        <f t="shared" si="7"/>
        <v>1069</v>
      </c>
      <c r="W32" s="98">
        <f>R32/R29</f>
        <v>0.10306910370442772</v>
      </c>
    </row>
    <row r="33" spans="2:23" x14ac:dyDescent="0.25">
      <c r="B33" s="94" t="s">
        <v>63</v>
      </c>
      <c r="C33" s="95">
        <v>5245</v>
      </c>
      <c r="D33" s="95">
        <v>2745</v>
      </c>
      <c r="E33" s="95">
        <v>2940</v>
      </c>
      <c r="F33" s="95">
        <v>4202</v>
      </c>
      <c r="G33" s="95">
        <v>4347</v>
      </c>
      <c r="H33" s="95">
        <v>4390</v>
      </c>
      <c r="I33" s="96">
        <f t="shared" si="0"/>
        <v>9.8918794570967972E-3</v>
      </c>
      <c r="J33" s="96">
        <f t="shared" si="1"/>
        <v>0.59927140255009115</v>
      </c>
      <c r="K33" s="95">
        <f t="shared" si="2"/>
        <v>43</v>
      </c>
      <c r="L33" s="95">
        <f t="shared" si="3"/>
        <v>1645</v>
      </c>
      <c r="M33" s="96">
        <f>H33/H29</f>
        <v>0.21937934136225076</v>
      </c>
      <c r="N33" s="95">
        <v>2047</v>
      </c>
      <c r="O33" s="95">
        <v>4077</v>
      </c>
      <c r="P33" s="95">
        <v>4349</v>
      </c>
      <c r="Q33" s="95">
        <v>4347</v>
      </c>
      <c r="R33" s="95">
        <v>4441</v>
      </c>
      <c r="S33" s="96">
        <f t="shared" si="4"/>
        <v>2.1624108580630352E-2</v>
      </c>
      <c r="T33" s="96">
        <f t="shared" si="5"/>
        <v>1.1695163654127994</v>
      </c>
      <c r="U33" s="95">
        <f t="shared" si="6"/>
        <v>94</v>
      </c>
      <c r="V33" s="95">
        <f t="shared" si="7"/>
        <v>2394</v>
      </c>
      <c r="W33" s="96">
        <f>R33/R29</f>
        <v>0.21703645782425959</v>
      </c>
    </row>
    <row r="34" spans="2:23" x14ac:dyDescent="0.25">
      <c r="B34" s="91" t="s">
        <v>49</v>
      </c>
      <c r="C34" s="99">
        <v>713</v>
      </c>
      <c r="D34" s="99">
        <v>339</v>
      </c>
      <c r="E34" s="99">
        <v>532</v>
      </c>
      <c r="F34" s="99">
        <v>654</v>
      </c>
      <c r="G34" s="99">
        <v>663</v>
      </c>
      <c r="H34" s="99">
        <v>673</v>
      </c>
      <c r="I34" s="100">
        <f t="shared" si="0"/>
        <v>1.5082956259426794E-2</v>
      </c>
      <c r="J34" s="100">
        <f t="shared" si="1"/>
        <v>0.98525073746312675</v>
      </c>
      <c r="K34" s="99">
        <f t="shared" si="2"/>
        <v>10</v>
      </c>
      <c r="L34" s="99">
        <f t="shared" si="3"/>
        <v>334</v>
      </c>
      <c r="M34" s="93">
        <f>H34/H34</f>
        <v>1</v>
      </c>
      <c r="N34" s="99">
        <v>465</v>
      </c>
      <c r="O34" s="99">
        <v>625</v>
      </c>
      <c r="P34" s="99">
        <v>663</v>
      </c>
      <c r="Q34" s="99">
        <v>673</v>
      </c>
      <c r="R34" s="99">
        <v>673</v>
      </c>
      <c r="S34" s="100">
        <f t="shared" si="4"/>
        <v>0</v>
      </c>
      <c r="T34" s="100">
        <f t="shared" si="5"/>
        <v>0.44731182795698921</v>
      </c>
      <c r="U34" s="99">
        <f t="shared" si="6"/>
        <v>0</v>
      </c>
      <c r="V34" s="99">
        <f t="shared" si="7"/>
        <v>208</v>
      </c>
      <c r="W34" s="93">
        <f>R34/R34</f>
        <v>1</v>
      </c>
    </row>
    <row r="35" spans="2:23" x14ac:dyDescent="0.25">
      <c r="B35" s="94" t="s">
        <v>60</v>
      </c>
      <c r="C35" s="95">
        <v>713</v>
      </c>
      <c r="D35" s="95">
        <v>339</v>
      </c>
      <c r="E35" s="95">
        <v>532</v>
      </c>
      <c r="F35" s="95">
        <v>654</v>
      </c>
      <c r="G35" s="95">
        <v>663</v>
      </c>
      <c r="H35" s="95">
        <v>673</v>
      </c>
      <c r="I35" s="96">
        <f t="shared" si="0"/>
        <v>1.5082956259426794E-2</v>
      </c>
      <c r="J35" s="96">
        <f t="shared" si="1"/>
        <v>0.98525073746312675</v>
      </c>
      <c r="K35" s="95">
        <f t="shared" si="2"/>
        <v>10</v>
      </c>
      <c r="L35" s="95">
        <f t="shared" si="3"/>
        <v>334</v>
      </c>
      <c r="M35" s="96">
        <f>H35/H34</f>
        <v>1</v>
      </c>
      <c r="N35" s="95">
        <v>465</v>
      </c>
      <c r="O35" s="95">
        <v>625</v>
      </c>
      <c r="P35" s="95">
        <v>663</v>
      </c>
      <c r="Q35" s="95">
        <v>673</v>
      </c>
      <c r="R35" s="95">
        <v>673</v>
      </c>
      <c r="S35" s="96">
        <f t="shared" si="4"/>
        <v>0</v>
      </c>
      <c r="T35" s="96">
        <f t="shared" si="5"/>
        <v>0.44731182795698921</v>
      </c>
      <c r="U35" s="95">
        <f t="shared" si="6"/>
        <v>0</v>
      </c>
      <c r="V35" s="95">
        <f t="shared" si="7"/>
        <v>208</v>
      </c>
      <c r="W35" s="96">
        <f>R35/R34</f>
        <v>1</v>
      </c>
    </row>
    <row r="36" spans="2:23" x14ac:dyDescent="0.25">
      <c r="B36" s="91" t="s">
        <v>50</v>
      </c>
      <c r="C36" s="99">
        <v>4124</v>
      </c>
      <c r="D36" s="99">
        <v>2132</v>
      </c>
      <c r="E36" s="99">
        <v>2908</v>
      </c>
      <c r="F36" s="99">
        <v>4497</v>
      </c>
      <c r="G36" s="99">
        <v>4790</v>
      </c>
      <c r="H36" s="99">
        <v>4797</v>
      </c>
      <c r="I36" s="100">
        <f t="shared" si="0"/>
        <v>1.4613778705636626E-3</v>
      </c>
      <c r="J36" s="100">
        <f t="shared" si="1"/>
        <v>1.25</v>
      </c>
      <c r="K36" s="99">
        <f t="shared" si="2"/>
        <v>7</v>
      </c>
      <c r="L36" s="99">
        <f t="shared" si="3"/>
        <v>2665</v>
      </c>
      <c r="M36" s="100">
        <f>H36/H36</f>
        <v>1</v>
      </c>
      <c r="N36" s="99">
        <v>1310</v>
      </c>
      <c r="O36" s="99">
        <v>4169</v>
      </c>
      <c r="P36" s="99">
        <v>4791</v>
      </c>
      <c r="Q36" s="99">
        <v>4797</v>
      </c>
      <c r="R36" s="99">
        <v>4863</v>
      </c>
      <c r="S36" s="100">
        <f t="shared" si="4"/>
        <v>1.3758599124452875E-2</v>
      </c>
      <c r="T36" s="100">
        <f t="shared" si="5"/>
        <v>2.7122137404580151</v>
      </c>
      <c r="U36" s="99">
        <f t="shared" si="6"/>
        <v>66</v>
      </c>
      <c r="V36" s="99">
        <f t="shared" si="7"/>
        <v>3553</v>
      </c>
      <c r="W36" s="100">
        <f>R36/R36</f>
        <v>1</v>
      </c>
    </row>
    <row r="37" spans="2:23" x14ac:dyDescent="0.25">
      <c r="B37" s="94" t="s">
        <v>60</v>
      </c>
      <c r="C37" s="95">
        <v>1801</v>
      </c>
      <c r="D37" s="95">
        <v>1559</v>
      </c>
      <c r="E37" s="95">
        <v>2545</v>
      </c>
      <c r="F37" s="95">
        <v>3640</v>
      </c>
      <c r="G37" s="95">
        <v>3915</v>
      </c>
      <c r="H37" s="95">
        <v>3915</v>
      </c>
      <c r="I37" s="96">
        <f t="shared" si="0"/>
        <v>0</v>
      </c>
      <c r="J37" s="96">
        <f t="shared" si="1"/>
        <v>1.511225144323284</v>
      </c>
      <c r="K37" s="95">
        <f t="shared" si="2"/>
        <v>0</v>
      </c>
      <c r="L37" s="95">
        <f t="shared" si="3"/>
        <v>2356</v>
      </c>
      <c r="M37" s="96">
        <f>H37/H36</f>
        <v>0.81613508442776739</v>
      </c>
      <c r="N37" s="95">
        <v>0</v>
      </c>
      <c r="O37" s="95">
        <v>3325</v>
      </c>
      <c r="P37" s="95">
        <v>3915</v>
      </c>
      <c r="Q37" s="95">
        <v>3915</v>
      </c>
      <c r="R37" s="95">
        <v>3981</v>
      </c>
      <c r="S37" s="96">
        <f t="shared" si="4"/>
        <v>1.6858237547892729E-2</v>
      </c>
      <c r="T37" s="96" t="str">
        <f t="shared" si="5"/>
        <v>-</v>
      </c>
      <c r="U37" s="95">
        <f t="shared" si="6"/>
        <v>66</v>
      </c>
      <c r="V37" s="95">
        <f t="shared" si="7"/>
        <v>3981</v>
      </c>
      <c r="W37" s="96">
        <f>R37/R36</f>
        <v>0.81863047501542263</v>
      </c>
    </row>
    <row r="38" spans="2:23" x14ac:dyDescent="0.25">
      <c r="B38" s="94" t="s">
        <v>63</v>
      </c>
      <c r="C38" s="95">
        <v>2323</v>
      </c>
      <c r="D38" s="95">
        <v>573</v>
      </c>
      <c r="E38" s="95">
        <v>363</v>
      </c>
      <c r="F38" s="95">
        <v>857</v>
      </c>
      <c r="G38" s="95">
        <v>875</v>
      </c>
      <c r="H38" s="95">
        <v>882</v>
      </c>
      <c r="I38" s="96">
        <f t="shared" si="0"/>
        <v>8.0000000000000071E-3</v>
      </c>
      <c r="J38" s="96">
        <f t="shared" si="1"/>
        <v>0.53926701570680624</v>
      </c>
      <c r="K38" s="95">
        <f t="shared" si="2"/>
        <v>7</v>
      </c>
      <c r="L38" s="95">
        <f t="shared" si="3"/>
        <v>309</v>
      </c>
      <c r="M38" s="96">
        <f>H38/H36</f>
        <v>0.18386491557223264</v>
      </c>
      <c r="N38" s="95">
        <v>44</v>
      </c>
      <c r="O38" s="95">
        <v>844</v>
      </c>
      <c r="P38" s="95">
        <v>876</v>
      </c>
      <c r="Q38" s="95">
        <v>882</v>
      </c>
      <c r="R38" s="95">
        <v>882</v>
      </c>
      <c r="S38" s="96">
        <f t="shared" si="4"/>
        <v>0</v>
      </c>
      <c r="T38" s="96">
        <f t="shared" si="5"/>
        <v>19.045454545454547</v>
      </c>
      <c r="U38" s="95">
        <f t="shared" si="6"/>
        <v>0</v>
      </c>
      <c r="V38" s="95">
        <f t="shared" si="7"/>
        <v>838</v>
      </c>
      <c r="W38" s="96">
        <f>R38/R36</f>
        <v>0.18136952498457742</v>
      </c>
    </row>
    <row r="39" spans="2:23" x14ac:dyDescent="0.25">
      <c r="B39" s="91" t="s">
        <v>51</v>
      </c>
      <c r="C39" s="99">
        <v>2690</v>
      </c>
      <c r="D39" s="99">
        <v>1526</v>
      </c>
      <c r="E39" s="99">
        <v>2270</v>
      </c>
      <c r="F39" s="99">
        <v>2680</v>
      </c>
      <c r="G39" s="99">
        <v>2774</v>
      </c>
      <c r="H39" s="99">
        <v>2714</v>
      </c>
      <c r="I39" s="100">
        <f t="shared" si="0"/>
        <v>-2.1629416005767843E-2</v>
      </c>
      <c r="J39" s="100">
        <f t="shared" si="1"/>
        <v>0.77850589777195278</v>
      </c>
      <c r="K39" s="99">
        <f t="shared" si="2"/>
        <v>-60</v>
      </c>
      <c r="L39" s="99">
        <f t="shared" si="3"/>
        <v>1188</v>
      </c>
      <c r="M39" s="93">
        <f>H39/H39</f>
        <v>1</v>
      </c>
      <c r="N39" s="99">
        <v>1657</v>
      </c>
      <c r="O39" s="99">
        <v>2493</v>
      </c>
      <c r="P39" s="99">
        <v>2832</v>
      </c>
      <c r="Q39" s="99">
        <v>2773</v>
      </c>
      <c r="R39" s="99">
        <v>2679</v>
      </c>
      <c r="S39" s="100">
        <f t="shared" si="4"/>
        <v>-3.3898305084745783E-2</v>
      </c>
      <c r="T39" s="100">
        <f t="shared" si="5"/>
        <v>0.6167773083886543</v>
      </c>
      <c r="U39" s="99">
        <f t="shared" si="6"/>
        <v>-94</v>
      </c>
      <c r="V39" s="99">
        <f t="shared" si="7"/>
        <v>1022</v>
      </c>
      <c r="W39" s="93">
        <f>R39/R39</f>
        <v>1</v>
      </c>
    </row>
    <row r="40" spans="2:23" x14ac:dyDescent="0.25">
      <c r="B40" s="94" t="s">
        <v>60</v>
      </c>
      <c r="C40" s="95">
        <v>2690</v>
      </c>
      <c r="D40" s="95">
        <v>1526</v>
      </c>
      <c r="E40" s="95">
        <v>2270</v>
      </c>
      <c r="F40" s="95">
        <v>2680</v>
      </c>
      <c r="G40" s="95">
        <v>2774</v>
      </c>
      <c r="H40" s="95">
        <v>2714</v>
      </c>
      <c r="I40" s="96">
        <f t="shared" si="0"/>
        <v>-2.1629416005767843E-2</v>
      </c>
      <c r="J40" s="96">
        <f t="shared" si="1"/>
        <v>0.77850589777195278</v>
      </c>
      <c r="K40" s="95">
        <f t="shared" si="2"/>
        <v>-60</v>
      </c>
      <c r="L40" s="95">
        <f t="shared" si="3"/>
        <v>1188</v>
      </c>
      <c r="M40" s="96">
        <f>H40/H39</f>
        <v>1</v>
      </c>
      <c r="N40" s="95">
        <v>1657</v>
      </c>
      <c r="O40" s="95">
        <v>2493</v>
      </c>
      <c r="P40" s="95">
        <v>2832</v>
      </c>
      <c r="Q40" s="95">
        <v>2773</v>
      </c>
      <c r="R40" s="95">
        <v>2679</v>
      </c>
      <c r="S40" s="96">
        <f t="shared" si="4"/>
        <v>-3.3898305084745783E-2</v>
      </c>
      <c r="T40" s="96">
        <f t="shared" si="5"/>
        <v>0.6167773083886543</v>
      </c>
      <c r="U40" s="95">
        <f t="shared" si="6"/>
        <v>-94</v>
      </c>
      <c r="V40" s="95">
        <f t="shared" si="7"/>
        <v>1022</v>
      </c>
      <c r="W40" s="96">
        <f>R40/R39</f>
        <v>1</v>
      </c>
    </row>
    <row r="41" spans="2:23" x14ac:dyDescent="0.25">
      <c r="B41" s="97" t="s">
        <v>61</v>
      </c>
      <c r="C41" s="52">
        <v>1381</v>
      </c>
      <c r="D41" s="52">
        <v>846</v>
      </c>
      <c r="E41" s="52">
        <v>1514</v>
      </c>
      <c r="F41" s="52">
        <v>1660</v>
      </c>
      <c r="G41" s="52">
        <v>1674</v>
      </c>
      <c r="H41" s="52">
        <v>1711</v>
      </c>
      <c r="I41" s="98">
        <f t="shared" si="0"/>
        <v>2.2102747909199527E-2</v>
      </c>
      <c r="J41" s="98">
        <f t="shared" si="1"/>
        <v>1.0224586288416075</v>
      </c>
      <c r="K41" s="52">
        <f t="shared" si="2"/>
        <v>37</v>
      </c>
      <c r="L41" s="52">
        <f t="shared" si="3"/>
        <v>865</v>
      </c>
      <c r="M41" s="98">
        <f>H41/H39</f>
        <v>0.63043478260869568</v>
      </c>
      <c r="N41" s="52">
        <v>937</v>
      </c>
      <c r="O41" s="52">
        <v>1666</v>
      </c>
      <c r="P41" s="52">
        <v>1674</v>
      </c>
      <c r="Q41" s="52">
        <v>1681</v>
      </c>
      <c r="R41" s="52">
        <v>1847</v>
      </c>
      <c r="S41" s="98">
        <f t="shared" si="4"/>
        <v>9.8750743604997027E-2</v>
      </c>
      <c r="T41" s="98">
        <f t="shared" si="5"/>
        <v>0.97118463180362857</v>
      </c>
      <c r="U41" s="52">
        <f t="shared" si="6"/>
        <v>166</v>
      </c>
      <c r="V41" s="52">
        <f t="shared" si="7"/>
        <v>910</v>
      </c>
      <c r="W41" s="98">
        <f>R41/R39</f>
        <v>0.68943635684957072</v>
      </c>
    </row>
    <row r="42" spans="2:23" x14ac:dyDescent="0.25">
      <c r="B42" s="97" t="s">
        <v>62</v>
      </c>
      <c r="C42" s="52">
        <v>1309</v>
      </c>
      <c r="D42" s="52">
        <v>680</v>
      </c>
      <c r="E42" s="52">
        <v>756</v>
      </c>
      <c r="F42" s="52">
        <v>1020</v>
      </c>
      <c r="G42" s="52">
        <v>1100</v>
      </c>
      <c r="H42" s="52">
        <v>1003</v>
      </c>
      <c r="I42" s="98">
        <f t="shared" si="0"/>
        <v>-8.8181818181818139E-2</v>
      </c>
      <c r="J42" s="98">
        <f t="shared" si="1"/>
        <v>0.47500000000000009</v>
      </c>
      <c r="K42" s="52">
        <f t="shared" si="2"/>
        <v>-97</v>
      </c>
      <c r="L42" s="52">
        <f t="shared" si="3"/>
        <v>323</v>
      </c>
      <c r="M42" s="98">
        <f>H42/H39</f>
        <v>0.36956521739130432</v>
      </c>
      <c r="N42" s="52">
        <v>720</v>
      </c>
      <c r="O42" s="52">
        <v>827</v>
      </c>
      <c r="P42" s="52">
        <v>1158</v>
      </c>
      <c r="Q42" s="52">
        <v>1092</v>
      </c>
      <c r="R42" s="52">
        <v>832</v>
      </c>
      <c r="S42" s="98">
        <f t="shared" si="4"/>
        <v>-0.23809523809523814</v>
      </c>
      <c r="T42" s="98">
        <f t="shared" si="5"/>
        <v>0.15555555555555545</v>
      </c>
      <c r="U42" s="52">
        <f t="shared" si="6"/>
        <v>-260</v>
      </c>
      <c r="V42" s="52">
        <f t="shared" si="7"/>
        <v>112</v>
      </c>
      <c r="W42" s="98">
        <f>R42/R39</f>
        <v>0.31056364315042928</v>
      </c>
    </row>
    <row r="43" spans="2:23" x14ac:dyDescent="0.25">
      <c r="B43" s="91" t="s">
        <v>52</v>
      </c>
      <c r="C43" s="99">
        <v>6890</v>
      </c>
      <c r="D43" s="99">
        <v>3786</v>
      </c>
      <c r="E43" s="99">
        <v>4393</v>
      </c>
      <c r="F43" s="99">
        <v>6413</v>
      </c>
      <c r="G43" s="99">
        <v>6356</v>
      </c>
      <c r="H43" s="99">
        <v>6429</v>
      </c>
      <c r="I43" s="100">
        <f t="shared" si="0"/>
        <v>1.1485210824417891E-2</v>
      </c>
      <c r="J43" s="100">
        <f t="shared" si="1"/>
        <v>0.69809825673534065</v>
      </c>
      <c r="K43" s="99">
        <f t="shared" si="2"/>
        <v>73</v>
      </c>
      <c r="L43" s="99">
        <f t="shared" si="3"/>
        <v>2643</v>
      </c>
      <c r="M43" s="93">
        <f>H43/H43</f>
        <v>1</v>
      </c>
      <c r="N43" s="99">
        <v>2827</v>
      </c>
      <c r="O43" s="99">
        <v>6412</v>
      </c>
      <c r="P43" s="99">
        <v>6415</v>
      </c>
      <c r="Q43" s="99">
        <v>6415</v>
      </c>
      <c r="R43" s="99">
        <v>6497</v>
      </c>
      <c r="S43" s="100">
        <f t="shared" si="4"/>
        <v>1.278254091971931E-2</v>
      </c>
      <c r="T43" s="100">
        <f t="shared" si="5"/>
        <v>1.2981959674566679</v>
      </c>
      <c r="U43" s="99">
        <f t="shared" si="6"/>
        <v>82</v>
      </c>
      <c r="V43" s="99">
        <f t="shared" si="7"/>
        <v>3670</v>
      </c>
      <c r="W43" s="93">
        <f>R43/R43</f>
        <v>1</v>
      </c>
    </row>
    <row r="44" spans="2:23" x14ac:dyDescent="0.25">
      <c r="B44" s="94" t="s">
        <v>60</v>
      </c>
      <c r="C44" s="95">
        <v>4440</v>
      </c>
      <c r="D44" s="95">
        <v>2472</v>
      </c>
      <c r="E44" s="95">
        <v>2822</v>
      </c>
      <c r="F44" s="95">
        <v>4753</v>
      </c>
      <c r="G44" s="95">
        <v>4696</v>
      </c>
      <c r="H44" s="95">
        <v>4755</v>
      </c>
      <c r="I44" s="96">
        <f t="shared" si="0"/>
        <v>1.2563884156729044E-2</v>
      </c>
      <c r="J44" s="96">
        <f t="shared" si="1"/>
        <v>0.92354368932038833</v>
      </c>
      <c r="K44" s="95">
        <f t="shared" si="2"/>
        <v>59</v>
      </c>
      <c r="L44" s="95">
        <f t="shared" si="3"/>
        <v>2283</v>
      </c>
      <c r="M44" s="96">
        <f>H44/H43</f>
        <v>0.73961735884274382</v>
      </c>
      <c r="N44" s="95">
        <v>1345</v>
      </c>
      <c r="O44" s="95">
        <v>4752</v>
      </c>
      <c r="P44" s="95">
        <v>4755</v>
      </c>
      <c r="Q44" s="95">
        <v>4755</v>
      </c>
      <c r="R44" s="95">
        <v>4755</v>
      </c>
      <c r="S44" s="96">
        <f t="shared" si="4"/>
        <v>0</v>
      </c>
      <c r="T44" s="96">
        <f t="shared" si="5"/>
        <v>2.5353159851301115</v>
      </c>
      <c r="U44" s="95">
        <f t="shared" si="6"/>
        <v>0</v>
      </c>
      <c r="V44" s="95">
        <f t="shared" si="7"/>
        <v>3410</v>
      </c>
      <c r="W44" s="96">
        <f>R44/R43</f>
        <v>0.73187625057718952</v>
      </c>
    </row>
    <row r="45" spans="2:23" x14ac:dyDescent="0.25">
      <c r="B45" s="97" t="s">
        <v>61</v>
      </c>
      <c r="C45" s="52">
        <v>3379</v>
      </c>
      <c r="D45" s="52">
        <v>0</v>
      </c>
      <c r="E45" s="52">
        <v>2173</v>
      </c>
      <c r="F45" s="52">
        <v>3692</v>
      </c>
      <c r="G45" s="52">
        <v>3635</v>
      </c>
      <c r="H45" s="52">
        <v>3694</v>
      </c>
      <c r="I45" s="98">
        <f t="shared" si="0"/>
        <v>1.6231086657496618E-2</v>
      </c>
      <c r="J45" s="98" t="str">
        <f t="shared" si="1"/>
        <v>-</v>
      </c>
      <c r="K45" s="52">
        <f t="shared" si="2"/>
        <v>59</v>
      </c>
      <c r="L45" s="52">
        <f t="shared" si="3"/>
        <v>3694</v>
      </c>
      <c r="M45" s="98">
        <f>H45/H43</f>
        <v>0.57458391662778041</v>
      </c>
      <c r="N45" s="52">
        <v>0</v>
      </c>
      <c r="O45" s="52">
        <v>3691</v>
      </c>
      <c r="P45" s="52">
        <v>3694</v>
      </c>
      <c r="Q45" s="52">
        <v>3694</v>
      </c>
      <c r="R45" s="52">
        <v>3694</v>
      </c>
      <c r="S45" s="98">
        <f t="shared" si="4"/>
        <v>0</v>
      </c>
      <c r="T45" s="98" t="str">
        <f t="shared" si="5"/>
        <v>-</v>
      </c>
      <c r="U45" s="52">
        <f t="shared" si="6"/>
        <v>0</v>
      </c>
      <c r="V45" s="52">
        <f t="shared" si="7"/>
        <v>3694</v>
      </c>
      <c r="W45" s="98">
        <f>R45/R43</f>
        <v>0.56857010928120666</v>
      </c>
    </row>
    <row r="46" spans="2:23" x14ac:dyDescent="0.25">
      <c r="B46" s="97" t="s">
        <v>62</v>
      </c>
      <c r="C46" s="52">
        <v>1061</v>
      </c>
      <c r="D46" s="52">
        <v>0</v>
      </c>
      <c r="E46" s="52">
        <v>649</v>
      </c>
      <c r="F46" s="52">
        <v>1061</v>
      </c>
      <c r="G46" s="52">
        <v>1061</v>
      </c>
      <c r="H46" s="52">
        <v>1061</v>
      </c>
      <c r="I46" s="98">
        <f t="shared" si="0"/>
        <v>0</v>
      </c>
      <c r="J46" s="98" t="str">
        <f t="shared" si="1"/>
        <v>-</v>
      </c>
      <c r="K46" s="52">
        <f t="shared" si="2"/>
        <v>0</v>
      </c>
      <c r="L46" s="52">
        <f t="shared" si="3"/>
        <v>1061</v>
      </c>
      <c r="M46" s="98">
        <f>H46/H43</f>
        <v>0.16503344221496344</v>
      </c>
      <c r="N46" s="52">
        <v>0</v>
      </c>
      <c r="O46" s="52">
        <v>1061</v>
      </c>
      <c r="P46" s="52">
        <v>1061</v>
      </c>
      <c r="Q46" s="52">
        <v>1061</v>
      </c>
      <c r="R46" s="52">
        <v>1061</v>
      </c>
      <c r="S46" s="98">
        <f t="shared" si="4"/>
        <v>0</v>
      </c>
      <c r="T46" s="98" t="str">
        <f t="shared" si="5"/>
        <v>-</v>
      </c>
      <c r="U46" s="52">
        <f t="shared" si="6"/>
        <v>0</v>
      </c>
      <c r="V46" s="52">
        <f t="shared" si="7"/>
        <v>1061</v>
      </c>
      <c r="W46" s="98">
        <f>R46/R43</f>
        <v>0.16330614129598275</v>
      </c>
    </row>
    <row r="47" spans="2:23" x14ac:dyDescent="0.25">
      <c r="B47" s="94" t="s">
        <v>63</v>
      </c>
      <c r="C47" s="95">
        <v>2450</v>
      </c>
      <c r="D47" s="95">
        <v>1314</v>
      </c>
      <c r="E47" s="95">
        <v>1571</v>
      </c>
      <c r="F47" s="95">
        <v>1660</v>
      </c>
      <c r="G47" s="95">
        <v>1660</v>
      </c>
      <c r="H47" s="95">
        <v>1674</v>
      </c>
      <c r="I47" s="96">
        <f t="shared" si="0"/>
        <v>8.4337349397589634E-3</v>
      </c>
      <c r="J47" s="96">
        <f t="shared" si="1"/>
        <v>0.27397260273972601</v>
      </c>
      <c r="K47" s="95">
        <f t="shared" si="2"/>
        <v>14</v>
      </c>
      <c r="L47" s="95">
        <f t="shared" si="3"/>
        <v>360</v>
      </c>
      <c r="M47" s="96">
        <f>H47/H43</f>
        <v>0.26038264115725618</v>
      </c>
      <c r="N47" s="95">
        <v>1482</v>
      </c>
      <c r="O47" s="95">
        <v>1660</v>
      </c>
      <c r="P47" s="95">
        <v>1660</v>
      </c>
      <c r="Q47" s="95">
        <v>1660</v>
      </c>
      <c r="R47" s="95">
        <v>1742</v>
      </c>
      <c r="S47" s="96">
        <f t="shared" si="4"/>
        <v>4.9397590361445864E-2</v>
      </c>
      <c r="T47" s="96">
        <f t="shared" si="5"/>
        <v>0.17543859649122817</v>
      </c>
      <c r="U47" s="95">
        <f t="shared" si="6"/>
        <v>82</v>
      </c>
      <c r="V47" s="95">
        <f t="shared" si="7"/>
        <v>260</v>
      </c>
      <c r="W47" s="96">
        <f>R47/R43</f>
        <v>0.26812374942281053</v>
      </c>
    </row>
    <row r="48" spans="2:23" x14ac:dyDescent="0.25">
      <c r="B48" s="91" t="s">
        <v>53</v>
      </c>
      <c r="C48" s="99">
        <v>3382</v>
      </c>
      <c r="D48" s="99">
        <v>2158</v>
      </c>
      <c r="E48" s="99">
        <v>2862</v>
      </c>
      <c r="F48" s="99">
        <v>3212</v>
      </c>
      <c r="G48" s="99">
        <v>3072</v>
      </c>
      <c r="H48" s="99">
        <v>3096</v>
      </c>
      <c r="I48" s="100">
        <f t="shared" si="0"/>
        <v>7.8125E-3</v>
      </c>
      <c r="J48" s="100">
        <f t="shared" si="1"/>
        <v>0.43466172381835033</v>
      </c>
      <c r="K48" s="99">
        <f t="shared" si="2"/>
        <v>24</v>
      </c>
      <c r="L48" s="99">
        <f t="shared" si="3"/>
        <v>938</v>
      </c>
      <c r="M48" s="93">
        <f>H48/H48</f>
        <v>1</v>
      </c>
      <c r="N48" s="99">
        <v>2607</v>
      </c>
      <c r="O48" s="99">
        <v>3493</v>
      </c>
      <c r="P48" s="99">
        <v>3081</v>
      </c>
      <c r="Q48" s="99">
        <v>3110</v>
      </c>
      <c r="R48" s="99">
        <v>3113</v>
      </c>
      <c r="S48" s="100">
        <f t="shared" si="4"/>
        <v>9.646302250803096E-4</v>
      </c>
      <c r="T48" s="100">
        <f t="shared" si="5"/>
        <v>0.19409282700421948</v>
      </c>
      <c r="U48" s="99">
        <f t="shared" si="6"/>
        <v>3</v>
      </c>
      <c r="V48" s="99">
        <f t="shared" si="7"/>
        <v>506</v>
      </c>
      <c r="W48" s="93">
        <f>R48/R48</f>
        <v>1</v>
      </c>
    </row>
    <row r="49" spans="2:23" x14ac:dyDescent="0.25">
      <c r="B49" s="94" t="s">
        <v>60</v>
      </c>
      <c r="C49" s="95">
        <v>3115</v>
      </c>
      <c r="D49" s="95">
        <v>2065</v>
      </c>
      <c r="E49" s="95">
        <v>2789</v>
      </c>
      <c r="F49" s="95">
        <v>3008</v>
      </c>
      <c r="G49" s="95">
        <v>2663</v>
      </c>
      <c r="H49" s="95">
        <v>2710</v>
      </c>
      <c r="I49" s="96">
        <f t="shared" si="0"/>
        <v>1.764926774314679E-2</v>
      </c>
      <c r="J49" s="96">
        <f t="shared" si="1"/>
        <v>0.3123486682808716</v>
      </c>
      <c r="K49" s="95">
        <f t="shared" si="2"/>
        <v>47</v>
      </c>
      <c r="L49" s="95">
        <f t="shared" si="3"/>
        <v>645</v>
      </c>
      <c r="M49" s="96">
        <f>H49/H48</f>
        <v>0.87532299741602071</v>
      </c>
      <c r="N49" s="95">
        <v>2577</v>
      </c>
      <c r="O49" s="95">
        <v>3289</v>
      </c>
      <c r="P49" s="95">
        <v>2667</v>
      </c>
      <c r="Q49" s="95">
        <v>2722</v>
      </c>
      <c r="R49" s="95">
        <v>2725</v>
      </c>
      <c r="S49" s="96">
        <f t="shared" si="4"/>
        <v>1.1021307861867058E-3</v>
      </c>
      <c r="T49" s="96">
        <f t="shared" si="5"/>
        <v>5.7431121459060819E-2</v>
      </c>
      <c r="U49" s="95">
        <f t="shared" si="6"/>
        <v>3</v>
      </c>
      <c r="V49" s="95">
        <f t="shared" si="7"/>
        <v>148</v>
      </c>
      <c r="W49" s="96">
        <f>R49/R48</f>
        <v>0.87536138772887895</v>
      </c>
    </row>
    <row r="50" spans="2:23" x14ac:dyDescent="0.25">
      <c r="B50" s="97" t="s">
        <v>61</v>
      </c>
      <c r="C50" s="52">
        <v>2465</v>
      </c>
      <c r="D50" s="52">
        <v>1643</v>
      </c>
      <c r="E50" s="52">
        <v>2193</v>
      </c>
      <c r="F50" s="52">
        <v>2189</v>
      </c>
      <c r="G50" s="52">
        <v>2050</v>
      </c>
      <c r="H50" s="52">
        <v>2053</v>
      </c>
      <c r="I50" s="98">
        <f t="shared" si="0"/>
        <v>1.4634146341463428E-3</v>
      </c>
      <c r="J50" s="98">
        <f t="shared" si="1"/>
        <v>0.24954351795496055</v>
      </c>
      <c r="K50" s="52">
        <f t="shared" si="2"/>
        <v>3</v>
      </c>
      <c r="L50" s="52">
        <f t="shared" si="3"/>
        <v>410</v>
      </c>
      <c r="M50" s="98">
        <f>H50/H48</f>
        <v>0.66311369509043927</v>
      </c>
      <c r="N50" s="52">
        <v>2005</v>
      </c>
      <c r="O50" s="52">
        <v>2465</v>
      </c>
      <c r="P50" s="52">
        <v>2053</v>
      </c>
      <c r="Q50" s="52">
        <v>2053</v>
      </c>
      <c r="R50" s="52">
        <v>2053</v>
      </c>
      <c r="S50" s="98">
        <f t="shared" si="4"/>
        <v>0</v>
      </c>
      <c r="T50" s="98">
        <f t="shared" si="5"/>
        <v>2.394014962593527E-2</v>
      </c>
      <c r="U50" s="52">
        <f t="shared" si="6"/>
        <v>0</v>
      </c>
      <c r="V50" s="52">
        <f t="shared" si="7"/>
        <v>48</v>
      </c>
      <c r="W50" s="98">
        <f>R50/R48</f>
        <v>0.65949245101188569</v>
      </c>
    </row>
    <row r="51" spans="2:23" x14ac:dyDescent="0.25">
      <c r="B51" s="97" t="s">
        <v>62</v>
      </c>
      <c r="C51" s="52">
        <v>650</v>
      </c>
      <c r="D51" s="52">
        <v>422</v>
      </c>
      <c r="E51" s="52">
        <v>596</v>
      </c>
      <c r="F51" s="52">
        <v>819</v>
      </c>
      <c r="G51" s="52">
        <v>613</v>
      </c>
      <c r="H51" s="52">
        <v>657</v>
      </c>
      <c r="I51" s="98">
        <f t="shared" si="0"/>
        <v>7.1778140293637938E-2</v>
      </c>
      <c r="J51" s="98">
        <f t="shared" si="1"/>
        <v>0.55687203791469186</v>
      </c>
      <c r="K51" s="52">
        <f t="shared" si="2"/>
        <v>44</v>
      </c>
      <c r="L51" s="52">
        <f t="shared" si="3"/>
        <v>235</v>
      </c>
      <c r="M51" s="98">
        <f>H51/H48</f>
        <v>0.21220930232558138</v>
      </c>
      <c r="N51" s="52">
        <v>572</v>
      </c>
      <c r="O51" s="52">
        <v>824</v>
      </c>
      <c r="P51" s="52">
        <v>614</v>
      </c>
      <c r="Q51" s="52">
        <v>669</v>
      </c>
      <c r="R51" s="52">
        <v>672</v>
      </c>
      <c r="S51" s="98">
        <f t="shared" si="4"/>
        <v>4.484304932735439E-3</v>
      </c>
      <c r="T51" s="98">
        <f t="shared" si="5"/>
        <v>0.17482517482517479</v>
      </c>
      <c r="U51" s="52">
        <f t="shared" si="6"/>
        <v>3</v>
      </c>
      <c r="V51" s="52">
        <f t="shared" si="7"/>
        <v>100</v>
      </c>
      <c r="W51" s="98">
        <f>R51/R48</f>
        <v>0.21586893671699325</v>
      </c>
    </row>
    <row r="52" spans="2:23" x14ac:dyDescent="0.25">
      <c r="B52" s="94" t="s">
        <v>63</v>
      </c>
      <c r="C52" s="95">
        <v>333</v>
      </c>
      <c r="D52" s="95">
        <v>460</v>
      </c>
      <c r="E52" s="95">
        <v>774</v>
      </c>
      <c r="F52" s="95">
        <v>904</v>
      </c>
      <c r="G52" s="95">
        <v>1110</v>
      </c>
      <c r="H52" s="95">
        <v>1086</v>
      </c>
      <c r="I52" s="96">
        <f t="shared" si="0"/>
        <v>-2.1621621621621623E-2</v>
      </c>
      <c r="J52" s="96">
        <f t="shared" si="1"/>
        <v>1.3608695652173912</v>
      </c>
      <c r="K52" s="95">
        <f t="shared" si="2"/>
        <v>-24</v>
      </c>
      <c r="L52" s="95">
        <f t="shared" si="3"/>
        <v>626</v>
      </c>
      <c r="M52" s="96">
        <f>H52/H48</f>
        <v>0.35077519379844962</v>
      </c>
      <c r="N52" s="95">
        <v>730</v>
      </c>
      <c r="O52" s="95">
        <v>904</v>
      </c>
      <c r="P52" s="95">
        <v>1114</v>
      </c>
      <c r="Q52" s="95">
        <v>1088</v>
      </c>
      <c r="R52" s="95">
        <v>1088</v>
      </c>
      <c r="S52" s="96">
        <f t="shared" si="4"/>
        <v>0</v>
      </c>
      <c r="T52" s="96">
        <f t="shared" si="5"/>
        <v>0.49041095890410968</v>
      </c>
      <c r="U52" s="95">
        <f t="shared" si="6"/>
        <v>0</v>
      </c>
      <c r="V52" s="95">
        <f t="shared" si="7"/>
        <v>358</v>
      </c>
      <c r="W52" s="96">
        <f>R52/R48</f>
        <v>0.3495020880179891</v>
      </c>
    </row>
    <row r="53" spans="2:23" ht="6.9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4"/>
      <c r="K53" s="102"/>
      <c r="L53" s="104"/>
      <c r="M53" s="104"/>
      <c r="N53" s="102"/>
      <c r="O53" s="102"/>
      <c r="P53" s="102"/>
      <c r="Q53" s="102"/>
      <c r="R53" s="104"/>
      <c r="S53" s="104"/>
      <c r="T53" s="104"/>
      <c r="U53" s="104"/>
      <c r="V53" s="104"/>
    </row>
    <row r="54" spans="2:23" ht="15" customHeight="1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878FF9-E369-465A-9CD8-6BF4CB5C3AF8}">
  <sheetPr>
    <tabColor rgb="FF92D050"/>
  </sheetPr>
  <dimension ref="B1:S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9.28515625" customWidth="1"/>
    <col min="11" max="11" width="12.28515625" customWidth="1"/>
    <col min="12" max="16" width="11.5703125" customWidth="1"/>
    <col min="17" max="17" width="10.7109375" customWidth="1"/>
    <col min="18" max="18" width="9.85546875" customWidth="1"/>
    <col min="20" max="20" width="14.42578125" customWidth="1"/>
    <col min="21" max="22" width="7.85546875" customWidth="1"/>
    <col min="23" max="23" width="8.140625" customWidth="1"/>
    <col min="24" max="24" width="9" customWidth="1"/>
    <col min="25" max="26" width="9.42578125" customWidth="1"/>
  </cols>
  <sheetData>
    <row r="1" spans="2:19" ht="42.75" customHeight="1" x14ac:dyDescent="0.25"/>
    <row r="3" spans="2:19" ht="30.75" customHeight="1" thickBot="1" x14ac:dyDescent="0.3">
      <c r="B3" s="82" t="str">
        <f>CONCATENATE("Establecimientos alojativos en funcionamiento en Tenerife y municipios")</f>
        <v>Establecimientos alojativos en funcionamiento en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</row>
    <row r="4" spans="2:19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4"/>
      <c r="Q4" s="84"/>
      <c r="R4" s="84"/>
      <c r="S4" s="84"/>
    </row>
    <row r="5" spans="2:19" ht="15.75" thickBot="1" x14ac:dyDescent="0.3">
      <c r="B5" s="85"/>
      <c r="C5" s="291" t="s">
        <v>64</v>
      </c>
      <c r="D5" s="291"/>
      <c r="E5" s="291"/>
      <c r="F5" s="291"/>
      <c r="G5" s="291"/>
      <c r="H5" s="291"/>
      <c r="I5" s="86"/>
      <c r="J5" s="86"/>
      <c r="K5" s="87"/>
      <c r="L5" s="292" t="s">
        <v>65</v>
      </c>
      <c r="M5" s="292"/>
      <c r="N5" s="292"/>
      <c r="O5" s="292"/>
      <c r="P5" s="292"/>
      <c r="Q5" s="86"/>
      <c r="R5" s="86"/>
      <c r="S5" s="87"/>
    </row>
    <row r="6" spans="2:19" ht="59.25" customHeight="1" x14ac:dyDescent="0.25">
      <c r="B6" s="88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89" t="str">
        <f>CONCATENATE("var. ",RIGHT(H6,2),"/",RIGHT(G6,2))</f>
        <v>var. 24/23</v>
      </c>
      <c r="J6" s="89" t="str">
        <f>CONCATENATE("dif. ",RIGHT(H6,2),"/",RIGHT(G6,2))</f>
        <v>dif. 24/23</v>
      </c>
      <c r="K6" s="14" t="str">
        <f>CONCATENATE("cuota/ total isla ",RIGHT(H6,2))</f>
        <v>cuota/ total isla 24</v>
      </c>
      <c r="L6" s="90" t="s">
        <v>224</v>
      </c>
      <c r="M6" s="90" t="s">
        <v>225</v>
      </c>
      <c r="N6" s="90" t="s">
        <v>226</v>
      </c>
      <c r="O6" s="90" t="s">
        <v>227</v>
      </c>
      <c r="P6" s="90" t="s">
        <v>228</v>
      </c>
      <c r="Q6" s="89" t="str">
        <f>CONCATENATE("var. ",RIGHT(P6,2),"/",RIGHT(O6,2))</f>
        <v>var. 25/24</v>
      </c>
      <c r="R6" s="89" t="str">
        <f>CONCATENATE("dif. ",RIGHT(P6,2),"/",RIGHT(O6,2))</f>
        <v>dif. 25/24</v>
      </c>
      <c r="S6" s="87" t="str">
        <f>CONCATENATE("cuota/ total isla ",RIGHT(P6,2))</f>
        <v>cuota/ total isla 25</v>
      </c>
    </row>
    <row r="7" spans="2:19" x14ac:dyDescent="0.25">
      <c r="B7" s="91" t="s">
        <v>43</v>
      </c>
      <c r="C7" s="92">
        <v>388</v>
      </c>
      <c r="D7" s="92">
        <v>173</v>
      </c>
      <c r="E7" s="92">
        <v>195</v>
      </c>
      <c r="F7" s="92">
        <v>293</v>
      </c>
      <c r="G7" s="92">
        <v>308</v>
      </c>
      <c r="H7" s="92">
        <v>321</v>
      </c>
      <c r="I7" s="93">
        <f>IFERROR(H7/G7-1,"-")</f>
        <v>4.2207792207792139E-2</v>
      </c>
      <c r="J7" s="92">
        <f>IFERROR(H7-G7,"-")</f>
        <v>13</v>
      </c>
      <c r="K7" s="93">
        <f>H7/H7</f>
        <v>1</v>
      </c>
      <c r="L7" s="92">
        <v>124</v>
      </c>
      <c r="M7" s="92">
        <v>282</v>
      </c>
      <c r="N7" s="92">
        <v>930</v>
      </c>
      <c r="O7" s="92">
        <v>966</v>
      </c>
      <c r="P7" s="92">
        <v>975</v>
      </c>
      <c r="Q7" s="93">
        <f t="shared" ref="Q7:Q52" si="0">IFERROR(P7/O7-1,"-")</f>
        <v>9.3167701863354768E-3</v>
      </c>
      <c r="R7" s="92">
        <f t="shared" ref="R7:R52" si="1">IFERROR(P7-O7,"-")</f>
        <v>9</v>
      </c>
      <c r="S7" s="93">
        <f>P7/P7</f>
        <v>1</v>
      </c>
    </row>
    <row r="8" spans="2:19" x14ac:dyDescent="0.25">
      <c r="B8" s="94" t="s">
        <v>60</v>
      </c>
      <c r="C8" s="95">
        <v>230</v>
      </c>
      <c r="D8" s="95">
        <v>104</v>
      </c>
      <c r="E8" s="95">
        <v>124</v>
      </c>
      <c r="F8" s="95">
        <v>194</v>
      </c>
      <c r="G8" s="95">
        <v>199</v>
      </c>
      <c r="H8" s="95">
        <v>210</v>
      </c>
      <c r="I8" s="96">
        <f t="shared" ref="I8:I52" si="2">IFERROR(H8/G8-1,"-")</f>
        <v>5.5276381909547645E-2</v>
      </c>
      <c r="J8" s="95">
        <f t="shared" ref="J8:J52" si="3">IFERROR(H8-G8,"-")</f>
        <v>11</v>
      </c>
      <c r="K8" s="96">
        <f>H8/H7</f>
        <v>0.65420560747663548</v>
      </c>
      <c r="L8" s="95">
        <v>72</v>
      </c>
      <c r="M8" s="95">
        <v>187</v>
      </c>
      <c r="N8" s="95">
        <v>199</v>
      </c>
      <c r="O8" s="95">
        <v>211</v>
      </c>
      <c r="P8" s="95">
        <v>212</v>
      </c>
      <c r="Q8" s="96">
        <f t="shared" si="0"/>
        <v>4.7393364928909332E-3</v>
      </c>
      <c r="R8" s="95">
        <f t="shared" si="1"/>
        <v>1</v>
      </c>
      <c r="S8" s="96">
        <f>P8/P7</f>
        <v>0.21743589743589745</v>
      </c>
    </row>
    <row r="9" spans="2:19" x14ac:dyDescent="0.25">
      <c r="B9" s="97" t="s">
        <v>61</v>
      </c>
      <c r="C9" s="52">
        <v>124</v>
      </c>
      <c r="D9" s="52">
        <v>63</v>
      </c>
      <c r="E9" s="52">
        <v>84</v>
      </c>
      <c r="F9" s="52">
        <v>128</v>
      </c>
      <c r="G9" s="52">
        <v>131</v>
      </c>
      <c r="H9" s="52">
        <v>136</v>
      </c>
      <c r="I9" s="98">
        <f t="shared" si="2"/>
        <v>3.8167938931297662E-2</v>
      </c>
      <c r="J9" s="52">
        <f t="shared" si="3"/>
        <v>5</v>
      </c>
      <c r="K9" s="98">
        <f>H9/H7</f>
        <v>0.42367601246105918</v>
      </c>
      <c r="L9" s="52">
        <v>44</v>
      </c>
      <c r="M9" s="52">
        <v>126</v>
      </c>
      <c r="N9" s="52">
        <v>130</v>
      </c>
      <c r="O9" s="52">
        <v>135</v>
      </c>
      <c r="P9" s="52">
        <v>137</v>
      </c>
      <c r="Q9" s="98">
        <f t="shared" si="0"/>
        <v>1.4814814814814836E-2</v>
      </c>
      <c r="R9" s="52">
        <f t="shared" si="1"/>
        <v>2</v>
      </c>
      <c r="S9" s="98">
        <f>P9/P7</f>
        <v>0.14051282051282052</v>
      </c>
    </row>
    <row r="10" spans="2:19" x14ac:dyDescent="0.25">
      <c r="B10" s="97" t="s">
        <v>62</v>
      </c>
      <c r="C10" s="52">
        <v>107</v>
      </c>
      <c r="D10" s="52">
        <v>41</v>
      </c>
      <c r="E10" s="52">
        <v>40</v>
      </c>
      <c r="F10" s="52">
        <v>65</v>
      </c>
      <c r="G10" s="52">
        <v>68</v>
      </c>
      <c r="H10" s="52">
        <v>74</v>
      </c>
      <c r="I10" s="98">
        <f t="shared" si="2"/>
        <v>8.8235294117646967E-2</v>
      </c>
      <c r="J10" s="52">
        <f t="shared" si="3"/>
        <v>6</v>
      </c>
      <c r="K10" s="98">
        <f>H10/H7</f>
        <v>0.23052959501557632</v>
      </c>
      <c r="L10" s="52">
        <v>28</v>
      </c>
      <c r="M10" s="52">
        <v>61</v>
      </c>
      <c r="N10" s="52">
        <v>69</v>
      </c>
      <c r="O10" s="52">
        <v>76</v>
      </c>
      <c r="P10" s="52">
        <v>75</v>
      </c>
      <c r="Q10" s="98">
        <f t="shared" si="0"/>
        <v>-1.3157894736842146E-2</v>
      </c>
      <c r="R10" s="52">
        <f t="shared" si="1"/>
        <v>-1</v>
      </c>
      <c r="S10" s="98">
        <f>P10/P7</f>
        <v>7.6923076923076927E-2</v>
      </c>
    </row>
    <row r="11" spans="2:19" x14ac:dyDescent="0.25">
      <c r="B11" s="94" t="s">
        <v>63</v>
      </c>
      <c r="C11" s="95">
        <v>158</v>
      </c>
      <c r="D11" s="95">
        <v>70</v>
      </c>
      <c r="E11" s="95">
        <v>71</v>
      </c>
      <c r="F11" s="95">
        <v>100</v>
      </c>
      <c r="G11" s="95">
        <v>109</v>
      </c>
      <c r="H11" s="95">
        <v>111</v>
      </c>
      <c r="I11" s="96">
        <f t="shared" si="2"/>
        <v>1.8348623853210899E-2</v>
      </c>
      <c r="J11" s="95">
        <f t="shared" si="3"/>
        <v>2</v>
      </c>
      <c r="K11" s="96">
        <f>H11/H7</f>
        <v>0.34579439252336447</v>
      </c>
      <c r="L11" s="95">
        <v>52</v>
      </c>
      <c r="M11" s="95">
        <v>95</v>
      </c>
      <c r="N11" s="95">
        <v>111</v>
      </c>
      <c r="O11" s="95">
        <v>111</v>
      </c>
      <c r="P11" s="95">
        <v>113</v>
      </c>
      <c r="Q11" s="96">
        <f t="shared" si="0"/>
        <v>1.8018018018018056E-2</v>
      </c>
      <c r="R11" s="95">
        <f t="shared" si="1"/>
        <v>2</v>
      </c>
      <c r="S11" s="96">
        <f>P11/P7</f>
        <v>0.1158974358974359</v>
      </c>
    </row>
    <row r="12" spans="2:19" x14ac:dyDescent="0.25">
      <c r="B12" s="91" t="s">
        <v>44</v>
      </c>
      <c r="C12" s="99">
        <v>100</v>
      </c>
      <c r="D12" s="99">
        <v>49</v>
      </c>
      <c r="E12" s="99">
        <v>57</v>
      </c>
      <c r="F12" s="99">
        <v>84</v>
      </c>
      <c r="G12" s="99">
        <v>90</v>
      </c>
      <c r="H12" s="99">
        <v>94</v>
      </c>
      <c r="I12" s="100">
        <f t="shared" si="2"/>
        <v>4.4444444444444509E-2</v>
      </c>
      <c r="J12" s="99">
        <f t="shared" si="3"/>
        <v>4</v>
      </c>
      <c r="K12" s="93">
        <f>H12/H12</f>
        <v>1</v>
      </c>
      <c r="L12" s="99">
        <v>33</v>
      </c>
      <c r="M12" s="99">
        <v>81</v>
      </c>
      <c r="N12" s="99">
        <v>91</v>
      </c>
      <c r="O12" s="99">
        <v>94</v>
      </c>
      <c r="P12" s="99">
        <v>92</v>
      </c>
      <c r="Q12" s="100">
        <f t="shared" si="0"/>
        <v>-2.1276595744680882E-2</v>
      </c>
      <c r="R12" s="99">
        <f t="shared" si="1"/>
        <v>-2</v>
      </c>
      <c r="S12" s="93">
        <f>P12/P12</f>
        <v>1</v>
      </c>
    </row>
    <row r="13" spans="2:19" ht="15" customHeight="1" x14ac:dyDescent="0.25">
      <c r="B13" s="94" t="s">
        <v>60</v>
      </c>
      <c r="C13" s="95">
        <v>62</v>
      </c>
      <c r="D13" s="95">
        <v>31</v>
      </c>
      <c r="E13" s="95">
        <v>40</v>
      </c>
      <c r="F13" s="95">
        <v>60</v>
      </c>
      <c r="G13" s="95">
        <v>62</v>
      </c>
      <c r="H13" s="95">
        <v>63</v>
      </c>
      <c r="I13" s="96">
        <f t="shared" si="2"/>
        <v>1.6129032258064502E-2</v>
      </c>
      <c r="J13" s="95">
        <f t="shared" si="3"/>
        <v>1</v>
      </c>
      <c r="K13" s="96">
        <f>H13/H12</f>
        <v>0.67021276595744683</v>
      </c>
      <c r="L13" s="95">
        <v>21</v>
      </c>
      <c r="M13" s="95">
        <v>60</v>
      </c>
      <c r="N13" s="95">
        <v>61</v>
      </c>
      <c r="O13" s="95">
        <v>64</v>
      </c>
      <c r="P13" s="95">
        <v>60</v>
      </c>
      <c r="Q13" s="96">
        <f t="shared" si="0"/>
        <v>-6.25E-2</v>
      </c>
      <c r="R13" s="95">
        <f t="shared" si="1"/>
        <v>-4</v>
      </c>
      <c r="S13" s="96">
        <f>P13/P12</f>
        <v>0.65217391304347827</v>
      </c>
    </row>
    <row r="14" spans="2:19" x14ac:dyDescent="0.25">
      <c r="B14" s="97" t="s">
        <v>61</v>
      </c>
      <c r="C14" s="52">
        <v>44</v>
      </c>
      <c r="D14" s="52">
        <v>25</v>
      </c>
      <c r="E14" s="52">
        <v>33</v>
      </c>
      <c r="F14" s="52">
        <v>48</v>
      </c>
      <c r="G14" s="52">
        <v>50</v>
      </c>
      <c r="H14" s="52">
        <v>52</v>
      </c>
      <c r="I14" s="98">
        <f t="shared" si="2"/>
        <v>4.0000000000000036E-2</v>
      </c>
      <c r="J14" s="52">
        <f t="shared" si="3"/>
        <v>2</v>
      </c>
      <c r="K14" s="98">
        <f>H14/H12</f>
        <v>0.55319148936170215</v>
      </c>
      <c r="L14" s="52">
        <v>18</v>
      </c>
      <c r="M14" s="52">
        <v>48</v>
      </c>
      <c r="N14" s="52">
        <v>49</v>
      </c>
      <c r="O14" s="52">
        <v>52</v>
      </c>
      <c r="P14" s="52">
        <v>49</v>
      </c>
      <c r="Q14" s="98">
        <f t="shared" si="0"/>
        <v>-5.7692307692307709E-2</v>
      </c>
      <c r="R14" s="52">
        <f t="shared" si="1"/>
        <v>-3</v>
      </c>
      <c r="S14" s="98">
        <f>P14/P12</f>
        <v>0.53260869565217395</v>
      </c>
    </row>
    <row r="15" spans="2:19" x14ac:dyDescent="0.25">
      <c r="B15" s="97" t="s">
        <v>62</v>
      </c>
      <c r="C15" s="52">
        <v>18</v>
      </c>
      <c r="D15" s="52">
        <v>6</v>
      </c>
      <c r="E15" s="52">
        <v>7</v>
      </c>
      <c r="F15" s="52">
        <v>12</v>
      </c>
      <c r="G15" s="52">
        <v>11</v>
      </c>
      <c r="H15" s="52">
        <v>11</v>
      </c>
      <c r="I15" s="98">
        <f t="shared" si="2"/>
        <v>0</v>
      </c>
      <c r="J15" s="52">
        <f t="shared" si="3"/>
        <v>0</v>
      </c>
      <c r="K15" s="98">
        <f>H15/H12</f>
        <v>0.11702127659574468</v>
      </c>
      <c r="L15" s="52">
        <v>3</v>
      </c>
      <c r="M15" s="52">
        <v>12</v>
      </c>
      <c r="N15" s="52">
        <v>12</v>
      </c>
      <c r="O15" s="52">
        <v>12</v>
      </c>
      <c r="P15" s="52">
        <v>11</v>
      </c>
      <c r="Q15" s="98">
        <f t="shared" si="0"/>
        <v>-8.333333333333337E-2</v>
      </c>
      <c r="R15" s="52">
        <f t="shared" si="1"/>
        <v>-1</v>
      </c>
      <c r="S15" s="98">
        <f>P15/P12</f>
        <v>0.11956521739130435</v>
      </c>
    </row>
    <row r="16" spans="2:19" x14ac:dyDescent="0.25">
      <c r="B16" s="94" t="s">
        <v>63</v>
      </c>
      <c r="C16" s="95">
        <v>38</v>
      </c>
      <c r="D16" s="95">
        <v>18</v>
      </c>
      <c r="E16" s="95">
        <v>17</v>
      </c>
      <c r="F16" s="95">
        <v>24</v>
      </c>
      <c r="G16" s="95">
        <v>29</v>
      </c>
      <c r="H16" s="95">
        <v>31</v>
      </c>
      <c r="I16" s="96">
        <f t="shared" si="2"/>
        <v>6.8965517241379226E-2</v>
      </c>
      <c r="J16" s="95">
        <f t="shared" si="3"/>
        <v>2</v>
      </c>
      <c r="K16" s="96">
        <f>H16/H12</f>
        <v>0.32978723404255317</v>
      </c>
      <c r="L16" s="95">
        <v>12</v>
      </c>
      <c r="M16" s="95">
        <v>21</v>
      </c>
      <c r="N16" s="95">
        <v>30</v>
      </c>
      <c r="O16" s="95">
        <v>30</v>
      </c>
      <c r="P16" s="95">
        <v>32</v>
      </c>
      <c r="Q16" s="96">
        <f t="shared" si="0"/>
        <v>6.6666666666666652E-2</v>
      </c>
      <c r="R16" s="95">
        <f t="shared" si="1"/>
        <v>2</v>
      </c>
      <c r="S16" s="96">
        <f>P16/P12</f>
        <v>0.34782608695652173</v>
      </c>
    </row>
    <row r="17" spans="2:19" x14ac:dyDescent="0.25">
      <c r="B17" s="91" t="s">
        <v>44</v>
      </c>
      <c r="C17" s="99">
        <v>100</v>
      </c>
      <c r="D17" s="99">
        <v>49</v>
      </c>
      <c r="E17" s="99">
        <v>57</v>
      </c>
      <c r="F17" s="99">
        <v>84</v>
      </c>
      <c r="G17" s="99">
        <v>90</v>
      </c>
      <c r="H17" s="99">
        <v>94</v>
      </c>
      <c r="I17" s="100">
        <f t="shared" si="2"/>
        <v>4.4444444444444509E-2</v>
      </c>
      <c r="J17" s="99">
        <f t="shared" si="3"/>
        <v>4</v>
      </c>
      <c r="K17" s="93">
        <f>H17/H17</f>
        <v>1</v>
      </c>
      <c r="L17" s="99">
        <v>33</v>
      </c>
      <c r="M17" s="99">
        <v>81</v>
      </c>
      <c r="N17" s="99">
        <v>91</v>
      </c>
      <c r="O17" s="99">
        <v>94</v>
      </c>
      <c r="P17" s="99">
        <v>92</v>
      </c>
      <c r="Q17" s="100">
        <f t="shared" si="0"/>
        <v>-2.1276595744680882E-2</v>
      </c>
      <c r="R17" s="99">
        <f t="shared" si="1"/>
        <v>-2</v>
      </c>
      <c r="S17" s="93">
        <f>P17/P17</f>
        <v>1</v>
      </c>
    </row>
    <row r="18" spans="2:19" x14ac:dyDescent="0.25">
      <c r="B18" s="94" t="s">
        <v>60</v>
      </c>
      <c r="C18" s="95">
        <v>62</v>
      </c>
      <c r="D18" s="95">
        <v>31</v>
      </c>
      <c r="E18" s="95">
        <v>40</v>
      </c>
      <c r="F18" s="95">
        <v>60</v>
      </c>
      <c r="G18" s="95">
        <v>62</v>
      </c>
      <c r="H18" s="95">
        <v>63</v>
      </c>
      <c r="I18" s="96">
        <f t="shared" si="2"/>
        <v>1.6129032258064502E-2</v>
      </c>
      <c r="J18" s="95">
        <f t="shared" si="3"/>
        <v>1</v>
      </c>
      <c r="K18" s="96">
        <f>H18/H17</f>
        <v>0.67021276595744683</v>
      </c>
      <c r="L18" s="95">
        <v>21</v>
      </c>
      <c r="M18" s="95">
        <v>60</v>
      </c>
      <c r="N18" s="95">
        <v>61</v>
      </c>
      <c r="O18" s="95">
        <v>64</v>
      </c>
      <c r="P18" s="95">
        <v>60</v>
      </c>
      <c r="Q18" s="96">
        <f t="shared" si="0"/>
        <v>-6.25E-2</v>
      </c>
      <c r="R18" s="95">
        <f t="shared" si="1"/>
        <v>-4</v>
      </c>
      <c r="S18" s="96">
        <f>P18/P17</f>
        <v>0.65217391304347827</v>
      </c>
    </row>
    <row r="19" spans="2:19" x14ac:dyDescent="0.25">
      <c r="B19" s="97" t="s">
        <v>61</v>
      </c>
      <c r="C19" s="52">
        <v>44</v>
      </c>
      <c r="D19" s="52">
        <v>25</v>
      </c>
      <c r="E19" s="52">
        <v>33</v>
      </c>
      <c r="F19" s="52">
        <v>48</v>
      </c>
      <c r="G19" s="52">
        <v>50</v>
      </c>
      <c r="H19" s="52">
        <v>52</v>
      </c>
      <c r="I19" s="98">
        <f t="shared" si="2"/>
        <v>4.0000000000000036E-2</v>
      </c>
      <c r="J19" s="52">
        <f t="shared" si="3"/>
        <v>2</v>
      </c>
      <c r="K19" s="98">
        <f>H19/H17</f>
        <v>0.55319148936170215</v>
      </c>
      <c r="L19" s="52">
        <v>18</v>
      </c>
      <c r="M19" s="52">
        <v>48</v>
      </c>
      <c r="N19" s="52">
        <v>49</v>
      </c>
      <c r="O19" s="52">
        <v>52</v>
      </c>
      <c r="P19" s="52">
        <v>49</v>
      </c>
      <c r="Q19" s="98">
        <f t="shared" si="0"/>
        <v>-5.7692307692307709E-2</v>
      </c>
      <c r="R19" s="52">
        <f t="shared" si="1"/>
        <v>-3</v>
      </c>
      <c r="S19" s="98">
        <f>P19/P17</f>
        <v>0.53260869565217395</v>
      </c>
    </row>
    <row r="20" spans="2:19" x14ac:dyDescent="0.25">
      <c r="B20" s="97" t="s">
        <v>62</v>
      </c>
      <c r="C20" s="52">
        <v>18</v>
      </c>
      <c r="D20" s="52">
        <v>6</v>
      </c>
      <c r="E20" s="52">
        <v>7</v>
      </c>
      <c r="F20" s="52">
        <v>12</v>
      </c>
      <c r="G20" s="52">
        <v>11</v>
      </c>
      <c r="H20" s="52">
        <v>11</v>
      </c>
      <c r="I20" s="98">
        <f t="shared" si="2"/>
        <v>0</v>
      </c>
      <c r="J20" s="52">
        <f t="shared" si="3"/>
        <v>0</v>
      </c>
      <c r="K20" s="98">
        <f>H20/H17</f>
        <v>0.11702127659574468</v>
      </c>
      <c r="L20" s="52">
        <v>3</v>
      </c>
      <c r="M20" s="52">
        <v>12</v>
      </c>
      <c r="N20" s="52">
        <v>12</v>
      </c>
      <c r="O20" s="52">
        <v>12</v>
      </c>
      <c r="P20" s="52">
        <v>11</v>
      </c>
      <c r="Q20" s="98">
        <f t="shared" si="0"/>
        <v>-8.333333333333337E-2</v>
      </c>
      <c r="R20" s="52">
        <f t="shared" si="1"/>
        <v>-1</v>
      </c>
      <c r="S20" s="98">
        <f>P20/P17</f>
        <v>0.11956521739130435</v>
      </c>
    </row>
    <row r="21" spans="2:19" x14ac:dyDescent="0.25">
      <c r="B21" s="94" t="s">
        <v>63</v>
      </c>
      <c r="C21" s="95">
        <v>38</v>
      </c>
      <c r="D21" s="95">
        <v>18</v>
      </c>
      <c r="E21" s="95">
        <v>17</v>
      </c>
      <c r="F21" s="95">
        <v>24</v>
      </c>
      <c r="G21" s="95">
        <v>29</v>
      </c>
      <c r="H21" s="95">
        <v>31</v>
      </c>
      <c r="I21" s="96">
        <f t="shared" si="2"/>
        <v>6.8965517241379226E-2</v>
      </c>
      <c r="J21" s="95">
        <f t="shared" si="3"/>
        <v>2</v>
      </c>
      <c r="K21" s="96">
        <f>H21/H17</f>
        <v>0.32978723404255317</v>
      </c>
      <c r="L21" s="95">
        <v>12</v>
      </c>
      <c r="M21" s="95">
        <v>21</v>
      </c>
      <c r="N21" s="95">
        <v>30</v>
      </c>
      <c r="O21" s="95">
        <v>30</v>
      </c>
      <c r="P21" s="95">
        <v>32</v>
      </c>
      <c r="Q21" s="96">
        <f t="shared" si="0"/>
        <v>6.6666666666666652E-2</v>
      </c>
      <c r="R21" s="95">
        <f t="shared" si="1"/>
        <v>2</v>
      </c>
      <c r="S21" s="96">
        <f>P21/P17</f>
        <v>0.34782608695652173</v>
      </c>
    </row>
    <row r="22" spans="2:19" x14ac:dyDescent="0.25">
      <c r="B22" s="91" t="s">
        <v>46</v>
      </c>
      <c r="C22" s="99">
        <v>13</v>
      </c>
      <c r="D22" s="99">
        <v>4</v>
      </c>
      <c r="E22" s="99">
        <v>4</v>
      </c>
      <c r="F22" s="99">
        <v>5</v>
      </c>
      <c r="G22" s="99">
        <v>7</v>
      </c>
      <c r="H22" s="99">
        <v>7</v>
      </c>
      <c r="I22" s="100">
        <f t="shared" si="2"/>
        <v>0</v>
      </c>
      <c r="J22" s="99">
        <f t="shared" si="3"/>
        <v>0</v>
      </c>
      <c r="K22" s="100">
        <f>H22/H22</f>
        <v>1</v>
      </c>
      <c r="L22" s="99">
        <v>3</v>
      </c>
      <c r="M22" s="99">
        <v>4</v>
      </c>
      <c r="N22" s="99">
        <v>7</v>
      </c>
      <c r="O22" s="99">
        <v>7</v>
      </c>
      <c r="P22" s="99">
        <v>8</v>
      </c>
      <c r="Q22" s="100">
        <f t="shared" si="0"/>
        <v>0.14285714285714279</v>
      </c>
      <c r="R22" s="99">
        <f t="shared" si="1"/>
        <v>1</v>
      </c>
      <c r="S22" s="100">
        <f>P22/P22</f>
        <v>1</v>
      </c>
    </row>
    <row r="23" spans="2:19" x14ac:dyDescent="0.25">
      <c r="B23" s="94" t="s">
        <v>60</v>
      </c>
      <c r="C23" s="95">
        <v>7</v>
      </c>
      <c r="D23" s="95">
        <v>3</v>
      </c>
      <c r="E23" s="95">
        <v>4</v>
      </c>
      <c r="F23" s="95">
        <v>5</v>
      </c>
      <c r="G23" s="95">
        <v>6</v>
      </c>
      <c r="H23" s="95">
        <v>6</v>
      </c>
      <c r="I23" s="96">
        <f t="shared" si="2"/>
        <v>0</v>
      </c>
      <c r="J23" s="95">
        <f t="shared" si="3"/>
        <v>0</v>
      </c>
      <c r="K23" s="96">
        <f>H23/H22</f>
        <v>0.8571428571428571</v>
      </c>
      <c r="L23" s="95">
        <v>3</v>
      </c>
      <c r="M23" s="95">
        <v>4</v>
      </c>
      <c r="N23" s="95">
        <v>6</v>
      </c>
      <c r="O23" s="95">
        <v>6</v>
      </c>
      <c r="P23" s="95">
        <v>6</v>
      </c>
      <c r="Q23" s="96">
        <f t="shared" si="0"/>
        <v>0</v>
      </c>
      <c r="R23" s="95">
        <f t="shared" si="1"/>
        <v>0</v>
      </c>
      <c r="S23" s="96">
        <f>P23/P22</f>
        <v>0.75</v>
      </c>
    </row>
    <row r="24" spans="2:19" x14ac:dyDescent="0.25">
      <c r="B24" s="94" t="s">
        <v>63</v>
      </c>
      <c r="C24" s="95">
        <v>6</v>
      </c>
      <c r="D24" s="95">
        <v>1</v>
      </c>
      <c r="E24" s="95">
        <v>0</v>
      </c>
      <c r="F24" s="95">
        <v>0</v>
      </c>
      <c r="G24" s="95">
        <v>0</v>
      </c>
      <c r="H24" s="95">
        <v>0</v>
      </c>
      <c r="I24" s="96" t="str">
        <f t="shared" si="2"/>
        <v>-</v>
      </c>
      <c r="J24" s="95">
        <f t="shared" si="3"/>
        <v>0</v>
      </c>
      <c r="K24" s="96">
        <f>H24/H22</f>
        <v>0</v>
      </c>
      <c r="L24" s="95">
        <v>0</v>
      </c>
      <c r="M24" s="95">
        <v>0</v>
      </c>
      <c r="N24" s="95">
        <v>0</v>
      </c>
      <c r="O24" s="95">
        <v>0</v>
      </c>
      <c r="P24" s="95">
        <v>0</v>
      </c>
      <c r="Q24" s="96" t="str">
        <f t="shared" si="0"/>
        <v>-</v>
      </c>
      <c r="R24" s="95">
        <f t="shared" si="1"/>
        <v>0</v>
      </c>
      <c r="S24" s="96">
        <f>P24/P22</f>
        <v>0</v>
      </c>
    </row>
    <row r="25" spans="2:19" x14ac:dyDescent="0.25">
      <c r="B25" s="91" t="s">
        <v>47</v>
      </c>
      <c r="C25" s="99">
        <v>6</v>
      </c>
      <c r="D25" s="99">
        <v>3</v>
      </c>
      <c r="E25" s="99">
        <v>4</v>
      </c>
      <c r="F25" s="99">
        <v>5</v>
      </c>
      <c r="G25" s="99">
        <v>4</v>
      </c>
      <c r="H25" s="99">
        <v>5</v>
      </c>
      <c r="I25" s="100">
        <f t="shared" si="2"/>
        <v>0.25</v>
      </c>
      <c r="J25" s="99">
        <f t="shared" si="3"/>
        <v>1</v>
      </c>
      <c r="K25" s="93">
        <f>H25/H25</f>
        <v>1</v>
      </c>
      <c r="L25" s="99">
        <v>3</v>
      </c>
      <c r="M25" s="99">
        <v>5</v>
      </c>
      <c r="N25" s="99">
        <v>5</v>
      </c>
      <c r="O25" s="99">
        <v>5</v>
      </c>
      <c r="P25" s="99">
        <v>6</v>
      </c>
      <c r="Q25" s="100">
        <f t="shared" si="0"/>
        <v>0.19999999999999996</v>
      </c>
      <c r="R25" s="99">
        <f t="shared" si="1"/>
        <v>1</v>
      </c>
      <c r="S25" s="93">
        <f>P25/P25</f>
        <v>1</v>
      </c>
    </row>
    <row r="26" spans="2:19" x14ac:dyDescent="0.25">
      <c r="B26" s="94" t="s">
        <v>60</v>
      </c>
      <c r="C26" s="95">
        <v>5</v>
      </c>
      <c r="D26" s="95">
        <v>2</v>
      </c>
      <c r="E26" s="95">
        <v>3</v>
      </c>
      <c r="F26" s="95">
        <v>4</v>
      </c>
      <c r="G26" s="95">
        <v>3</v>
      </c>
      <c r="H26" s="95">
        <v>4</v>
      </c>
      <c r="I26" s="96">
        <f t="shared" si="2"/>
        <v>0.33333333333333326</v>
      </c>
      <c r="J26" s="95">
        <f t="shared" si="3"/>
        <v>1</v>
      </c>
      <c r="K26" s="96">
        <f>H26/H25</f>
        <v>0.8</v>
      </c>
      <c r="L26" s="95">
        <v>2</v>
      </c>
      <c r="M26" s="95">
        <v>4</v>
      </c>
      <c r="N26" s="95">
        <v>4</v>
      </c>
      <c r="O26" s="95">
        <v>4</v>
      </c>
      <c r="P26" s="95">
        <v>5</v>
      </c>
      <c r="Q26" s="96">
        <f t="shared" si="0"/>
        <v>0.25</v>
      </c>
      <c r="R26" s="95">
        <f t="shared" si="1"/>
        <v>1</v>
      </c>
      <c r="S26" s="96">
        <f>P26/P25</f>
        <v>0.83333333333333337</v>
      </c>
    </row>
    <row r="27" spans="2:19" x14ac:dyDescent="0.25">
      <c r="B27" s="97" t="s">
        <v>61</v>
      </c>
      <c r="C27" s="52">
        <v>3</v>
      </c>
      <c r="D27" s="52">
        <v>0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2"/>
        <v>-</v>
      </c>
      <c r="J27" s="52">
        <f t="shared" si="3"/>
        <v>0</v>
      </c>
      <c r="K27" s="98">
        <f>H27/H25</f>
        <v>0</v>
      </c>
      <c r="L27" s="52">
        <v>2</v>
      </c>
      <c r="M27" s="52">
        <v>0</v>
      </c>
      <c r="N27" s="52">
        <v>0</v>
      </c>
      <c r="O27" s="52">
        <v>0</v>
      </c>
      <c r="P27" s="52">
        <v>0</v>
      </c>
      <c r="Q27" s="98" t="str">
        <f t="shared" si="0"/>
        <v>-</v>
      </c>
      <c r="R27" s="52">
        <f t="shared" si="1"/>
        <v>0</v>
      </c>
      <c r="S27" s="98">
        <f>P27/P25</f>
        <v>0</v>
      </c>
    </row>
    <row r="28" spans="2:19" x14ac:dyDescent="0.25">
      <c r="B28" s="97" t="s">
        <v>62</v>
      </c>
      <c r="C28" s="52">
        <v>2</v>
      </c>
      <c r="D28" s="52">
        <v>0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2"/>
        <v>-</v>
      </c>
      <c r="J28" s="52">
        <f t="shared" si="3"/>
        <v>0</v>
      </c>
      <c r="K28" s="98">
        <f>H28/H25</f>
        <v>0</v>
      </c>
      <c r="L28" s="52">
        <v>0</v>
      </c>
      <c r="M28" s="52">
        <v>0</v>
      </c>
      <c r="N28" s="52">
        <v>0</v>
      </c>
      <c r="O28" s="52">
        <v>0</v>
      </c>
      <c r="P28" s="52">
        <v>0</v>
      </c>
      <c r="Q28" s="98" t="str">
        <f t="shared" si="0"/>
        <v>-</v>
      </c>
      <c r="R28" s="52">
        <f t="shared" si="1"/>
        <v>0</v>
      </c>
      <c r="S28" s="98">
        <f>P28/P25</f>
        <v>0</v>
      </c>
    </row>
    <row r="29" spans="2:19" x14ac:dyDescent="0.25">
      <c r="B29" s="91" t="s">
        <v>48</v>
      </c>
      <c r="C29" s="99">
        <v>78</v>
      </c>
      <c r="D29" s="99">
        <v>33</v>
      </c>
      <c r="E29" s="99">
        <v>37</v>
      </c>
      <c r="F29" s="99">
        <v>59</v>
      </c>
      <c r="G29" s="99">
        <v>62</v>
      </c>
      <c r="H29" s="99">
        <v>64</v>
      </c>
      <c r="I29" s="100">
        <f t="shared" si="2"/>
        <v>3.2258064516129004E-2</v>
      </c>
      <c r="J29" s="99">
        <f t="shared" si="3"/>
        <v>2</v>
      </c>
      <c r="K29" s="93">
        <f>H29/H29</f>
        <v>1</v>
      </c>
      <c r="L29" s="99">
        <v>20</v>
      </c>
      <c r="M29" s="99">
        <v>59</v>
      </c>
      <c r="N29" s="99">
        <v>62</v>
      </c>
      <c r="O29" s="99">
        <v>63</v>
      </c>
      <c r="P29" s="99">
        <v>65</v>
      </c>
      <c r="Q29" s="100">
        <f t="shared" si="0"/>
        <v>3.1746031746031855E-2</v>
      </c>
      <c r="R29" s="99">
        <f t="shared" si="1"/>
        <v>2</v>
      </c>
      <c r="S29" s="93">
        <f>P29/P29</f>
        <v>1</v>
      </c>
    </row>
    <row r="30" spans="2:19" x14ac:dyDescent="0.25">
      <c r="B30" s="94" t="s">
        <v>60</v>
      </c>
      <c r="C30" s="95">
        <v>54</v>
      </c>
      <c r="D30" s="95">
        <v>21</v>
      </c>
      <c r="E30" s="95">
        <v>25</v>
      </c>
      <c r="F30" s="95">
        <v>41</v>
      </c>
      <c r="G30" s="95">
        <v>43</v>
      </c>
      <c r="H30" s="95">
        <v>45</v>
      </c>
      <c r="I30" s="96">
        <f t="shared" si="2"/>
        <v>4.6511627906976827E-2</v>
      </c>
      <c r="J30" s="95">
        <f t="shared" si="3"/>
        <v>2</v>
      </c>
      <c r="K30" s="96">
        <f>H30/H29</f>
        <v>0.703125</v>
      </c>
      <c r="L30" s="95">
        <v>12</v>
      </c>
      <c r="M30" s="95">
        <v>41</v>
      </c>
      <c r="N30" s="95">
        <v>43</v>
      </c>
      <c r="O30" s="95">
        <v>44</v>
      </c>
      <c r="P30" s="95">
        <v>46</v>
      </c>
      <c r="Q30" s="96">
        <f t="shared" si="0"/>
        <v>4.5454545454545414E-2</v>
      </c>
      <c r="R30" s="95">
        <f t="shared" si="1"/>
        <v>2</v>
      </c>
      <c r="S30" s="96">
        <f>P30/P29</f>
        <v>0.70769230769230773</v>
      </c>
    </row>
    <row r="31" spans="2:19" x14ac:dyDescent="0.25">
      <c r="B31" s="97" t="s">
        <v>61</v>
      </c>
      <c r="C31" s="52">
        <v>27</v>
      </c>
      <c r="D31" s="52">
        <v>11</v>
      </c>
      <c r="E31" s="52">
        <v>14</v>
      </c>
      <c r="F31" s="52">
        <v>25</v>
      </c>
      <c r="G31" s="52">
        <v>26</v>
      </c>
      <c r="H31" s="52">
        <v>28</v>
      </c>
      <c r="I31" s="98">
        <f t="shared" si="2"/>
        <v>7.6923076923076872E-2</v>
      </c>
      <c r="J31" s="52">
        <f t="shared" si="3"/>
        <v>2</v>
      </c>
      <c r="K31" s="98">
        <f>H31/H29</f>
        <v>0.4375</v>
      </c>
      <c r="L31" s="52">
        <v>5</v>
      </c>
      <c r="M31" s="52">
        <v>24</v>
      </c>
      <c r="N31" s="52">
        <v>26</v>
      </c>
      <c r="O31" s="52">
        <v>27</v>
      </c>
      <c r="P31" s="52">
        <v>29</v>
      </c>
      <c r="Q31" s="98">
        <f t="shared" si="0"/>
        <v>7.4074074074074181E-2</v>
      </c>
      <c r="R31" s="52">
        <f t="shared" si="1"/>
        <v>2</v>
      </c>
      <c r="S31" s="98">
        <f>P31/P29</f>
        <v>0.44615384615384618</v>
      </c>
    </row>
    <row r="32" spans="2:19" x14ac:dyDescent="0.25">
      <c r="B32" s="97" t="s">
        <v>62</v>
      </c>
      <c r="C32" s="52">
        <v>28</v>
      </c>
      <c r="D32" s="52">
        <v>10</v>
      </c>
      <c r="E32" s="52">
        <v>11</v>
      </c>
      <c r="F32" s="52">
        <v>16</v>
      </c>
      <c r="G32" s="52">
        <v>17</v>
      </c>
      <c r="H32" s="52">
        <v>17</v>
      </c>
      <c r="I32" s="98">
        <f t="shared" si="2"/>
        <v>0</v>
      </c>
      <c r="J32" s="52">
        <f t="shared" si="3"/>
        <v>0</v>
      </c>
      <c r="K32" s="98">
        <f>H32/H29</f>
        <v>0.265625</v>
      </c>
      <c r="L32" s="52">
        <v>7</v>
      </c>
      <c r="M32" s="52">
        <v>17</v>
      </c>
      <c r="N32" s="52">
        <v>17</v>
      </c>
      <c r="O32" s="52">
        <v>17</v>
      </c>
      <c r="P32" s="52">
        <v>17</v>
      </c>
      <c r="Q32" s="98">
        <f t="shared" si="0"/>
        <v>0</v>
      </c>
      <c r="R32" s="52">
        <f t="shared" si="1"/>
        <v>0</v>
      </c>
      <c r="S32" s="98">
        <f>P32/P29</f>
        <v>0.26153846153846155</v>
      </c>
    </row>
    <row r="33" spans="2:19" x14ac:dyDescent="0.25">
      <c r="B33" s="94" t="s">
        <v>63</v>
      </c>
      <c r="C33" s="95">
        <v>24</v>
      </c>
      <c r="D33" s="95">
        <v>12</v>
      </c>
      <c r="E33" s="95">
        <v>12</v>
      </c>
      <c r="F33" s="95">
        <v>18</v>
      </c>
      <c r="G33" s="95">
        <v>19</v>
      </c>
      <c r="H33" s="95">
        <v>19</v>
      </c>
      <c r="I33" s="96">
        <f t="shared" si="2"/>
        <v>0</v>
      </c>
      <c r="J33" s="95">
        <f t="shared" si="3"/>
        <v>0</v>
      </c>
      <c r="K33" s="96">
        <f>H33/H29</f>
        <v>0.296875</v>
      </c>
      <c r="L33" s="95">
        <v>8</v>
      </c>
      <c r="M33" s="95">
        <v>18</v>
      </c>
      <c r="N33" s="95">
        <v>19</v>
      </c>
      <c r="O33" s="95">
        <v>19</v>
      </c>
      <c r="P33" s="95">
        <v>19</v>
      </c>
      <c r="Q33" s="96">
        <f t="shared" si="0"/>
        <v>0</v>
      </c>
      <c r="R33" s="95">
        <f t="shared" si="1"/>
        <v>0</v>
      </c>
      <c r="S33" s="96">
        <f>P33/P29</f>
        <v>0.29230769230769232</v>
      </c>
    </row>
    <row r="34" spans="2:19" x14ac:dyDescent="0.25">
      <c r="B34" s="91" t="s">
        <v>49</v>
      </c>
      <c r="C34" s="99">
        <v>9</v>
      </c>
      <c r="D34" s="99">
        <v>4</v>
      </c>
      <c r="E34" s="99">
        <v>3</v>
      </c>
      <c r="F34" s="99">
        <v>5</v>
      </c>
      <c r="G34" s="99">
        <v>5</v>
      </c>
      <c r="H34" s="99">
        <v>6</v>
      </c>
      <c r="I34" s="100">
        <f t="shared" si="2"/>
        <v>0.19999999999999996</v>
      </c>
      <c r="J34" s="99">
        <f t="shared" si="3"/>
        <v>1</v>
      </c>
      <c r="K34" s="93">
        <f>H34/H34</f>
        <v>1</v>
      </c>
      <c r="L34" s="99">
        <v>3</v>
      </c>
      <c r="M34" s="99">
        <v>4</v>
      </c>
      <c r="N34" s="99">
        <v>5</v>
      </c>
      <c r="O34" s="99">
        <v>6</v>
      </c>
      <c r="P34" s="99">
        <v>6</v>
      </c>
      <c r="Q34" s="100">
        <f t="shared" si="0"/>
        <v>0</v>
      </c>
      <c r="R34" s="99">
        <f t="shared" si="1"/>
        <v>0</v>
      </c>
      <c r="S34" s="93">
        <f>P34/P34</f>
        <v>1</v>
      </c>
    </row>
    <row r="35" spans="2:19" x14ac:dyDescent="0.25">
      <c r="B35" s="94" t="s">
        <v>60</v>
      </c>
      <c r="C35" s="95">
        <v>9</v>
      </c>
      <c r="D35" s="95">
        <v>4</v>
      </c>
      <c r="E35" s="95">
        <v>3</v>
      </c>
      <c r="F35" s="95">
        <v>5</v>
      </c>
      <c r="G35" s="95">
        <v>5</v>
      </c>
      <c r="H35" s="95">
        <v>6</v>
      </c>
      <c r="I35" s="96">
        <f t="shared" si="2"/>
        <v>0.19999999999999996</v>
      </c>
      <c r="J35" s="95">
        <f t="shared" si="3"/>
        <v>1</v>
      </c>
      <c r="K35" s="96">
        <f>H35/H34</f>
        <v>1</v>
      </c>
      <c r="L35" s="95">
        <v>3</v>
      </c>
      <c r="M35" s="95">
        <v>4</v>
      </c>
      <c r="N35" s="95">
        <v>5</v>
      </c>
      <c r="O35" s="95">
        <v>6</v>
      </c>
      <c r="P35" s="95">
        <v>6</v>
      </c>
      <c r="Q35" s="96">
        <f t="shared" si="0"/>
        <v>0</v>
      </c>
      <c r="R35" s="95">
        <f t="shared" si="1"/>
        <v>0</v>
      </c>
      <c r="S35" s="96">
        <f>P35/P34</f>
        <v>1</v>
      </c>
    </row>
    <row r="36" spans="2:19" x14ac:dyDescent="0.25">
      <c r="B36" s="91" t="s">
        <v>50</v>
      </c>
      <c r="C36" s="99">
        <v>15</v>
      </c>
      <c r="D36" s="99">
        <v>6</v>
      </c>
      <c r="E36" s="99">
        <v>7</v>
      </c>
      <c r="F36" s="99">
        <v>11</v>
      </c>
      <c r="G36" s="99">
        <v>12</v>
      </c>
      <c r="H36" s="99">
        <v>12</v>
      </c>
      <c r="I36" s="100">
        <f t="shared" si="2"/>
        <v>0</v>
      </c>
      <c r="J36" s="99">
        <f t="shared" si="3"/>
        <v>0</v>
      </c>
      <c r="K36" s="100">
        <f>H36/H36</f>
        <v>1</v>
      </c>
      <c r="L36" s="99">
        <v>3</v>
      </c>
      <c r="M36" s="99">
        <v>10</v>
      </c>
      <c r="N36" s="99">
        <v>12</v>
      </c>
      <c r="O36" s="99">
        <v>12</v>
      </c>
      <c r="P36" s="99">
        <v>13</v>
      </c>
      <c r="Q36" s="100">
        <f t="shared" si="0"/>
        <v>8.3333333333333259E-2</v>
      </c>
      <c r="R36" s="99">
        <f t="shared" si="1"/>
        <v>1</v>
      </c>
      <c r="S36" s="100">
        <f>P36/P36</f>
        <v>1</v>
      </c>
    </row>
    <row r="37" spans="2:19" x14ac:dyDescent="0.25">
      <c r="B37" s="94" t="s">
        <v>60</v>
      </c>
      <c r="C37" s="95">
        <v>5</v>
      </c>
      <c r="D37" s="95">
        <v>2</v>
      </c>
      <c r="E37" s="95">
        <v>3</v>
      </c>
      <c r="F37" s="95">
        <v>6</v>
      </c>
      <c r="G37" s="95">
        <v>6</v>
      </c>
      <c r="H37" s="95">
        <v>6</v>
      </c>
      <c r="I37" s="96">
        <f t="shared" si="2"/>
        <v>0</v>
      </c>
      <c r="J37" s="95">
        <f t="shared" si="3"/>
        <v>0</v>
      </c>
      <c r="K37" s="96">
        <f>H37/H36</f>
        <v>0.5</v>
      </c>
      <c r="L37" s="95">
        <v>0</v>
      </c>
      <c r="M37" s="95">
        <v>5</v>
      </c>
      <c r="N37" s="95">
        <v>6</v>
      </c>
      <c r="O37" s="95">
        <v>6</v>
      </c>
      <c r="P37" s="95">
        <v>7</v>
      </c>
      <c r="Q37" s="96">
        <f t="shared" si="0"/>
        <v>0.16666666666666674</v>
      </c>
      <c r="R37" s="95">
        <f t="shared" si="1"/>
        <v>1</v>
      </c>
      <c r="S37" s="96">
        <f>P37/P36</f>
        <v>0.53846153846153844</v>
      </c>
    </row>
    <row r="38" spans="2:19" x14ac:dyDescent="0.25">
      <c r="B38" s="94" t="s">
        <v>63</v>
      </c>
      <c r="C38" s="95">
        <v>10</v>
      </c>
      <c r="D38" s="95">
        <v>3</v>
      </c>
      <c r="E38" s="95">
        <v>3</v>
      </c>
      <c r="F38" s="95">
        <v>5</v>
      </c>
      <c r="G38" s="95">
        <v>6</v>
      </c>
      <c r="H38" s="95">
        <v>6</v>
      </c>
      <c r="I38" s="96">
        <f t="shared" si="2"/>
        <v>0</v>
      </c>
      <c r="J38" s="95">
        <f t="shared" si="3"/>
        <v>0</v>
      </c>
      <c r="K38" s="96">
        <f>H38/H36</f>
        <v>0.5</v>
      </c>
      <c r="L38" s="95">
        <v>2</v>
      </c>
      <c r="M38" s="95">
        <v>5</v>
      </c>
      <c r="N38" s="95">
        <v>6</v>
      </c>
      <c r="O38" s="95">
        <v>6</v>
      </c>
      <c r="P38" s="95">
        <v>6</v>
      </c>
      <c r="Q38" s="96">
        <f t="shared" si="0"/>
        <v>0</v>
      </c>
      <c r="R38" s="95">
        <f t="shared" si="1"/>
        <v>0</v>
      </c>
      <c r="S38" s="96">
        <f>P38/P36</f>
        <v>0.46153846153846156</v>
      </c>
    </row>
    <row r="39" spans="2:19" x14ac:dyDescent="0.25">
      <c r="B39" s="91" t="s">
        <v>51</v>
      </c>
      <c r="C39" s="99">
        <v>23</v>
      </c>
      <c r="D39" s="99">
        <v>11</v>
      </c>
      <c r="E39" s="99">
        <v>12</v>
      </c>
      <c r="F39" s="99">
        <v>17</v>
      </c>
      <c r="G39" s="99">
        <v>19</v>
      </c>
      <c r="H39" s="99">
        <v>20</v>
      </c>
      <c r="I39" s="100">
        <f t="shared" si="2"/>
        <v>5.2631578947368363E-2</v>
      </c>
      <c r="J39" s="99">
        <f t="shared" si="3"/>
        <v>1</v>
      </c>
      <c r="K39" s="93">
        <f>H39/H39</f>
        <v>1</v>
      </c>
      <c r="L39" s="99">
        <v>10</v>
      </c>
      <c r="M39" s="99">
        <v>14</v>
      </c>
      <c r="N39" s="99">
        <v>19</v>
      </c>
      <c r="O39" s="99">
        <v>20</v>
      </c>
      <c r="P39" s="99">
        <v>20</v>
      </c>
      <c r="Q39" s="100">
        <f t="shared" si="0"/>
        <v>0</v>
      </c>
      <c r="R39" s="99">
        <f t="shared" si="1"/>
        <v>0</v>
      </c>
      <c r="S39" s="93">
        <f>P39/P39</f>
        <v>1</v>
      </c>
    </row>
    <row r="40" spans="2:19" x14ac:dyDescent="0.25">
      <c r="B40" s="94" t="s">
        <v>60</v>
      </c>
      <c r="C40" s="95">
        <v>23</v>
      </c>
      <c r="D40" s="95">
        <v>11</v>
      </c>
      <c r="E40" s="95">
        <v>12</v>
      </c>
      <c r="F40" s="95">
        <v>17</v>
      </c>
      <c r="G40" s="95">
        <v>19</v>
      </c>
      <c r="H40" s="95">
        <v>20</v>
      </c>
      <c r="I40" s="96">
        <f t="shared" si="2"/>
        <v>5.2631578947368363E-2</v>
      </c>
      <c r="J40" s="95">
        <f t="shared" si="3"/>
        <v>1</v>
      </c>
      <c r="K40" s="96">
        <f>H40/H39</f>
        <v>1</v>
      </c>
      <c r="L40" s="95">
        <v>10</v>
      </c>
      <c r="M40" s="95">
        <v>14</v>
      </c>
      <c r="N40" s="95">
        <v>19</v>
      </c>
      <c r="O40" s="95">
        <v>20</v>
      </c>
      <c r="P40" s="95">
        <v>20</v>
      </c>
      <c r="Q40" s="96">
        <f t="shared" si="0"/>
        <v>0</v>
      </c>
      <c r="R40" s="95">
        <f t="shared" si="1"/>
        <v>0</v>
      </c>
      <c r="S40" s="96">
        <f>P40/P39</f>
        <v>1</v>
      </c>
    </row>
    <row r="41" spans="2:19" x14ac:dyDescent="0.25">
      <c r="B41" s="97" t="s">
        <v>61</v>
      </c>
      <c r="C41" s="52">
        <v>5</v>
      </c>
      <c r="D41" s="52">
        <v>4</v>
      </c>
      <c r="E41" s="52">
        <v>7</v>
      </c>
      <c r="F41" s="52">
        <v>7</v>
      </c>
      <c r="G41" s="52">
        <v>7</v>
      </c>
      <c r="H41" s="52">
        <v>7</v>
      </c>
      <c r="I41" s="98">
        <f t="shared" si="2"/>
        <v>0</v>
      </c>
      <c r="J41" s="52">
        <f t="shared" si="3"/>
        <v>0</v>
      </c>
      <c r="K41" s="98">
        <f>H41/H39</f>
        <v>0.35</v>
      </c>
      <c r="L41" s="52">
        <v>5</v>
      </c>
      <c r="M41" s="52">
        <v>7</v>
      </c>
      <c r="N41" s="52">
        <v>7</v>
      </c>
      <c r="O41" s="52">
        <v>7</v>
      </c>
      <c r="P41" s="52">
        <v>8</v>
      </c>
      <c r="Q41" s="98">
        <f t="shared" si="0"/>
        <v>0.14285714285714279</v>
      </c>
      <c r="R41" s="52">
        <f t="shared" si="1"/>
        <v>1</v>
      </c>
      <c r="S41" s="98">
        <f>P41/P39</f>
        <v>0.4</v>
      </c>
    </row>
    <row r="42" spans="2:19" x14ac:dyDescent="0.25">
      <c r="B42" s="97" t="s">
        <v>62</v>
      </c>
      <c r="C42" s="52">
        <v>18</v>
      </c>
      <c r="D42" s="52">
        <v>7</v>
      </c>
      <c r="E42" s="52">
        <v>6</v>
      </c>
      <c r="F42" s="52">
        <v>10</v>
      </c>
      <c r="G42" s="52">
        <v>12</v>
      </c>
      <c r="H42" s="52">
        <v>13</v>
      </c>
      <c r="I42" s="98">
        <f t="shared" si="2"/>
        <v>8.3333333333333259E-2</v>
      </c>
      <c r="J42" s="52">
        <f t="shared" si="3"/>
        <v>1</v>
      </c>
      <c r="K42" s="98">
        <f>H42/H39</f>
        <v>0.65</v>
      </c>
      <c r="L42" s="52">
        <v>5</v>
      </c>
      <c r="M42" s="52">
        <v>7</v>
      </c>
      <c r="N42" s="52">
        <v>12</v>
      </c>
      <c r="O42" s="52">
        <v>13</v>
      </c>
      <c r="P42" s="52">
        <v>12</v>
      </c>
      <c r="Q42" s="98">
        <f t="shared" si="0"/>
        <v>-7.6923076923076872E-2</v>
      </c>
      <c r="R42" s="52">
        <f t="shared" si="1"/>
        <v>-1</v>
      </c>
      <c r="S42" s="98">
        <f>P42/P39</f>
        <v>0.6</v>
      </c>
    </row>
    <row r="43" spans="2:19" x14ac:dyDescent="0.25">
      <c r="B43" s="91" t="s">
        <v>52</v>
      </c>
      <c r="C43" s="99">
        <v>19</v>
      </c>
      <c r="D43" s="99">
        <v>9</v>
      </c>
      <c r="E43" s="99">
        <v>11</v>
      </c>
      <c r="F43" s="99">
        <v>14</v>
      </c>
      <c r="G43" s="99">
        <v>14</v>
      </c>
      <c r="H43" s="99">
        <v>14</v>
      </c>
      <c r="I43" s="100">
        <f t="shared" si="2"/>
        <v>0</v>
      </c>
      <c r="J43" s="99">
        <f t="shared" si="3"/>
        <v>0</v>
      </c>
      <c r="K43" s="93">
        <f>H43/H43</f>
        <v>1</v>
      </c>
      <c r="L43" s="99">
        <v>8</v>
      </c>
      <c r="M43" s="99">
        <v>14</v>
      </c>
      <c r="N43" s="99">
        <v>14</v>
      </c>
      <c r="O43" s="99">
        <v>14</v>
      </c>
      <c r="P43" s="99">
        <v>15</v>
      </c>
      <c r="Q43" s="100">
        <f t="shared" si="0"/>
        <v>7.1428571428571397E-2</v>
      </c>
      <c r="R43" s="99">
        <f t="shared" si="1"/>
        <v>1</v>
      </c>
      <c r="S43" s="93">
        <f>P43/P43</f>
        <v>1</v>
      </c>
    </row>
    <row r="44" spans="2:19" x14ac:dyDescent="0.25">
      <c r="B44" s="94" t="s">
        <v>60</v>
      </c>
      <c r="C44" s="95">
        <v>7</v>
      </c>
      <c r="D44" s="95">
        <v>4</v>
      </c>
      <c r="E44" s="95">
        <v>5</v>
      </c>
      <c r="F44" s="95">
        <v>8</v>
      </c>
      <c r="G44" s="95">
        <v>8</v>
      </c>
      <c r="H44" s="95">
        <v>8</v>
      </c>
      <c r="I44" s="96">
        <f t="shared" si="2"/>
        <v>0</v>
      </c>
      <c r="J44" s="95">
        <f t="shared" si="3"/>
        <v>0</v>
      </c>
      <c r="K44" s="96">
        <f>H44/H43</f>
        <v>0.5714285714285714</v>
      </c>
      <c r="L44" s="95">
        <v>3</v>
      </c>
      <c r="M44" s="95">
        <v>8</v>
      </c>
      <c r="N44" s="95">
        <v>8</v>
      </c>
      <c r="O44" s="95">
        <v>8</v>
      </c>
      <c r="P44" s="95">
        <v>8</v>
      </c>
      <c r="Q44" s="96">
        <f t="shared" si="0"/>
        <v>0</v>
      </c>
      <c r="R44" s="95">
        <f t="shared" si="1"/>
        <v>0</v>
      </c>
      <c r="S44" s="96">
        <f>P44/P43</f>
        <v>0.53333333333333333</v>
      </c>
    </row>
    <row r="45" spans="2:19" x14ac:dyDescent="0.25">
      <c r="B45" s="97" t="s">
        <v>61</v>
      </c>
      <c r="C45" s="52">
        <v>5</v>
      </c>
      <c r="D45" s="52">
        <v>0</v>
      </c>
      <c r="E45" s="52">
        <v>4</v>
      </c>
      <c r="F45" s="52">
        <v>6</v>
      </c>
      <c r="G45" s="52">
        <v>6</v>
      </c>
      <c r="H45" s="52">
        <v>6</v>
      </c>
      <c r="I45" s="98">
        <f t="shared" si="2"/>
        <v>0</v>
      </c>
      <c r="J45" s="52">
        <f t="shared" si="3"/>
        <v>0</v>
      </c>
      <c r="K45" s="98">
        <f>H45/H43</f>
        <v>0.42857142857142855</v>
      </c>
      <c r="L45" s="52">
        <v>0</v>
      </c>
      <c r="M45" s="52">
        <v>6</v>
      </c>
      <c r="N45" s="52">
        <v>6</v>
      </c>
      <c r="O45" s="52">
        <v>6</v>
      </c>
      <c r="P45" s="52">
        <v>6</v>
      </c>
      <c r="Q45" s="98">
        <f t="shared" si="0"/>
        <v>0</v>
      </c>
      <c r="R45" s="52">
        <f t="shared" si="1"/>
        <v>0</v>
      </c>
      <c r="S45" s="98">
        <f>P45/P43</f>
        <v>0.4</v>
      </c>
    </row>
    <row r="46" spans="2:19" x14ac:dyDescent="0.25">
      <c r="B46" s="97" t="s">
        <v>62</v>
      </c>
      <c r="C46" s="52">
        <v>2</v>
      </c>
      <c r="D46" s="52">
        <v>0</v>
      </c>
      <c r="E46" s="52">
        <v>2</v>
      </c>
      <c r="F46" s="52">
        <v>2</v>
      </c>
      <c r="G46" s="52">
        <v>2</v>
      </c>
      <c r="H46" s="52">
        <v>2</v>
      </c>
      <c r="I46" s="98">
        <f t="shared" si="2"/>
        <v>0</v>
      </c>
      <c r="J46" s="52">
        <f t="shared" si="3"/>
        <v>0</v>
      </c>
      <c r="K46" s="98">
        <f>H46/H43</f>
        <v>0.14285714285714285</v>
      </c>
      <c r="L46" s="52">
        <v>0</v>
      </c>
      <c r="M46" s="52">
        <v>2</v>
      </c>
      <c r="N46" s="52">
        <v>2</v>
      </c>
      <c r="O46" s="52">
        <v>2</v>
      </c>
      <c r="P46" s="52">
        <v>2</v>
      </c>
      <c r="Q46" s="98">
        <f t="shared" si="0"/>
        <v>0</v>
      </c>
      <c r="R46" s="52">
        <f t="shared" si="1"/>
        <v>0</v>
      </c>
      <c r="S46" s="98">
        <f>P46/P43</f>
        <v>0.13333333333333333</v>
      </c>
    </row>
    <row r="47" spans="2:19" x14ac:dyDescent="0.25">
      <c r="B47" s="94" t="s">
        <v>63</v>
      </c>
      <c r="C47" s="95">
        <v>12</v>
      </c>
      <c r="D47" s="95">
        <v>5</v>
      </c>
      <c r="E47" s="95">
        <v>6</v>
      </c>
      <c r="F47" s="95">
        <v>6</v>
      </c>
      <c r="G47" s="95">
        <v>6</v>
      </c>
      <c r="H47" s="95">
        <v>6</v>
      </c>
      <c r="I47" s="96">
        <f t="shared" si="2"/>
        <v>0</v>
      </c>
      <c r="J47" s="95">
        <f t="shared" si="3"/>
        <v>0</v>
      </c>
      <c r="K47" s="96">
        <f>H47/H43</f>
        <v>0.42857142857142855</v>
      </c>
      <c r="L47" s="95">
        <v>5</v>
      </c>
      <c r="M47" s="95">
        <v>6</v>
      </c>
      <c r="N47" s="95">
        <v>6</v>
      </c>
      <c r="O47" s="95">
        <v>6</v>
      </c>
      <c r="P47" s="95">
        <v>7</v>
      </c>
      <c r="Q47" s="96">
        <f t="shared" si="0"/>
        <v>0.16666666666666674</v>
      </c>
      <c r="R47" s="95">
        <f t="shared" si="1"/>
        <v>1</v>
      </c>
      <c r="S47" s="96">
        <f>P47/P43</f>
        <v>0.46666666666666667</v>
      </c>
    </row>
    <row r="48" spans="2:19" x14ac:dyDescent="0.25">
      <c r="B48" s="91" t="s">
        <v>53</v>
      </c>
      <c r="C48" s="99">
        <v>22</v>
      </c>
      <c r="D48" s="99">
        <v>11</v>
      </c>
      <c r="E48" s="99">
        <v>13</v>
      </c>
      <c r="F48" s="99">
        <v>16</v>
      </c>
      <c r="G48" s="99">
        <v>16</v>
      </c>
      <c r="H48" s="99">
        <v>18</v>
      </c>
      <c r="I48" s="100">
        <f t="shared" si="2"/>
        <v>0.125</v>
      </c>
      <c r="J48" s="99">
        <f t="shared" si="3"/>
        <v>2</v>
      </c>
      <c r="K48" s="93">
        <f>H48/H48</f>
        <v>1</v>
      </c>
      <c r="L48" s="99">
        <v>10</v>
      </c>
      <c r="M48" s="99">
        <v>17</v>
      </c>
      <c r="N48" s="99">
        <v>16</v>
      </c>
      <c r="O48" s="99">
        <v>19</v>
      </c>
      <c r="P48" s="99">
        <v>19</v>
      </c>
      <c r="Q48" s="100">
        <f t="shared" si="0"/>
        <v>0</v>
      </c>
      <c r="R48" s="99">
        <f t="shared" si="1"/>
        <v>0</v>
      </c>
      <c r="S48" s="93">
        <f>P48/P48</f>
        <v>1</v>
      </c>
    </row>
    <row r="49" spans="2:19" x14ac:dyDescent="0.25">
      <c r="B49" s="94" t="s">
        <v>60</v>
      </c>
      <c r="C49" s="95">
        <v>18</v>
      </c>
      <c r="D49" s="95">
        <v>9</v>
      </c>
      <c r="E49" s="95">
        <v>12</v>
      </c>
      <c r="F49" s="95">
        <v>14</v>
      </c>
      <c r="G49" s="95">
        <v>13</v>
      </c>
      <c r="H49" s="95">
        <v>15</v>
      </c>
      <c r="I49" s="96">
        <f t="shared" si="2"/>
        <v>0.15384615384615374</v>
      </c>
      <c r="J49" s="95">
        <f t="shared" si="3"/>
        <v>2</v>
      </c>
      <c r="K49" s="96">
        <f>H49/H48</f>
        <v>0.83333333333333337</v>
      </c>
      <c r="L49" s="95">
        <v>9</v>
      </c>
      <c r="M49" s="95">
        <v>15</v>
      </c>
      <c r="N49" s="95">
        <v>13</v>
      </c>
      <c r="O49" s="95">
        <v>16</v>
      </c>
      <c r="P49" s="95">
        <v>16</v>
      </c>
      <c r="Q49" s="96">
        <f t="shared" si="0"/>
        <v>0</v>
      </c>
      <c r="R49" s="95">
        <f t="shared" si="1"/>
        <v>0</v>
      </c>
      <c r="S49" s="96">
        <f>P49/P48</f>
        <v>0.84210526315789469</v>
      </c>
    </row>
    <row r="50" spans="2:19" x14ac:dyDescent="0.25">
      <c r="B50" s="97" t="s">
        <v>61</v>
      </c>
      <c r="C50" s="52">
        <v>9</v>
      </c>
      <c r="D50" s="52">
        <v>5</v>
      </c>
      <c r="E50" s="52">
        <v>8</v>
      </c>
      <c r="F50" s="52">
        <v>8</v>
      </c>
      <c r="G50" s="52">
        <v>8</v>
      </c>
      <c r="H50" s="52">
        <v>8</v>
      </c>
      <c r="I50" s="98">
        <f t="shared" si="2"/>
        <v>0</v>
      </c>
      <c r="J50" s="52">
        <f t="shared" si="3"/>
        <v>0</v>
      </c>
      <c r="K50" s="98">
        <f>H50/H48</f>
        <v>0.44444444444444442</v>
      </c>
      <c r="L50" s="52">
        <v>6</v>
      </c>
      <c r="M50" s="52">
        <v>9</v>
      </c>
      <c r="N50" s="52">
        <v>8</v>
      </c>
      <c r="O50" s="52">
        <v>8</v>
      </c>
      <c r="P50" s="52">
        <v>8</v>
      </c>
      <c r="Q50" s="98">
        <f t="shared" si="0"/>
        <v>0</v>
      </c>
      <c r="R50" s="52">
        <f t="shared" si="1"/>
        <v>0</v>
      </c>
      <c r="S50" s="98">
        <f>P50/P48</f>
        <v>0.42105263157894735</v>
      </c>
    </row>
    <row r="51" spans="2:19" x14ac:dyDescent="0.25">
      <c r="B51" s="97" t="s">
        <v>62</v>
      </c>
      <c r="C51" s="52">
        <v>9</v>
      </c>
      <c r="D51" s="52">
        <v>4</v>
      </c>
      <c r="E51" s="52">
        <v>4</v>
      </c>
      <c r="F51" s="52">
        <v>6</v>
      </c>
      <c r="G51" s="52">
        <v>5</v>
      </c>
      <c r="H51" s="52">
        <v>7</v>
      </c>
      <c r="I51" s="98">
        <f t="shared" si="2"/>
        <v>0.39999999999999991</v>
      </c>
      <c r="J51" s="52">
        <f t="shared" si="3"/>
        <v>2</v>
      </c>
      <c r="K51" s="98">
        <f>H51/H48</f>
        <v>0.3888888888888889</v>
      </c>
      <c r="L51" s="52">
        <v>3</v>
      </c>
      <c r="M51" s="52">
        <v>6</v>
      </c>
      <c r="N51" s="52">
        <v>5</v>
      </c>
      <c r="O51" s="52">
        <v>8</v>
      </c>
      <c r="P51" s="52">
        <v>8</v>
      </c>
      <c r="Q51" s="98">
        <f t="shared" si="0"/>
        <v>0</v>
      </c>
      <c r="R51" s="52">
        <f t="shared" si="1"/>
        <v>0</v>
      </c>
      <c r="S51" s="98">
        <f>P51/P48</f>
        <v>0.42105263157894735</v>
      </c>
    </row>
    <row r="52" spans="2:19" x14ac:dyDescent="0.25">
      <c r="B52" s="94" t="s">
        <v>63</v>
      </c>
      <c r="C52" s="95">
        <v>5</v>
      </c>
      <c r="D52" s="95">
        <v>2</v>
      </c>
      <c r="E52" s="95">
        <v>2</v>
      </c>
      <c r="F52" s="95">
        <v>3</v>
      </c>
      <c r="G52" s="95">
        <v>4</v>
      </c>
      <c r="H52" s="95">
        <v>4</v>
      </c>
      <c r="I52" s="96">
        <f t="shared" si="2"/>
        <v>0</v>
      </c>
      <c r="J52" s="95">
        <f t="shared" si="3"/>
        <v>0</v>
      </c>
      <c r="K52" s="96">
        <f>H52/H48</f>
        <v>0.22222222222222221</v>
      </c>
      <c r="L52" s="95">
        <v>2</v>
      </c>
      <c r="M52" s="95">
        <v>3</v>
      </c>
      <c r="N52" s="95">
        <v>4</v>
      </c>
      <c r="O52" s="95">
        <v>4</v>
      </c>
      <c r="P52" s="95">
        <v>4</v>
      </c>
      <c r="Q52" s="96">
        <f t="shared" si="0"/>
        <v>0</v>
      </c>
      <c r="R52" s="95">
        <f t="shared" si="1"/>
        <v>0</v>
      </c>
      <c r="S52" s="96">
        <f>P52/P48</f>
        <v>0.21052631578947367</v>
      </c>
    </row>
    <row r="53" spans="2:19" ht="4.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2"/>
      <c r="K53" s="104"/>
      <c r="L53" s="102"/>
      <c r="M53" s="102"/>
      <c r="N53" s="102"/>
      <c r="O53" s="102"/>
      <c r="P53" s="104"/>
      <c r="Q53" s="104"/>
      <c r="R53" s="104"/>
    </row>
    <row r="54" spans="2:19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</row>
  </sheetData>
  <mergeCells count="2">
    <mergeCell ref="C5:H5"/>
    <mergeCell ref="L5:P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BA70FF-F50F-4808-9A61-05CE746B2038}">
  <sheetPr>
    <tabColor theme="7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3DD4D1-BD1D-4396-B41A-BDBBF6390CA8}">
  <sheetPr>
    <tabColor theme="7" tint="0.79998168889431442"/>
  </sheetPr>
  <dimension ref="A4:O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68" t="s">
        <v>234</v>
      </c>
      <c r="C4" s="268"/>
      <c r="D4" s="268"/>
      <c r="E4" s="268"/>
      <c r="F4" s="268"/>
      <c r="G4" s="268"/>
      <c r="H4" s="268"/>
      <c r="I4" s="268"/>
      <c r="J4" s="268"/>
      <c r="K4" s="268"/>
      <c r="L4" s="268"/>
      <c r="M4" s="268"/>
      <c r="N4" s="268"/>
      <c r="O4" s="1" t="s">
        <v>66</v>
      </c>
    </row>
    <row r="5" spans="1:15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O5" s="1" t="s">
        <v>67</v>
      </c>
    </row>
    <row r="6" spans="1:15" ht="22.5" thickTop="1" thickBot="1" x14ac:dyDescent="0.3">
      <c r="B6" s="108" t="s">
        <v>30</v>
      </c>
      <c r="C6" s="293" t="s">
        <v>68</v>
      </c>
      <c r="D6" s="294"/>
      <c r="E6" s="294"/>
      <c r="F6" s="294"/>
      <c r="G6" s="294"/>
      <c r="H6" s="294"/>
      <c r="I6" s="294"/>
      <c r="J6" s="294"/>
      <c r="K6" s="294"/>
      <c r="L6" s="294"/>
      <c r="M6" s="294"/>
      <c r="N6" s="294"/>
    </row>
    <row r="7" spans="1:15" ht="22.5" thickTop="1" thickBot="1" x14ac:dyDescent="0.3">
      <c r="B7" s="109"/>
      <c r="C7" s="295">
        <f>E7-1</f>
        <v>2020</v>
      </c>
      <c r="D7" s="296"/>
      <c r="E7" s="297">
        <f>G7-1</f>
        <v>2021</v>
      </c>
      <c r="F7" s="296"/>
      <c r="G7" s="297">
        <f>I7-1</f>
        <v>2022</v>
      </c>
      <c r="H7" s="296"/>
      <c r="I7" s="297">
        <f>K7-1</f>
        <v>2023</v>
      </c>
      <c r="J7" s="296"/>
      <c r="K7" s="297">
        <f>M7-1</f>
        <v>2024</v>
      </c>
      <c r="L7" s="296"/>
      <c r="M7" s="297">
        <v>2025</v>
      </c>
      <c r="N7" s="298"/>
    </row>
    <row r="8" spans="1:15" ht="16.5" thickTop="1" thickBot="1" x14ac:dyDescent="0.3">
      <c r="B8" s="85"/>
      <c r="C8" s="113" t="s">
        <v>69</v>
      </c>
      <c r="D8" s="114" t="str">
        <f>CONCATENATE("var ",RIGHT(C7,2),"/",RIGHT(C7-1,2))</f>
        <v>var 20/19</v>
      </c>
      <c r="E8" s="115" t="s">
        <v>69</v>
      </c>
      <c r="F8" s="114" t="str">
        <f>CONCATENATE("var ",RIGHT(E7,2),"/",RIGHT(E7-1,2))</f>
        <v>var 21/20</v>
      </c>
      <c r="G8" s="115" t="s">
        <v>69</v>
      </c>
      <c r="H8" s="114" t="str">
        <f>CONCATENATE("var ",RIGHT(G7,2),"/",RIGHT(G7-1,2))</f>
        <v>var 22/21</v>
      </c>
      <c r="I8" s="115" t="s">
        <v>69</v>
      </c>
      <c r="J8" s="114" t="str">
        <f>CONCATENATE("var ",RIGHT(I7,2),"/",RIGHT(I7-1,2))</f>
        <v>var 23/22</v>
      </c>
      <c r="K8" s="115" t="s">
        <v>69</v>
      </c>
      <c r="L8" s="114" t="str">
        <f>CONCATENATE("var ",RIGHT(K7,2),"/",RIGHT(K7-1,2))</f>
        <v>var 24/23</v>
      </c>
      <c r="M8" s="115" t="s">
        <v>69</v>
      </c>
      <c r="N8" s="114" t="str">
        <f>CONCATENATE("var ",RIGHT(M7,2),"/",RIGHT(M7-1,2))</f>
        <v>var 25/24</v>
      </c>
    </row>
    <row r="9" spans="1:15" x14ac:dyDescent="0.25">
      <c r="A9" s="1" t="s">
        <v>70</v>
      </c>
      <c r="B9" s="116" t="s">
        <v>71</v>
      </c>
      <c r="C9" s="117">
        <v>138100</v>
      </c>
      <c r="D9" s="118">
        <v>5.0773433160613779E-2</v>
      </c>
      <c r="E9" s="117">
        <v>15182</v>
      </c>
      <c r="F9" s="118">
        <f t="shared" ref="F9:N21" si="0">IFERROR(E9/C9-1,"-")</f>
        <v>-0.89006517016654596</v>
      </c>
      <c r="G9" s="117">
        <v>99949</v>
      </c>
      <c r="H9" s="118">
        <f>IFERROR(G9/E9-1,"-")</f>
        <v>5.5833882228955343</v>
      </c>
      <c r="I9" s="117">
        <v>139602</v>
      </c>
      <c r="J9" s="118">
        <f t="shared" si="0"/>
        <v>0.39673233349007986</v>
      </c>
      <c r="K9" s="117">
        <v>150925</v>
      </c>
      <c r="L9" s="118">
        <f t="shared" si="0"/>
        <v>8.1109153163994696E-2</v>
      </c>
      <c r="M9" s="117">
        <v>146051</v>
      </c>
      <c r="N9" s="118">
        <f t="shared" si="0"/>
        <v>-3.2294185853900981E-2</v>
      </c>
    </row>
    <row r="10" spans="1:15" x14ac:dyDescent="0.25">
      <c r="A10" s="1" t="s">
        <v>72</v>
      </c>
      <c r="B10" s="116" t="s">
        <v>73</v>
      </c>
      <c r="C10" s="117">
        <v>148350</v>
      </c>
      <c r="D10" s="118">
        <v>0.14272729373521997</v>
      </c>
      <c r="E10" s="117">
        <v>19347</v>
      </c>
      <c r="F10" s="118">
        <f t="shared" si="0"/>
        <v>-0.86958543983822045</v>
      </c>
      <c r="G10" s="117">
        <v>130897</v>
      </c>
      <c r="H10" s="118">
        <f t="shared" si="0"/>
        <v>5.7657517961441052</v>
      </c>
      <c r="I10" s="117">
        <v>147030</v>
      </c>
      <c r="J10" s="118">
        <f t="shared" si="0"/>
        <v>0.12324957791240432</v>
      </c>
      <c r="K10" s="117">
        <v>154587</v>
      </c>
      <c r="L10" s="118">
        <f t="shared" si="0"/>
        <v>5.1397673944093114E-2</v>
      </c>
      <c r="M10" s="117">
        <v>147890</v>
      </c>
      <c r="N10" s="118">
        <f>IFERROR(M10/K10-1,"-")</f>
        <v>-4.3321883470149536E-2</v>
      </c>
    </row>
    <row r="11" spans="1:15" x14ac:dyDescent="0.25">
      <c r="A11" s="1" t="s">
        <v>74</v>
      </c>
      <c r="B11" s="116" t="s">
        <v>75</v>
      </c>
      <c r="C11" s="117">
        <v>57720</v>
      </c>
      <c r="D11" s="118">
        <v>-0.62770657705480559</v>
      </c>
      <c r="E11" s="117">
        <v>24976</v>
      </c>
      <c r="F11" s="118">
        <f t="shared" si="0"/>
        <v>-0.5672903672903673</v>
      </c>
      <c r="G11" s="117">
        <v>140303</v>
      </c>
      <c r="H11" s="118">
        <f t="shared" si="0"/>
        <v>4.6175128122998075</v>
      </c>
      <c r="I11" s="117">
        <v>154113</v>
      </c>
      <c r="J11" s="118">
        <f t="shared" si="0"/>
        <v>9.8429826874692594E-2</v>
      </c>
      <c r="K11" s="117">
        <v>175927</v>
      </c>
      <c r="L11" s="118">
        <f t="shared" si="0"/>
        <v>0.14154548934872468</v>
      </c>
      <c r="M11" s="117"/>
      <c r="N11" s="118"/>
    </row>
    <row r="12" spans="1:15" x14ac:dyDescent="0.25">
      <c r="A12" s="1" t="s">
        <v>76</v>
      </c>
      <c r="B12" s="116" t="s">
        <v>77</v>
      </c>
      <c r="C12" s="117">
        <v>0</v>
      </c>
      <c r="D12" s="118">
        <v>-1</v>
      </c>
      <c r="E12" s="117">
        <v>32795</v>
      </c>
      <c r="F12" s="118" t="str">
        <f t="shared" si="0"/>
        <v>-</v>
      </c>
      <c r="G12" s="117">
        <v>166226</v>
      </c>
      <c r="H12" s="118">
        <f t="shared" si="0"/>
        <v>4.0686385119682882</v>
      </c>
      <c r="I12" s="117">
        <v>167625</v>
      </c>
      <c r="J12" s="118">
        <f t="shared" si="0"/>
        <v>8.4162525717998982E-3</v>
      </c>
      <c r="K12" s="117">
        <v>158852</v>
      </c>
      <c r="L12" s="118">
        <f t="shared" si="0"/>
        <v>-5.2337061894108916E-2</v>
      </c>
      <c r="M12" s="117"/>
      <c r="N12" s="118"/>
    </row>
    <row r="13" spans="1:15" x14ac:dyDescent="0.25">
      <c r="A13" s="1" t="s">
        <v>78</v>
      </c>
      <c r="B13" s="116" t="s">
        <v>79</v>
      </c>
      <c r="C13" s="117">
        <v>0</v>
      </c>
      <c r="D13" s="118">
        <v>-1</v>
      </c>
      <c r="E13" s="117">
        <v>42014</v>
      </c>
      <c r="F13" s="118" t="str">
        <f t="shared" si="0"/>
        <v>-</v>
      </c>
      <c r="G13" s="117">
        <v>145846</v>
      </c>
      <c r="H13" s="118">
        <f t="shared" si="0"/>
        <v>2.4713666872947111</v>
      </c>
      <c r="I13" s="117">
        <v>150325</v>
      </c>
      <c r="J13" s="118">
        <f t="shared" si="0"/>
        <v>3.0710475432990991E-2</v>
      </c>
      <c r="K13" s="117">
        <v>161561</v>
      </c>
      <c r="L13" s="118">
        <f t="shared" si="0"/>
        <v>7.4744719773823354E-2</v>
      </c>
      <c r="M13" s="117"/>
      <c r="N13" s="118"/>
    </row>
    <row r="14" spans="1:15" x14ac:dyDescent="0.25">
      <c r="A14" s="1" t="s">
        <v>80</v>
      </c>
      <c r="B14" s="116" t="s">
        <v>81</v>
      </c>
      <c r="C14" s="117">
        <v>0</v>
      </c>
      <c r="D14" s="118">
        <v>-1</v>
      </c>
      <c r="E14" s="117">
        <v>53539</v>
      </c>
      <c r="F14" s="118" t="str">
        <f t="shared" si="0"/>
        <v>-</v>
      </c>
      <c r="G14" s="117">
        <v>144989</v>
      </c>
      <c r="H14" s="118">
        <f t="shared" si="0"/>
        <v>1.7081006369188816</v>
      </c>
      <c r="I14" s="117">
        <v>157350</v>
      </c>
      <c r="J14" s="118">
        <f t="shared" si="0"/>
        <v>8.5254743463297311E-2</v>
      </c>
      <c r="K14" s="117">
        <v>157065</v>
      </c>
      <c r="L14" s="118">
        <f t="shared" si="0"/>
        <v>-1.8112488083888989E-3</v>
      </c>
      <c r="M14" s="117"/>
      <c r="N14" s="118"/>
    </row>
    <row r="15" spans="1:15" x14ac:dyDescent="0.25">
      <c r="A15" s="1" t="s">
        <v>82</v>
      </c>
      <c r="B15" s="116" t="s">
        <v>83</v>
      </c>
      <c r="C15" s="117">
        <v>0</v>
      </c>
      <c r="D15" s="118">
        <v>-1</v>
      </c>
      <c r="E15" s="117">
        <v>94144</v>
      </c>
      <c r="F15" s="118" t="str">
        <f t="shared" si="0"/>
        <v>-</v>
      </c>
      <c r="G15" s="117">
        <v>164843</v>
      </c>
      <c r="H15" s="118">
        <f t="shared" si="0"/>
        <v>0.75096660435078189</v>
      </c>
      <c r="I15" s="117">
        <v>163971</v>
      </c>
      <c r="J15" s="118">
        <f t="shared" si="0"/>
        <v>-5.2898818876142562E-3</v>
      </c>
      <c r="K15" s="117">
        <v>166795</v>
      </c>
      <c r="L15" s="118">
        <f t="shared" si="0"/>
        <v>1.7222557647388781E-2</v>
      </c>
      <c r="M15" s="117"/>
      <c r="N15" s="118"/>
    </row>
    <row r="16" spans="1:15" x14ac:dyDescent="0.25">
      <c r="A16" s="1" t="s">
        <v>84</v>
      </c>
      <c r="B16" s="116" t="s">
        <v>85</v>
      </c>
      <c r="C16" s="117">
        <v>52795</v>
      </c>
      <c r="D16" s="118">
        <v>-0.67966920285898036</v>
      </c>
      <c r="E16" s="117">
        <v>118184</v>
      </c>
      <c r="F16" s="118">
        <f t="shared" si="0"/>
        <v>1.2385453167913627</v>
      </c>
      <c r="G16" s="117">
        <v>164674</v>
      </c>
      <c r="H16" s="118">
        <f t="shared" si="0"/>
        <v>0.39336966086779945</v>
      </c>
      <c r="I16" s="117">
        <v>166974</v>
      </c>
      <c r="J16" s="118">
        <f t="shared" si="0"/>
        <v>1.3966989324362133E-2</v>
      </c>
      <c r="K16" s="117">
        <v>175399</v>
      </c>
      <c r="L16" s="118">
        <f t="shared" si="0"/>
        <v>5.0456957370608624E-2</v>
      </c>
      <c r="M16" s="117"/>
      <c r="N16" s="118"/>
    </row>
    <row r="17" spans="1:15" x14ac:dyDescent="0.25">
      <c r="A17" s="1" t="s">
        <v>86</v>
      </c>
      <c r="B17" s="116" t="s">
        <v>87</v>
      </c>
      <c r="C17" s="117">
        <v>37281</v>
      </c>
      <c r="D17" s="118">
        <v>-0.72741032127868044</v>
      </c>
      <c r="E17" s="117">
        <v>105384</v>
      </c>
      <c r="F17" s="118">
        <f t="shared" si="0"/>
        <v>1.8267482095437355</v>
      </c>
      <c r="G17" s="117">
        <v>140395</v>
      </c>
      <c r="H17" s="118">
        <f t="shared" si="0"/>
        <v>0.33222310787216269</v>
      </c>
      <c r="I17" s="117">
        <v>153067</v>
      </c>
      <c r="J17" s="118">
        <f t="shared" si="0"/>
        <v>9.0259624630506741E-2</v>
      </c>
      <c r="K17" s="117">
        <v>148572</v>
      </c>
      <c r="L17" s="118">
        <f t="shared" si="0"/>
        <v>-2.936622524776733E-2</v>
      </c>
      <c r="M17" s="117"/>
      <c r="N17" s="118"/>
    </row>
    <row r="18" spans="1:15" x14ac:dyDescent="0.25">
      <c r="A18" s="1" t="s">
        <v>88</v>
      </c>
      <c r="B18" s="116" t="s">
        <v>89</v>
      </c>
      <c r="C18" s="117">
        <v>29818</v>
      </c>
      <c r="D18" s="118">
        <v>-0.81206590109793142</v>
      </c>
      <c r="E18" s="117">
        <v>139108</v>
      </c>
      <c r="F18" s="118">
        <f t="shared" si="0"/>
        <v>3.6652357636327046</v>
      </c>
      <c r="G18" s="117">
        <v>159273</v>
      </c>
      <c r="H18" s="118">
        <f t="shared" si="0"/>
        <v>0.14495931218909042</v>
      </c>
      <c r="I18" s="117">
        <v>172251</v>
      </c>
      <c r="J18" s="118">
        <f t="shared" si="0"/>
        <v>8.1482737187093868E-2</v>
      </c>
      <c r="K18" s="117">
        <v>172855</v>
      </c>
      <c r="L18" s="118">
        <f t="shared" si="0"/>
        <v>3.5065108475422768E-3</v>
      </c>
      <c r="M18" s="117"/>
      <c r="N18" s="118"/>
    </row>
    <row r="19" spans="1:15" x14ac:dyDescent="0.25">
      <c r="A19" s="1" t="s">
        <v>90</v>
      </c>
      <c r="B19" s="116" t="s">
        <v>91</v>
      </c>
      <c r="C19" s="117">
        <v>22307</v>
      </c>
      <c r="D19" s="118">
        <v>-0.83601170347281439</v>
      </c>
      <c r="E19" s="117">
        <v>122250</v>
      </c>
      <c r="F19" s="118">
        <f t="shared" si="0"/>
        <v>4.4803424933877256</v>
      </c>
      <c r="G19" s="117">
        <v>145679</v>
      </c>
      <c r="H19" s="118">
        <f t="shared" si="0"/>
        <v>0.19164826175869121</v>
      </c>
      <c r="I19" s="117">
        <v>154254</v>
      </c>
      <c r="J19" s="118">
        <f t="shared" si="0"/>
        <v>5.8862293123923104E-2</v>
      </c>
      <c r="K19" s="117">
        <v>156906</v>
      </c>
      <c r="L19" s="118">
        <f t="shared" si="0"/>
        <v>1.7192422886926684E-2</v>
      </c>
      <c r="M19" s="117"/>
      <c r="N19" s="118"/>
    </row>
    <row r="20" spans="1:15" x14ac:dyDescent="0.25">
      <c r="A20" s="1" t="s">
        <v>92</v>
      </c>
      <c r="B20" s="116" t="s">
        <v>93</v>
      </c>
      <c r="C20" s="117">
        <v>27724</v>
      </c>
      <c r="D20" s="118">
        <v>-0.80364743794043703</v>
      </c>
      <c r="E20" s="117">
        <v>114122</v>
      </c>
      <c r="F20" s="118">
        <f t="shared" si="0"/>
        <v>3.1163612754292309</v>
      </c>
      <c r="G20" s="117">
        <v>153975</v>
      </c>
      <c r="H20" s="118">
        <f t="shared" si="0"/>
        <v>0.34921399905364425</v>
      </c>
      <c r="I20" s="117">
        <v>161770</v>
      </c>
      <c r="J20" s="118">
        <f t="shared" si="0"/>
        <v>5.0625101477512535E-2</v>
      </c>
      <c r="K20" s="117">
        <v>159454</v>
      </c>
      <c r="L20" s="118">
        <f t="shared" si="0"/>
        <v>-1.431662236508624E-2</v>
      </c>
      <c r="M20" s="117"/>
      <c r="N20" s="118"/>
    </row>
    <row r="21" spans="1:15" ht="15.75" x14ac:dyDescent="0.25">
      <c r="A21" s="1" t="s">
        <v>0</v>
      </c>
      <c r="B21" s="119" t="s">
        <v>30</v>
      </c>
      <c r="C21" s="120">
        <v>550867</v>
      </c>
      <c r="D21" s="121">
        <v>-0.68748946936969391</v>
      </c>
      <c r="E21" s="120">
        <v>881045</v>
      </c>
      <c r="F21" s="121">
        <f t="shared" si="0"/>
        <v>0.5993787974229714</v>
      </c>
      <c r="G21" s="120">
        <v>1757049</v>
      </c>
      <c r="H21" s="121">
        <f t="shared" si="0"/>
        <v>0.99427838532651558</v>
      </c>
      <c r="I21" s="120">
        <v>1888332</v>
      </c>
      <c r="J21" s="121">
        <f t="shared" si="0"/>
        <v>7.4717893467968199E-2</v>
      </c>
      <c r="K21" s="120">
        <v>1938898</v>
      </c>
      <c r="L21" s="121">
        <f t="shared" si="0"/>
        <v>2.677813011694985E-2</v>
      </c>
      <c r="M21" s="120">
        <v>293941</v>
      </c>
      <c r="N21" s="121">
        <v>-3.7874126057241608E-2</v>
      </c>
    </row>
    <row r="22" spans="1:15" ht="6" customHeight="1" x14ac:dyDescent="0.25"/>
    <row r="23" spans="1:15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</row>
    <row r="24" spans="1:15" x14ac:dyDescent="0.25">
      <c r="E24" s="122"/>
      <c r="G24" s="122"/>
      <c r="I24" s="122"/>
      <c r="K24" s="122"/>
      <c r="N24" s="79"/>
    </row>
    <row r="26" spans="1:15" ht="48.75" customHeight="1" thickBot="1" x14ac:dyDescent="0.3">
      <c r="B26" s="268" t="s">
        <v>235</v>
      </c>
      <c r="C26" s="268"/>
      <c r="D26" s="268"/>
      <c r="E26" s="268"/>
      <c r="F26" s="268"/>
      <c r="G26" s="268"/>
      <c r="H26" s="268"/>
      <c r="I26" s="268"/>
      <c r="J26" s="268"/>
      <c r="K26" s="268"/>
      <c r="L26" s="268"/>
      <c r="M26" s="268"/>
      <c r="N26" s="268"/>
      <c r="O26" s="1" t="s">
        <v>94</v>
      </c>
    </row>
    <row r="27" spans="1:15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O27" s="1" t="s">
        <v>95</v>
      </c>
    </row>
    <row r="28" spans="1:15" ht="22.5" thickTop="1" thickBot="1" x14ac:dyDescent="0.3">
      <c r="B28" s="123" t="s">
        <v>96</v>
      </c>
      <c r="C28" s="293" t="s">
        <v>97</v>
      </c>
      <c r="D28" s="294"/>
      <c r="E28" s="294"/>
      <c r="F28" s="294"/>
      <c r="G28" s="294"/>
      <c r="H28" s="294"/>
      <c r="I28" s="294"/>
      <c r="J28" s="294"/>
      <c r="K28" s="294"/>
      <c r="L28" s="294"/>
      <c r="M28" s="294"/>
      <c r="N28" s="294"/>
    </row>
    <row r="29" spans="1:15" ht="22.5" thickTop="1" thickBot="1" x14ac:dyDescent="0.3">
      <c r="B29" s="109"/>
      <c r="C29" s="295">
        <f>C$7</f>
        <v>2020</v>
      </c>
      <c r="D29" s="296"/>
      <c r="E29" s="295">
        <f>E$7</f>
        <v>2021</v>
      </c>
      <c r="F29" s="296"/>
      <c r="G29" s="295">
        <f>G$7</f>
        <v>2022</v>
      </c>
      <c r="H29" s="296"/>
      <c r="I29" s="295">
        <f>I$7</f>
        <v>2023</v>
      </c>
      <c r="J29" s="296"/>
      <c r="K29" s="295">
        <f>K$7</f>
        <v>2024</v>
      </c>
      <c r="L29" s="296"/>
      <c r="M29" s="295">
        <f>M$7</f>
        <v>2025</v>
      </c>
      <c r="N29" s="296"/>
    </row>
    <row r="30" spans="1:15" ht="16.5" thickTop="1" thickBot="1" x14ac:dyDescent="0.3">
      <c r="B30" s="85"/>
      <c r="C30" s="113" t="s">
        <v>69</v>
      </c>
      <c r="D30" s="114" t="str">
        <f>CONCATENATE("var ",RIGHT(C29,2),"/",RIGHT(C29-1,2))</f>
        <v>var 20/19</v>
      </c>
      <c r="E30" s="115" t="s">
        <v>69</v>
      </c>
      <c r="F30" s="114" t="str">
        <f>CONCATENATE("var ",RIGHT(E29,2),"/",RIGHT(E29-1,2))</f>
        <v>var 21/20</v>
      </c>
      <c r="G30" s="115" t="s">
        <v>69</v>
      </c>
      <c r="H30" s="114" t="str">
        <f>CONCATENATE("var ",RIGHT(G29,2),"/",RIGHT(G29-1,2))</f>
        <v>var 22/21</v>
      </c>
      <c r="I30" s="115" t="s">
        <v>69</v>
      </c>
      <c r="J30" s="114" t="str">
        <f>CONCATENATE("var ",RIGHT(I29,2),"/",RIGHT(I29-1,2))</f>
        <v>var 23/22</v>
      </c>
      <c r="K30" s="115" t="s">
        <v>69</v>
      </c>
      <c r="L30" s="114" t="str">
        <f>CONCATENATE("var ",RIGHT(K29,2),"/",RIGHT(K29-1,2))</f>
        <v>var 24/23</v>
      </c>
      <c r="M30" s="115" t="s">
        <v>69</v>
      </c>
      <c r="N30" s="114" t="str">
        <f>CONCATENATE("var ",RIGHT(M29,2),"/",RIGHT(M29-1,2))</f>
        <v>var 25/24</v>
      </c>
    </row>
    <row r="31" spans="1:15" x14ac:dyDescent="0.25">
      <c r="B31" s="116" t="s">
        <v>71</v>
      </c>
      <c r="C31" s="117">
        <v>8778</v>
      </c>
      <c r="D31" s="118">
        <v>0.13822614107883813</v>
      </c>
      <c r="E31" s="117">
        <v>5945</v>
      </c>
      <c r="F31" s="118">
        <f t="shared" ref="F31:L43" si="1">IFERROR(E31/C31-1,"-")</f>
        <v>-0.32273866484392799</v>
      </c>
      <c r="G31" s="117">
        <v>8963</v>
      </c>
      <c r="H31" s="118">
        <f t="shared" si="1"/>
        <v>0.50765349032800677</v>
      </c>
      <c r="I31" s="117">
        <v>8728</v>
      </c>
      <c r="J31" s="118">
        <f t="shared" si="1"/>
        <v>-2.6218899921901184E-2</v>
      </c>
      <c r="K31" s="117">
        <v>7100</v>
      </c>
      <c r="L31" s="118">
        <f t="shared" si="1"/>
        <v>-0.18652612282309811</v>
      </c>
      <c r="M31" s="117">
        <v>6983</v>
      </c>
      <c r="N31" s="118">
        <f t="shared" ref="N31" si="2">IFERROR(M31/K31-1,"-")</f>
        <v>-1.6478873239436642E-2</v>
      </c>
    </row>
    <row r="32" spans="1:15" x14ac:dyDescent="0.25">
      <c r="B32" s="116" t="s">
        <v>73</v>
      </c>
      <c r="C32" s="117">
        <v>8379</v>
      </c>
      <c r="D32" s="118">
        <v>0.21575739988392328</v>
      </c>
      <c r="E32" s="117">
        <v>8339</v>
      </c>
      <c r="F32" s="118">
        <f t="shared" si="1"/>
        <v>-4.7738393603055096E-3</v>
      </c>
      <c r="G32" s="117">
        <v>9611</v>
      </c>
      <c r="H32" s="118">
        <f t="shared" si="1"/>
        <v>0.1525362753327737</v>
      </c>
      <c r="I32" s="117">
        <v>6455</v>
      </c>
      <c r="J32" s="118">
        <f t="shared" si="1"/>
        <v>-0.32837373842472173</v>
      </c>
      <c r="K32" s="117">
        <v>7633</v>
      </c>
      <c r="L32" s="118">
        <f t="shared" si="1"/>
        <v>0.1824941905499613</v>
      </c>
      <c r="M32" s="117">
        <v>5525</v>
      </c>
      <c r="N32" s="118">
        <f>IFERROR(M32/K32-1,"-")</f>
        <v>-0.27616926503340755</v>
      </c>
    </row>
    <row r="33" spans="2:15" x14ac:dyDescent="0.25">
      <c r="B33" s="116" t="s">
        <v>75</v>
      </c>
      <c r="C33" s="117">
        <v>3120</v>
      </c>
      <c r="D33" s="118">
        <v>-0.69569881985760262</v>
      </c>
      <c r="E33" s="117">
        <v>13348</v>
      </c>
      <c r="F33" s="118">
        <f t="shared" si="1"/>
        <v>3.2782051282051281</v>
      </c>
      <c r="G33" s="117">
        <v>8161</v>
      </c>
      <c r="H33" s="118">
        <f t="shared" si="1"/>
        <v>-0.38859754270302671</v>
      </c>
      <c r="I33" s="117">
        <v>8632</v>
      </c>
      <c r="J33" s="118">
        <f t="shared" si="1"/>
        <v>5.7713515500551482E-2</v>
      </c>
      <c r="K33" s="117">
        <v>10880</v>
      </c>
      <c r="L33" s="118">
        <f t="shared" si="1"/>
        <v>0.26042632066728455</v>
      </c>
      <c r="M33" s="117"/>
      <c r="N33" s="118"/>
    </row>
    <row r="34" spans="2:15" x14ac:dyDescent="0.25">
      <c r="B34" s="116" t="s">
        <v>77</v>
      </c>
      <c r="C34" s="117">
        <v>0</v>
      </c>
      <c r="D34" s="118">
        <v>-1</v>
      </c>
      <c r="E34" s="117">
        <v>17832</v>
      </c>
      <c r="F34" s="118" t="str">
        <f t="shared" si="1"/>
        <v>-</v>
      </c>
      <c r="G34" s="117">
        <v>17904</v>
      </c>
      <c r="H34" s="118">
        <f t="shared" si="1"/>
        <v>4.0376850605652326E-3</v>
      </c>
      <c r="I34" s="117">
        <v>18211</v>
      </c>
      <c r="J34" s="118">
        <f t="shared" si="1"/>
        <v>1.7147006255585406E-2</v>
      </c>
      <c r="K34" s="117">
        <v>9038</v>
      </c>
      <c r="L34" s="118">
        <f t="shared" si="1"/>
        <v>-0.50370655098566797</v>
      </c>
      <c r="M34" s="117"/>
      <c r="N34" s="118"/>
    </row>
    <row r="35" spans="2:15" x14ac:dyDescent="0.25">
      <c r="B35" s="116" t="s">
        <v>79</v>
      </c>
      <c r="C35" s="117">
        <v>0</v>
      </c>
      <c r="D35" s="118">
        <v>-1</v>
      </c>
      <c r="E35" s="117">
        <v>22395</v>
      </c>
      <c r="F35" s="118" t="str">
        <f t="shared" si="1"/>
        <v>-</v>
      </c>
      <c r="G35" s="117">
        <v>21254</v>
      </c>
      <c r="H35" s="118">
        <f t="shared" si="1"/>
        <v>-5.0948872516186627E-2</v>
      </c>
      <c r="I35" s="117">
        <v>15078</v>
      </c>
      <c r="J35" s="118">
        <f t="shared" si="1"/>
        <v>-0.29058059659358237</v>
      </c>
      <c r="K35" s="117">
        <v>15159</v>
      </c>
      <c r="L35" s="118">
        <f t="shared" si="1"/>
        <v>5.3720652606445984E-3</v>
      </c>
      <c r="M35" s="117"/>
      <c r="N35" s="118"/>
    </row>
    <row r="36" spans="2:15" x14ac:dyDescent="0.25">
      <c r="B36" s="116" t="s">
        <v>81</v>
      </c>
      <c r="C36" s="117">
        <v>0</v>
      </c>
      <c r="D36" s="118">
        <v>-1</v>
      </c>
      <c r="E36" s="117">
        <v>27958</v>
      </c>
      <c r="F36" s="118" t="str">
        <f t="shared" si="1"/>
        <v>-</v>
      </c>
      <c r="G36" s="117">
        <v>22658</v>
      </c>
      <c r="H36" s="118">
        <f t="shared" si="1"/>
        <v>-0.18957006938979903</v>
      </c>
      <c r="I36" s="117">
        <v>23558</v>
      </c>
      <c r="J36" s="118">
        <f t="shared" si="1"/>
        <v>3.9721069820813915E-2</v>
      </c>
      <c r="K36" s="117">
        <v>19400</v>
      </c>
      <c r="L36" s="118">
        <f t="shared" si="1"/>
        <v>-0.17650055182952717</v>
      </c>
      <c r="M36" s="117"/>
      <c r="N36" s="118"/>
    </row>
    <row r="37" spans="2:15" x14ac:dyDescent="0.25">
      <c r="B37" s="116" t="s">
        <v>83</v>
      </c>
      <c r="C37" s="117">
        <v>0</v>
      </c>
      <c r="D37" s="118">
        <v>-1</v>
      </c>
      <c r="E37" s="117">
        <v>41599</v>
      </c>
      <c r="F37" s="118" t="str">
        <f t="shared" si="1"/>
        <v>-</v>
      </c>
      <c r="G37" s="117">
        <v>30318</v>
      </c>
      <c r="H37" s="118">
        <f t="shared" si="1"/>
        <v>-0.27118440347123729</v>
      </c>
      <c r="I37" s="117">
        <v>23211</v>
      </c>
      <c r="J37" s="118">
        <f t="shared" si="1"/>
        <v>-0.23441519889174744</v>
      </c>
      <c r="K37" s="117">
        <v>19632</v>
      </c>
      <c r="L37" s="118">
        <f t="shared" si="1"/>
        <v>-0.15419413209254229</v>
      </c>
      <c r="M37" s="117"/>
      <c r="N37" s="118"/>
    </row>
    <row r="38" spans="2:15" x14ac:dyDescent="0.25">
      <c r="B38" s="116" t="s">
        <v>85</v>
      </c>
      <c r="C38" s="117">
        <v>31564</v>
      </c>
      <c r="D38" s="118">
        <v>-0.2339764591675767</v>
      </c>
      <c r="E38" s="117">
        <v>43961</v>
      </c>
      <c r="F38" s="118">
        <f t="shared" si="1"/>
        <v>0.39275757191737415</v>
      </c>
      <c r="G38" s="117">
        <v>33443</v>
      </c>
      <c r="H38" s="118">
        <f t="shared" si="1"/>
        <v>-0.23925752371420117</v>
      </c>
      <c r="I38" s="117">
        <v>27029</v>
      </c>
      <c r="J38" s="118">
        <f t="shared" si="1"/>
        <v>-0.19178901414346794</v>
      </c>
      <c r="K38" s="117">
        <v>27274</v>
      </c>
      <c r="L38" s="118">
        <f t="shared" si="1"/>
        <v>9.0643383033037761E-3</v>
      </c>
      <c r="M38" s="117"/>
      <c r="N38" s="118"/>
    </row>
    <row r="39" spans="2:15" x14ac:dyDescent="0.25">
      <c r="B39" s="116" t="s">
        <v>87</v>
      </c>
      <c r="C39" s="117">
        <v>24772</v>
      </c>
      <c r="D39" s="118">
        <v>8.6253014689761098E-2</v>
      </c>
      <c r="E39" s="117">
        <v>26618</v>
      </c>
      <c r="F39" s="118">
        <f t="shared" si="1"/>
        <v>7.4519618924592246E-2</v>
      </c>
      <c r="G39" s="117">
        <v>19659</v>
      </c>
      <c r="H39" s="118">
        <f t="shared" si="1"/>
        <v>-0.2614396273198587</v>
      </c>
      <c r="I39" s="117">
        <v>17879</v>
      </c>
      <c r="J39" s="118">
        <f t="shared" si="1"/>
        <v>-9.054377130067659E-2</v>
      </c>
      <c r="K39" s="117">
        <v>15893</v>
      </c>
      <c r="L39" s="118">
        <f t="shared" si="1"/>
        <v>-0.11108003803344701</v>
      </c>
      <c r="M39" s="117"/>
      <c r="N39" s="118"/>
    </row>
    <row r="40" spans="2:15" x14ac:dyDescent="0.25">
      <c r="B40" s="116" t="s">
        <v>89</v>
      </c>
      <c r="C40" s="117">
        <v>14396</v>
      </c>
      <c r="D40" s="118">
        <v>-0.16033829104695252</v>
      </c>
      <c r="E40" s="117">
        <v>17065</v>
      </c>
      <c r="F40" s="118">
        <f t="shared" si="1"/>
        <v>0.18539872186718531</v>
      </c>
      <c r="G40" s="117">
        <v>12335</v>
      </c>
      <c r="H40" s="118">
        <f t="shared" si="1"/>
        <v>-0.27717550542045122</v>
      </c>
      <c r="I40" s="117">
        <v>12720</v>
      </c>
      <c r="J40" s="118">
        <f t="shared" si="1"/>
        <v>3.121199837859745E-2</v>
      </c>
      <c r="K40" s="117">
        <v>10936</v>
      </c>
      <c r="L40" s="118">
        <f t="shared" si="1"/>
        <v>-0.14025157232704399</v>
      </c>
      <c r="M40" s="117"/>
      <c r="N40" s="118"/>
    </row>
    <row r="41" spans="2:15" x14ac:dyDescent="0.25">
      <c r="B41" s="116" t="s">
        <v>91</v>
      </c>
      <c r="C41" s="117">
        <v>4393</v>
      </c>
      <c r="D41" s="118">
        <v>-0.57448663308795034</v>
      </c>
      <c r="E41" s="117">
        <v>8488</v>
      </c>
      <c r="F41" s="118">
        <f t="shared" si="1"/>
        <v>0.93216480764853182</v>
      </c>
      <c r="G41" s="117">
        <v>10001</v>
      </c>
      <c r="H41" s="118">
        <f t="shared" si="1"/>
        <v>0.17825164938737048</v>
      </c>
      <c r="I41" s="117">
        <v>8177</v>
      </c>
      <c r="J41" s="118">
        <f t="shared" si="1"/>
        <v>-0.1823817618238176</v>
      </c>
      <c r="K41" s="117">
        <v>8061</v>
      </c>
      <c r="L41" s="118">
        <f t="shared" si="1"/>
        <v>-1.4186131833190618E-2</v>
      </c>
      <c r="M41" s="117"/>
      <c r="N41" s="118"/>
    </row>
    <row r="42" spans="2:15" x14ac:dyDescent="0.25">
      <c r="B42" s="116" t="s">
        <v>93</v>
      </c>
      <c r="C42" s="117">
        <v>6173</v>
      </c>
      <c r="D42" s="118">
        <v>-0.50225770037090789</v>
      </c>
      <c r="E42" s="117">
        <v>14036</v>
      </c>
      <c r="F42" s="118">
        <f t="shared" si="1"/>
        <v>1.2737728819050704</v>
      </c>
      <c r="G42" s="117">
        <v>12901</v>
      </c>
      <c r="H42" s="118">
        <f t="shared" si="1"/>
        <v>-8.0863493872898262E-2</v>
      </c>
      <c r="I42" s="117">
        <v>11834</v>
      </c>
      <c r="J42" s="118">
        <f t="shared" si="1"/>
        <v>-8.2706766917293284E-2</v>
      </c>
      <c r="K42" s="117">
        <v>10813</v>
      </c>
      <c r="L42" s="118">
        <f t="shared" si="1"/>
        <v>-8.6276829474395855E-2</v>
      </c>
      <c r="M42" s="117"/>
      <c r="N42" s="118"/>
    </row>
    <row r="43" spans="2:15" ht="15.75" x14ac:dyDescent="0.25">
      <c r="B43" s="119" t="s">
        <v>30</v>
      </c>
      <c r="C43" s="120">
        <v>117997</v>
      </c>
      <c r="D43" s="121">
        <v>-0.47083462264616327</v>
      </c>
      <c r="E43" s="120">
        <v>247584</v>
      </c>
      <c r="F43" s="121">
        <f t="shared" si="1"/>
        <v>1.0982228361738011</v>
      </c>
      <c r="G43" s="120">
        <v>207208</v>
      </c>
      <c r="H43" s="121">
        <f t="shared" si="1"/>
        <v>-0.16308000516996257</v>
      </c>
      <c r="I43" s="120">
        <v>181512</v>
      </c>
      <c r="J43" s="121">
        <f t="shared" si="1"/>
        <v>-0.12401065595922933</v>
      </c>
      <c r="K43" s="120">
        <v>161819</v>
      </c>
      <c r="L43" s="121">
        <f t="shared" si="1"/>
        <v>-0.10849420423994005</v>
      </c>
      <c r="M43" s="120">
        <v>12508</v>
      </c>
      <c r="N43" s="121">
        <v>-0.15102151632389871</v>
      </c>
    </row>
    <row r="44" spans="2:15" ht="6" customHeight="1" x14ac:dyDescent="0.25"/>
    <row r="45" spans="2:15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6" spans="2:15" x14ac:dyDescent="0.25">
      <c r="C46" s="122"/>
    </row>
    <row r="47" spans="2:15" x14ac:dyDescent="0.25">
      <c r="E47" s="122"/>
      <c r="G47" s="122"/>
      <c r="I47" s="122"/>
      <c r="K47" s="124"/>
    </row>
    <row r="48" spans="2:15" ht="48.75" customHeight="1" thickBot="1" x14ac:dyDescent="0.3">
      <c r="B48" s="268" t="s">
        <v>236</v>
      </c>
      <c r="C48" s="268"/>
      <c r="D48" s="268"/>
      <c r="E48" s="268"/>
      <c r="F48" s="268"/>
      <c r="G48" s="268"/>
      <c r="H48" s="268"/>
      <c r="I48" s="268"/>
      <c r="J48" s="268"/>
      <c r="K48" s="268"/>
      <c r="L48" s="268"/>
      <c r="M48" s="268"/>
      <c r="N48" s="268"/>
      <c r="O48" s="1" t="s">
        <v>98</v>
      </c>
    </row>
    <row r="49" spans="1:15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O49" s="1" t="s">
        <v>99</v>
      </c>
    </row>
    <row r="50" spans="1:15" ht="22.5" thickTop="1" thickBot="1" x14ac:dyDescent="0.3">
      <c r="B50" s="109"/>
      <c r="C50" s="293" t="s">
        <v>100</v>
      </c>
      <c r="D50" s="294"/>
      <c r="E50" s="294"/>
      <c r="F50" s="294"/>
      <c r="G50" s="294"/>
      <c r="H50" s="294"/>
      <c r="I50" s="294"/>
      <c r="J50" s="294"/>
      <c r="K50" s="294"/>
      <c r="L50" s="294"/>
      <c r="M50" s="294"/>
      <c r="N50" s="294"/>
    </row>
    <row r="51" spans="1:15" ht="22.5" thickTop="1" thickBot="1" x14ac:dyDescent="0.3">
      <c r="B51" s="109"/>
      <c r="C51" s="295">
        <f>C$7</f>
        <v>2020</v>
      </c>
      <c r="D51" s="296"/>
      <c r="E51" s="295">
        <f>E$7</f>
        <v>2021</v>
      </c>
      <c r="F51" s="296"/>
      <c r="G51" s="295">
        <f>G$7</f>
        <v>2022</v>
      </c>
      <c r="H51" s="296"/>
      <c r="I51" s="295">
        <f>I$7</f>
        <v>2023</v>
      </c>
      <c r="J51" s="296"/>
      <c r="K51" s="295">
        <f>K$7</f>
        <v>2024</v>
      </c>
      <c r="L51" s="296"/>
      <c r="M51" s="295">
        <f>M$7</f>
        <v>2025</v>
      </c>
      <c r="N51" s="296"/>
    </row>
    <row r="52" spans="1:15" ht="16.5" thickTop="1" thickBot="1" x14ac:dyDescent="0.3">
      <c r="B52" s="85"/>
      <c r="C52" s="113" t="s">
        <v>69</v>
      </c>
      <c r="D52" s="114" t="str">
        <f>CONCATENATE("var ",RIGHT(C51,2),"/",RIGHT(C51-1,2))</f>
        <v>var 20/19</v>
      </c>
      <c r="E52" s="115" t="s">
        <v>69</v>
      </c>
      <c r="F52" s="114" t="str">
        <f>CONCATENATE("var ",RIGHT(E51,2),"/",RIGHT(E51-1,2))</f>
        <v>var 21/20</v>
      </c>
      <c r="G52" s="115" t="s">
        <v>69</v>
      </c>
      <c r="H52" s="114" t="str">
        <f>CONCATENATE("var ",RIGHT(G51,2),"/",RIGHT(G51-1,2))</f>
        <v>var 22/21</v>
      </c>
      <c r="I52" s="115" t="s">
        <v>69</v>
      </c>
      <c r="J52" s="114" t="str">
        <f>CONCATENATE("var ",RIGHT(I51,2),"/",RIGHT(I51-1,2))</f>
        <v>var 23/22</v>
      </c>
      <c r="K52" s="115" t="s">
        <v>69</v>
      </c>
      <c r="L52" s="114" t="str">
        <f>CONCATENATE("var ",RIGHT(K51,2),"/",RIGHT(K51-1,2))</f>
        <v>var 24/23</v>
      </c>
      <c r="M52" s="115" t="s">
        <v>69</v>
      </c>
      <c r="N52" s="114" t="str">
        <f>CONCATENATE("var ",RIGHT(M51,2),"/",RIGHT(M51-1,2))</f>
        <v>var 25/24</v>
      </c>
    </row>
    <row r="53" spans="1:15" x14ac:dyDescent="0.25">
      <c r="A53" s="1">
        <v>1</v>
      </c>
      <c r="B53" s="116" t="s">
        <v>71</v>
      </c>
      <c r="C53" s="117">
        <v>4741</v>
      </c>
      <c r="D53" s="118">
        <v>3.6284153005464503E-2</v>
      </c>
      <c r="E53" s="117">
        <v>1662</v>
      </c>
      <c r="F53" s="118">
        <f>IFERROR(E53/C53-1,"-")</f>
        <v>-0.64944104619278631</v>
      </c>
      <c r="G53" s="117">
        <v>4732</v>
      </c>
      <c r="H53" s="118">
        <f>IFERROR(G53/E53-1,"-")</f>
        <v>1.8471720818291217</v>
      </c>
      <c r="I53" s="117">
        <v>4914</v>
      </c>
      <c r="J53" s="118">
        <f>IFERROR(I53/G53-1,"-")</f>
        <v>3.8461538461538547E-2</v>
      </c>
      <c r="K53" s="117">
        <v>4997</v>
      </c>
      <c r="L53" s="118">
        <f>IFERROR(K53/I53-1,"-")</f>
        <v>1.6890516890516905E-2</v>
      </c>
      <c r="M53" s="117">
        <v>4289</v>
      </c>
      <c r="N53" s="118">
        <f t="shared" ref="N53:N54" si="3">IFERROR(M53/K53-1,"-")</f>
        <v>-0.14168501100660391</v>
      </c>
    </row>
    <row r="54" spans="1:15" x14ac:dyDescent="0.25">
      <c r="A54" s="1">
        <v>2</v>
      </c>
      <c r="B54" s="116" t="s">
        <v>73</v>
      </c>
      <c r="C54" s="117">
        <v>4432</v>
      </c>
      <c r="D54" s="118">
        <v>0.17966462603140809</v>
      </c>
      <c r="E54" s="117">
        <v>2174</v>
      </c>
      <c r="F54" s="118">
        <f t="shared" ref="F54:L65" si="4">IFERROR(E54/C54-1,"-")</f>
        <v>-0.5094765342960289</v>
      </c>
      <c r="G54" s="117">
        <v>5268</v>
      </c>
      <c r="H54" s="118">
        <f t="shared" si="4"/>
        <v>1.4231830726770931</v>
      </c>
      <c r="I54" s="117">
        <v>4052</v>
      </c>
      <c r="J54" s="118">
        <f t="shared" si="4"/>
        <v>-0.23082763857251332</v>
      </c>
      <c r="K54" s="117">
        <v>4752</v>
      </c>
      <c r="L54" s="118">
        <f t="shared" si="4"/>
        <v>0.17275419545903259</v>
      </c>
      <c r="M54" s="117">
        <v>3553</v>
      </c>
      <c r="N54" s="118">
        <f t="shared" si="3"/>
        <v>-0.25231481481481477</v>
      </c>
    </row>
    <row r="55" spans="1:15" x14ac:dyDescent="0.25">
      <c r="A55" s="1">
        <v>3</v>
      </c>
      <c r="B55" s="116" t="s">
        <v>75</v>
      </c>
      <c r="C55" s="117">
        <v>1726</v>
      </c>
      <c r="D55" s="118">
        <v>-0.68822254335260113</v>
      </c>
      <c r="E55" s="117">
        <v>3942</v>
      </c>
      <c r="F55" s="118">
        <f t="shared" si="4"/>
        <v>1.2838933951332563</v>
      </c>
      <c r="G55" s="117">
        <v>4697</v>
      </c>
      <c r="H55" s="118">
        <f t="shared" si="4"/>
        <v>0.19152714358193812</v>
      </c>
      <c r="I55" s="117">
        <v>5191</v>
      </c>
      <c r="J55" s="118">
        <f t="shared" si="4"/>
        <v>0.1051735150095805</v>
      </c>
      <c r="K55" s="117">
        <v>6935</v>
      </c>
      <c r="L55" s="118">
        <f t="shared" si="4"/>
        <v>0.3359660951647081</v>
      </c>
      <c r="M55" s="117"/>
      <c r="N55" s="118"/>
    </row>
    <row r="56" spans="1:15" x14ac:dyDescent="0.25">
      <c r="A56" s="1">
        <v>4</v>
      </c>
      <c r="B56" s="116" t="s">
        <v>77</v>
      </c>
      <c r="C56" s="117">
        <v>0</v>
      </c>
      <c r="D56" s="118">
        <v>-1</v>
      </c>
      <c r="E56" s="117">
        <v>6329</v>
      </c>
      <c r="F56" s="118" t="str">
        <f t="shared" si="4"/>
        <v>-</v>
      </c>
      <c r="G56" s="117">
        <v>9381</v>
      </c>
      <c r="H56" s="118">
        <f t="shared" si="4"/>
        <v>0.48222468004424091</v>
      </c>
      <c r="I56" s="117">
        <v>10202</v>
      </c>
      <c r="J56" s="118">
        <f t="shared" si="4"/>
        <v>8.7517322247095297E-2</v>
      </c>
      <c r="K56" s="117">
        <v>5363</v>
      </c>
      <c r="L56" s="118">
        <f t="shared" si="4"/>
        <v>-0.47431876102724957</v>
      </c>
      <c r="M56" s="117"/>
      <c r="N56" s="118"/>
    </row>
    <row r="57" spans="1:15" x14ac:dyDescent="0.25">
      <c r="A57" s="1">
        <v>5</v>
      </c>
      <c r="B57" s="116" t="s">
        <v>79</v>
      </c>
      <c r="C57" s="117">
        <v>0</v>
      </c>
      <c r="D57" s="118">
        <v>-1</v>
      </c>
      <c r="E57" s="117">
        <v>9142</v>
      </c>
      <c r="F57" s="118" t="str">
        <f t="shared" si="4"/>
        <v>-</v>
      </c>
      <c r="G57" s="117">
        <v>11407</v>
      </c>
      <c r="H57" s="118">
        <f t="shared" si="4"/>
        <v>0.24775760227521326</v>
      </c>
      <c r="I57" s="117">
        <v>8318</v>
      </c>
      <c r="J57" s="118">
        <f t="shared" si="4"/>
        <v>-0.27079863241869029</v>
      </c>
      <c r="K57" s="117">
        <v>9196</v>
      </c>
      <c r="L57" s="118">
        <f t="shared" si="4"/>
        <v>0.10555421976436641</v>
      </c>
      <c r="M57" s="117"/>
      <c r="N57" s="118"/>
    </row>
    <row r="58" spans="1:15" x14ac:dyDescent="0.25">
      <c r="A58" s="1">
        <v>6</v>
      </c>
      <c r="B58" s="116" t="s">
        <v>81</v>
      </c>
      <c r="C58" s="117">
        <v>0</v>
      </c>
      <c r="D58" s="118">
        <v>-1</v>
      </c>
      <c r="E58" s="117">
        <v>12112</v>
      </c>
      <c r="F58" s="118" t="str">
        <f t="shared" si="4"/>
        <v>-</v>
      </c>
      <c r="G58" s="117">
        <v>13024</v>
      </c>
      <c r="H58" s="118">
        <f t="shared" si="4"/>
        <v>7.5297225891677755E-2</v>
      </c>
      <c r="I58" s="117">
        <v>13526</v>
      </c>
      <c r="J58" s="118">
        <f t="shared" si="4"/>
        <v>3.8544226044226138E-2</v>
      </c>
      <c r="K58" s="117">
        <v>11716</v>
      </c>
      <c r="L58" s="118">
        <f t="shared" si="4"/>
        <v>-0.1338163536891912</v>
      </c>
      <c r="M58" s="117"/>
      <c r="N58" s="118"/>
    </row>
    <row r="59" spans="1:15" x14ac:dyDescent="0.25">
      <c r="A59" s="1">
        <v>7</v>
      </c>
      <c r="B59" s="116" t="s">
        <v>83</v>
      </c>
      <c r="C59" s="117">
        <v>0</v>
      </c>
      <c r="D59" s="118">
        <v>-1</v>
      </c>
      <c r="E59" s="117">
        <v>22139</v>
      </c>
      <c r="F59" s="118" t="str">
        <f t="shared" si="4"/>
        <v>-</v>
      </c>
      <c r="G59" s="117">
        <v>17927</v>
      </c>
      <c r="H59" s="118">
        <f t="shared" si="4"/>
        <v>-0.1902524955960071</v>
      </c>
      <c r="I59" s="117">
        <v>13440</v>
      </c>
      <c r="J59" s="118">
        <f t="shared" si="4"/>
        <v>-0.25029285435376802</v>
      </c>
      <c r="K59" s="117">
        <v>11578</v>
      </c>
      <c r="L59" s="118">
        <f t="shared" si="4"/>
        <v>-0.13854166666666667</v>
      </c>
      <c r="M59" s="117"/>
      <c r="N59" s="118"/>
    </row>
    <row r="60" spans="1:15" x14ac:dyDescent="0.25">
      <c r="A60" s="1">
        <v>8</v>
      </c>
      <c r="B60" s="116" t="s">
        <v>85</v>
      </c>
      <c r="C60" s="117">
        <v>13387</v>
      </c>
      <c r="D60" s="118">
        <v>-0.26823002077183777</v>
      </c>
      <c r="E60" s="117">
        <v>25485</v>
      </c>
      <c r="F60" s="118">
        <f t="shared" si="4"/>
        <v>0.90371255695824315</v>
      </c>
      <c r="G60" s="117">
        <v>19833</v>
      </c>
      <c r="H60" s="118">
        <f t="shared" si="4"/>
        <v>-0.22177751618599173</v>
      </c>
      <c r="I60" s="117">
        <v>15080</v>
      </c>
      <c r="J60" s="118">
        <f t="shared" si="4"/>
        <v>-0.23965108657288359</v>
      </c>
      <c r="K60" s="117">
        <v>16629</v>
      </c>
      <c r="L60" s="118">
        <f t="shared" si="4"/>
        <v>0.10271883289124673</v>
      </c>
      <c r="M60" s="117"/>
      <c r="N60" s="118"/>
    </row>
    <row r="61" spans="1:15" x14ac:dyDescent="0.25">
      <c r="A61" s="1">
        <v>9</v>
      </c>
      <c r="B61" s="116" t="s">
        <v>87</v>
      </c>
      <c r="C61" s="117">
        <v>9485</v>
      </c>
      <c r="D61" s="118">
        <v>-9.8641071937660363E-2</v>
      </c>
      <c r="E61" s="117">
        <v>14878</v>
      </c>
      <c r="F61" s="118">
        <f t="shared" si="4"/>
        <v>0.56858197153400103</v>
      </c>
      <c r="G61" s="117">
        <v>11662</v>
      </c>
      <c r="H61" s="118">
        <f t="shared" si="4"/>
        <v>-0.21615808576421558</v>
      </c>
      <c r="I61" s="117">
        <v>10667</v>
      </c>
      <c r="J61" s="118">
        <f t="shared" si="4"/>
        <v>-8.5319842222603359E-2</v>
      </c>
      <c r="K61" s="117">
        <v>10077</v>
      </c>
      <c r="L61" s="118">
        <f t="shared" si="4"/>
        <v>-5.531077153838948E-2</v>
      </c>
      <c r="M61" s="117"/>
      <c r="N61" s="118"/>
    </row>
    <row r="62" spans="1:15" x14ac:dyDescent="0.25">
      <c r="A62" s="1">
        <v>10</v>
      </c>
      <c r="B62" s="116" t="s">
        <v>89</v>
      </c>
      <c r="C62" s="117">
        <v>5064</v>
      </c>
      <c r="D62" s="118">
        <v>-0.43190486874579315</v>
      </c>
      <c r="E62" s="117">
        <v>9583</v>
      </c>
      <c r="F62" s="118">
        <f t="shared" si="4"/>
        <v>0.89237756714060024</v>
      </c>
      <c r="G62" s="117">
        <v>8162</v>
      </c>
      <c r="H62" s="118">
        <f t="shared" si="4"/>
        <v>-0.14828341855368887</v>
      </c>
      <c r="I62" s="117">
        <v>7564</v>
      </c>
      <c r="J62" s="118">
        <f t="shared" si="4"/>
        <v>-7.3266356285224155E-2</v>
      </c>
      <c r="K62" s="117">
        <v>6979</v>
      </c>
      <c r="L62" s="118">
        <f t="shared" si="4"/>
        <v>-7.7340031729243752E-2</v>
      </c>
      <c r="M62" s="117"/>
      <c r="N62" s="118"/>
    </row>
    <row r="63" spans="1:15" x14ac:dyDescent="0.25">
      <c r="A63" s="1">
        <v>11</v>
      </c>
      <c r="B63" s="116" t="s">
        <v>91</v>
      </c>
      <c r="C63" s="117">
        <v>1577</v>
      </c>
      <c r="D63" s="118">
        <v>-0.72716262975778545</v>
      </c>
      <c r="E63" s="117">
        <v>4908</v>
      </c>
      <c r="F63" s="118">
        <f t="shared" si="4"/>
        <v>2.1122384273937858</v>
      </c>
      <c r="G63" s="117">
        <v>5890</v>
      </c>
      <c r="H63" s="118">
        <f t="shared" si="4"/>
        <v>0.20008149959250199</v>
      </c>
      <c r="I63" s="117">
        <v>5389</v>
      </c>
      <c r="J63" s="118">
        <f t="shared" si="4"/>
        <v>-8.505942275042444E-2</v>
      </c>
      <c r="K63" s="117">
        <v>5351</v>
      </c>
      <c r="L63" s="118">
        <f t="shared" si="4"/>
        <v>-7.0514010020411577E-3</v>
      </c>
      <c r="M63" s="117"/>
      <c r="N63" s="118"/>
    </row>
    <row r="64" spans="1:15" x14ac:dyDescent="0.25">
      <c r="A64" s="1">
        <v>12</v>
      </c>
      <c r="B64" s="116" t="s">
        <v>93</v>
      </c>
      <c r="C64" s="117">
        <v>2655</v>
      </c>
      <c r="D64" s="118">
        <v>-0.60337615775321185</v>
      </c>
      <c r="E64" s="117">
        <v>8564</v>
      </c>
      <c r="F64" s="118">
        <f t="shared" si="4"/>
        <v>2.2256120527306966</v>
      </c>
      <c r="G64" s="117">
        <v>8414</v>
      </c>
      <c r="H64" s="118">
        <f t="shared" si="4"/>
        <v>-1.7515179822512827E-2</v>
      </c>
      <c r="I64" s="117">
        <v>7795</v>
      </c>
      <c r="J64" s="118">
        <f t="shared" si="4"/>
        <v>-7.3567863085333918E-2</v>
      </c>
      <c r="K64" s="117">
        <v>7596</v>
      </c>
      <c r="L64" s="118">
        <f t="shared" si="4"/>
        <v>-2.5529185375240515E-2</v>
      </c>
      <c r="M64" s="117"/>
      <c r="N64" s="118"/>
    </row>
    <row r="65" spans="1:15" ht="15.75" x14ac:dyDescent="0.25">
      <c r="B65" s="119" t="s">
        <v>30</v>
      </c>
      <c r="C65" s="120">
        <v>49521</v>
      </c>
      <c r="D65" s="121">
        <v>-0.54948144104803487</v>
      </c>
      <c r="E65" s="120">
        <v>120918</v>
      </c>
      <c r="F65" s="121">
        <f t="shared" si="4"/>
        <v>1.4417519840067849</v>
      </c>
      <c r="G65" s="120">
        <v>120397</v>
      </c>
      <c r="H65" s="121">
        <f t="shared" si="4"/>
        <v>-4.3087050728592979E-3</v>
      </c>
      <c r="I65" s="120">
        <v>106138</v>
      </c>
      <c r="J65" s="121">
        <f t="shared" si="4"/>
        <v>-0.11843318355108512</v>
      </c>
      <c r="K65" s="120">
        <v>101169</v>
      </c>
      <c r="L65" s="121">
        <f t="shared" si="4"/>
        <v>-4.6816408826245048E-2</v>
      </c>
      <c r="M65" s="120">
        <v>7842</v>
      </c>
      <c r="N65" s="121">
        <v>-0.1956098061339625</v>
      </c>
    </row>
    <row r="66" spans="1:15" ht="6" customHeight="1" x14ac:dyDescent="0.25"/>
    <row r="67" spans="1:15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</row>
    <row r="68" spans="1:15" x14ac:dyDescent="0.25">
      <c r="C68" s="122"/>
    </row>
    <row r="70" spans="1:15" ht="48.75" customHeight="1" thickBot="1" x14ac:dyDescent="0.3">
      <c r="B70" s="268" t="s">
        <v>237</v>
      </c>
      <c r="C70" s="268"/>
      <c r="D70" s="268"/>
      <c r="E70" s="268"/>
      <c r="F70" s="268"/>
      <c r="G70" s="268"/>
      <c r="H70" s="268"/>
      <c r="I70" s="268"/>
      <c r="J70" s="268"/>
      <c r="K70" s="268"/>
      <c r="L70" s="268"/>
      <c r="M70" s="268"/>
      <c r="N70" s="268"/>
      <c r="O70" s="1" t="s">
        <v>101</v>
      </c>
    </row>
    <row r="71" spans="1:15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O71" s="1" t="s">
        <v>102</v>
      </c>
    </row>
    <row r="72" spans="1:15" ht="22.5" thickTop="1" thickBot="1" x14ac:dyDescent="0.3">
      <c r="B72" s="109"/>
      <c r="C72" s="293" t="s">
        <v>103</v>
      </c>
      <c r="D72" s="294"/>
      <c r="E72" s="294"/>
      <c r="F72" s="294"/>
      <c r="G72" s="294"/>
      <c r="H72" s="294"/>
      <c r="I72" s="294"/>
      <c r="J72" s="294"/>
      <c r="K72" s="294"/>
      <c r="L72" s="294"/>
      <c r="M72" s="294"/>
      <c r="N72" s="294"/>
    </row>
    <row r="73" spans="1:15" ht="22.5" thickTop="1" thickBot="1" x14ac:dyDescent="0.3">
      <c r="B73" s="109"/>
      <c r="C73" s="295">
        <f>C$7</f>
        <v>2020</v>
      </c>
      <c r="D73" s="296"/>
      <c r="E73" s="295">
        <f>E$7</f>
        <v>2021</v>
      </c>
      <c r="F73" s="296"/>
      <c r="G73" s="295">
        <f>G$7</f>
        <v>2022</v>
      </c>
      <c r="H73" s="296"/>
      <c r="I73" s="295">
        <f>I$7</f>
        <v>2023</v>
      </c>
      <c r="J73" s="296"/>
      <c r="K73" s="295">
        <f>K$7</f>
        <v>2024</v>
      </c>
      <c r="L73" s="296"/>
      <c r="M73" s="295">
        <f>M$7</f>
        <v>2025</v>
      </c>
      <c r="N73" s="296"/>
    </row>
    <row r="74" spans="1:15" ht="16.5" thickTop="1" thickBot="1" x14ac:dyDescent="0.3">
      <c r="B74" s="85"/>
      <c r="C74" s="113" t="s">
        <v>69</v>
      </c>
      <c r="D74" s="114" t="str">
        <f>CONCATENATE("var ",RIGHT(C73,2),"/",RIGHT(C73-1,2))</f>
        <v>var 20/19</v>
      </c>
      <c r="E74" s="115" t="s">
        <v>69</v>
      </c>
      <c r="F74" s="114" t="str">
        <f>CONCATENATE("var ",RIGHT(E73,2),"/",RIGHT(E73-1,2))</f>
        <v>var 21/20</v>
      </c>
      <c r="G74" s="115" t="s">
        <v>69</v>
      </c>
      <c r="H74" s="114" t="str">
        <f>CONCATENATE("var ",RIGHT(G73,2),"/",RIGHT(G73-1,2))</f>
        <v>var 22/21</v>
      </c>
      <c r="I74" s="115" t="s">
        <v>69</v>
      </c>
      <c r="J74" s="114" t="str">
        <f>CONCATENATE("var ",RIGHT(I73,2),"/",RIGHT(I73-1,2))</f>
        <v>var 23/22</v>
      </c>
      <c r="K74" s="115" t="s">
        <v>69</v>
      </c>
      <c r="L74" s="114" t="str">
        <f>CONCATENATE("var ",RIGHT(K73,2),"/",RIGHT(K73-1,2))</f>
        <v>var 24/23</v>
      </c>
      <c r="M74" s="115" t="s">
        <v>69</v>
      </c>
      <c r="N74" s="114" t="str">
        <f>CONCATENATE("var ",RIGHT(M73,2),"/",RIGHT(M73-1,2))</f>
        <v>var 25/24</v>
      </c>
    </row>
    <row r="75" spans="1:15" x14ac:dyDescent="0.25">
      <c r="A75" s="1">
        <v>1</v>
      </c>
      <c r="B75" s="116" t="s">
        <v>71</v>
      </c>
      <c r="C75" s="117">
        <v>4037</v>
      </c>
      <c r="D75" s="118">
        <v>0.28689831048772718</v>
      </c>
      <c r="E75" s="117">
        <v>4283</v>
      </c>
      <c r="F75" s="118">
        <f>IFERROR(E75/C75-1,"-")</f>
        <v>6.0936338865494211E-2</v>
      </c>
      <c r="G75" s="117">
        <v>4231</v>
      </c>
      <c r="H75" s="118">
        <f>IFERROR(G75/E75-1,"-")</f>
        <v>-1.2141022647676913E-2</v>
      </c>
      <c r="I75" s="117">
        <v>3814</v>
      </c>
      <c r="J75" s="118">
        <f>IFERROR(I75/G75-1,"-")</f>
        <v>-9.8558260458520452E-2</v>
      </c>
      <c r="K75" s="117">
        <v>2103</v>
      </c>
      <c r="L75" s="118">
        <f>IFERROR(K75/I75-1,"-")</f>
        <v>-0.44861038280020971</v>
      </c>
      <c r="M75" s="117">
        <v>2694</v>
      </c>
      <c r="N75" s="118">
        <f t="shared" ref="N75:N76" si="5">IFERROR(M75/K75-1,"-")</f>
        <v>0.2810271041369472</v>
      </c>
    </row>
    <row r="76" spans="1:15" x14ac:dyDescent="0.25">
      <c r="A76" s="1">
        <v>2</v>
      </c>
      <c r="B76" s="116" t="s">
        <v>73</v>
      </c>
      <c r="C76" s="117">
        <v>3947</v>
      </c>
      <c r="D76" s="118">
        <v>0.25901116427432225</v>
      </c>
      <c r="E76" s="117">
        <v>6165</v>
      </c>
      <c r="F76" s="118">
        <f t="shared" ref="F76:L87" si="6">IFERROR(E76/C76-1,"-")</f>
        <v>0.56194578160628317</v>
      </c>
      <c r="G76" s="117">
        <v>4343</v>
      </c>
      <c r="H76" s="118">
        <f t="shared" si="6"/>
        <v>-0.29553933495539331</v>
      </c>
      <c r="I76" s="117">
        <v>2403</v>
      </c>
      <c r="J76" s="118">
        <f t="shared" si="6"/>
        <v>-0.44669583237393506</v>
      </c>
      <c r="K76" s="117">
        <v>2881</v>
      </c>
      <c r="L76" s="118">
        <f t="shared" si="6"/>
        <v>0.19891801914273821</v>
      </c>
      <c r="M76" s="117">
        <v>1972</v>
      </c>
      <c r="N76" s="118">
        <f t="shared" si="5"/>
        <v>-0.31551544602568549</v>
      </c>
    </row>
    <row r="77" spans="1:15" x14ac:dyDescent="0.25">
      <c r="A77" s="1">
        <v>3</v>
      </c>
      <c r="B77" s="116" t="s">
        <v>75</v>
      </c>
      <c r="C77" s="117">
        <v>1394</v>
      </c>
      <c r="D77" s="118">
        <v>-0.70447318210727161</v>
      </c>
      <c r="E77" s="117">
        <v>9406</v>
      </c>
      <c r="F77" s="118">
        <f t="shared" si="6"/>
        <v>5.747489239598278</v>
      </c>
      <c r="G77" s="117">
        <v>3464</v>
      </c>
      <c r="H77" s="118">
        <f t="shared" si="6"/>
        <v>-0.63172443121411859</v>
      </c>
      <c r="I77" s="117">
        <v>3441</v>
      </c>
      <c r="J77" s="118">
        <f t="shared" si="6"/>
        <v>-6.6397228637413708E-3</v>
      </c>
      <c r="K77" s="117">
        <v>3945</v>
      </c>
      <c r="L77" s="118">
        <f t="shared" si="6"/>
        <v>0.14646904969485619</v>
      </c>
      <c r="M77" s="117"/>
      <c r="N77" s="118"/>
    </row>
    <row r="78" spans="1:15" x14ac:dyDescent="0.25">
      <c r="A78" s="1">
        <v>4</v>
      </c>
      <c r="B78" s="116" t="s">
        <v>77</v>
      </c>
      <c r="C78" s="117">
        <v>0</v>
      </c>
      <c r="D78" s="118">
        <v>-1</v>
      </c>
      <c r="E78" s="117">
        <v>11503</v>
      </c>
      <c r="F78" s="118" t="str">
        <f t="shared" si="6"/>
        <v>-</v>
      </c>
      <c r="G78" s="117">
        <v>8523</v>
      </c>
      <c r="H78" s="118">
        <f t="shared" si="6"/>
        <v>-0.25906285316873856</v>
      </c>
      <c r="I78" s="117">
        <v>8009</v>
      </c>
      <c r="J78" s="118">
        <f t="shared" si="6"/>
        <v>-6.0307403496421497E-2</v>
      </c>
      <c r="K78" s="117">
        <v>3675</v>
      </c>
      <c r="L78" s="118">
        <f t="shared" si="6"/>
        <v>-0.54114121613185162</v>
      </c>
      <c r="M78" s="117"/>
      <c r="N78" s="118"/>
    </row>
    <row r="79" spans="1:15" x14ac:dyDescent="0.25">
      <c r="A79" s="1">
        <v>5</v>
      </c>
      <c r="B79" s="116" t="s">
        <v>79</v>
      </c>
      <c r="C79" s="117">
        <v>0</v>
      </c>
      <c r="D79" s="118">
        <v>-1</v>
      </c>
      <c r="E79" s="117">
        <v>13253</v>
      </c>
      <c r="F79" s="118" t="str">
        <f t="shared" si="6"/>
        <v>-</v>
      </c>
      <c r="G79" s="117">
        <v>9847</v>
      </c>
      <c r="H79" s="118">
        <f t="shared" si="6"/>
        <v>-0.25699841545310498</v>
      </c>
      <c r="I79" s="117">
        <v>6760</v>
      </c>
      <c r="J79" s="118">
        <f t="shared" si="6"/>
        <v>-0.31349649639484112</v>
      </c>
      <c r="K79" s="117">
        <v>5963</v>
      </c>
      <c r="L79" s="118">
        <f t="shared" si="6"/>
        <v>-0.11789940828402368</v>
      </c>
      <c r="M79" s="117"/>
      <c r="N79" s="118"/>
    </row>
    <row r="80" spans="1:15" x14ac:dyDescent="0.25">
      <c r="A80" s="1">
        <v>6</v>
      </c>
      <c r="B80" s="116" t="s">
        <v>81</v>
      </c>
      <c r="C80" s="117">
        <v>0</v>
      </c>
      <c r="D80" s="118">
        <v>-1</v>
      </c>
      <c r="E80" s="117">
        <v>15846</v>
      </c>
      <c r="F80" s="118" t="str">
        <f t="shared" si="6"/>
        <v>-</v>
      </c>
      <c r="G80" s="117">
        <v>9634</v>
      </c>
      <c r="H80" s="118">
        <f t="shared" si="6"/>
        <v>-0.39202322352644203</v>
      </c>
      <c r="I80" s="117">
        <v>10032</v>
      </c>
      <c r="J80" s="118">
        <f t="shared" si="6"/>
        <v>4.1312019929416577E-2</v>
      </c>
      <c r="K80" s="117">
        <v>7684</v>
      </c>
      <c r="L80" s="118">
        <f t="shared" si="6"/>
        <v>-0.23405103668261562</v>
      </c>
      <c r="M80" s="117"/>
      <c r="N80" s="118"/>
    </row>
    <row r="81" spans="1:15" x14ac:dyDescent="0.25">
      <c r="A81" s="1">
        <v>7</v>
      </c>
      <c r="B81" s="116" t="s">
        <v>83</v>
      </c>
      <c r="C81" s="117">
        <v>0</v>
      </c>
      <c r="D81" s="118">
        <v>-1</v>
      </c>
      <c r="E81" s="117">
        <v>19460</v>
      </c>
      <c r="F81" s="118" t="str">
        <f t="shared" si="6"/>
        <v>-</v>
      </c>
      <c r="G81" s="117">
        <v>12391</v>
      </c>
      <c r="H81" s="118">
        <f t="shared" si="6"/>
        <v>-0.36325796505652619</v>
      </c>
      <c r="I81" s="117">
        <v>9771</v>
      </c>
      <c r="J81" s="118">
        <f t="shared" si="6"/>
        <v>-0.21144378984746992</v>
      </c>
      <c r="K81" s="117">
        <v>8054</v>
      </c>
      <c r="L81" s="118">
        <f t="shared" si="6"/>
        <v>-0.1757240814655614</v>
      </c>
      <c r="M81" s="117"/>
      <c r="N81" s="118"/>
    </row>
    <row r="82" spans="1:15" x14ac:dyDescent="0.25">
      <c r="A82" s="1">
        <v>8</v>
      </c>
      <c r="B82" s="116" t="s">
        <v>85</v>
      </c>
      <c r="C82" s="117">
        <v>18177</v>
      </c>
      <c r="D82" s="118">
        <v>-0.20662563833966219</v>
      </c>
      <c r="E82" s="117">
        <v>18476</v>
      </c>
      <c r="F82" s="118">
        <f t="shared" si="6"/>
        <v>1.6449359080156212E-2</v>
      </c>
      <c r="G82" s="117">
        <v>13610</v>
      </c>
      <c r="H82" s="118">
        <f t="shared" si="6"/>
        <v>-0.2633686945226239</v>
      </c>
      <c r="I82" s="117">
        <v>11949</v>
      </c>
      <c r="J82" s="118">
        <f t="shared" si="6"/>
        <v>-0.12204261572373254</v>
      </c>
      <c r="K82" s="117">
        <v>10645</v>
      </c>
      <c r="L82" s="118">
        <f t="shared" si="6"/>
        <v>-0.10913047116913555</v>
      </c>
      <c r="M82" s="117"/>
      <c r="N82" s="118"/>
    </row>
    <row r="83" spans="1:15" x14ac:dyDescent="0.25">
      <c r="A83" s="1">
        <v>9</v>
      </c>
      <c r="B83" s="116" t="s">
        <v>87</v>
      </c>
      <c r="C83" s="117">
        <v>15287</v>
      </c>
      <c r="D83" s="118">
        <v>0.24466699234652345</v>
      </c>
      <c r="E83" s="117">
        <v>11740</v>
      </c>
      <c r="F83" s="118">
        <f t="shared" si="6"/>
        <v>-0.23202721266435533</v>
      </c>
      <c r="G83" s="117">
        <v>7997</v>
      </c>
      <c r="H83" s="118">
        <f t="shared" si="6"/>
        <v>-0.31882453151618395</v>
      </c>
      <c r="I83" s="117">
        <v>7212</v>
      </c>
      <c r="J83" s="118">
        <f t="shared" si="6"/>
        <v>-9.8161810679004646E-2</v>
      </c>
      <c r="K83" s="117">
        <v>5816</v>
      </c>
      <c r="L83" s="118">
        <f t="shared" si="6"/>
        <v>-0.19356627842484753</v>
      </c>
      <c r="M83" s="117"/>
      <c r="N83" s="118"/>
    </row>
    <row r="84" spans="1:15" x14ac:dyDescent="0.25">
      <c r="A84" s="1">
        <v>10</v>
      </c>
      <c r="B84" s="116" t="s">
        <v>89</v>
      </c>
      <c r="C84" s="117">
        <v>9332</v>
      </c>
      <c r="D84" s="118">
        <v>0.1337626047867817</v>
      </c>
      <c r="E84" s="117">
        <v>7482</v>
      </c>
      <c r="F84" s="118">
        <f t="shared" si="6"/>
        <v>-0.19824260608658384</v>
      </c>
      <c r="G84" s="117">
        <v>4173</v>
      </c>
      <c r="H84" s="118">
        <f t="shared" si="6"/>
        <v>-0.44226142742582197</v>
      </c>
      <c r="I84" s="117">
        <v>5156</v>
      </c>
      <c r="J84" s="118">
        <f t="shared" si="6"/>
        <v>0.23556194584231971</v>
      </c>
      <c r="K84" s="117">
        <v>3957</v>
      </c>
      <c r="L84" s="118">
        <f t="shared" si="6"/>
        <v>-0.23254460822342904</v>
      </c>
      <c r="M84" s="117"/>
      <c r="N84" s="118"/>
    </row>
    <row r="85" spans="1:15" x14ac:dyDescent="0.25">
      <c r="A85" s="1">
        <v>11</v>
      </c>
      <c r="B85" s="116" t="s">
        <v>91</v>
      </c>
      <c r="C85" s="117">
        <v>2816</v>
      </c>
      <c r="D85" s="118">
        <v>-0.38028169014084512</v>
      </c>
      <c r="E85" s="117">
        <v>3580</v>
      </c>
      <c r="F85" s="118">
        <f t="shared" si="6"/>
        <v>0.27130681818181812</v>
      </c>
      <c r="G85" s="117">
        <v>4111</v>
      </c>
      <c r="H85" s="118">
        <f t="shared" si="6"/>
        <v>0.14832402234636866</v>
      </c>
      <c r="I85" s="117">
        <v>2788</v>
      </c>
      <c r="J85" s="118">
        <f t="shared" si="6"/>
        <v>-0.32181950863536857</v>
      </c>
      <c r="K85" s="117">
        <v>2710</v>
      </c>
      <c r="L85" s="118">
        <f t="shared" si="6"/>
        <v>-2.7977044476327095E-2</v>
      </c>
      <c r="M85" s="117"/>
      <c r="N85" s="118"/>
    </row>
    <row r="86" spans="1:15" x14ac:dyDescent="0.25">
      <c r="A86" s="1">
        <v>12</v>
      </c>
      <c r="B86" s="116" t="s">
        <v>93</v>
      </c>
      <c r="C86" s="117">
        <v>3518</v>
      </c>
      <c r="D86" s="118">
        <v>-0.38367203924316751</v>
      </c>
      <c r="E86" s="117">
        <v>5472</v>
      </c>
      <c r="F86" s="118">
        <f t="shared" si="6"/>
        <v>0.55542922114837978</v>
      </c>
      <c r="G86" s="117">
        <v>4487</v>
      </c>
      <c r="H86" s="118">
        <f t="shared" si="6"/>
        <v>-0.18000730994152048</v>
      </c>
      <c r="I86" s="117">
        <v>4039</v>
      </c>
      <c r="J86" s="118">
        <f t="shared" si="6"/>
        <v>-9.9843993759750393E-2</v>
      </c>
      <c r="K86" s="117">
        <v>3217</v>
      </c>
      <c r="L86" s="118">
        <f t="shared" si="6"/>
        <v>-0.20351572171329535</v>
      </c>
      <c r="M86" s="117"/>
      <c r="N86" s="118"/>
    </row>
    <row r="87" spans="1:15" ht="15.75" x14ac:dyDescent="0.25">
      <c r="B87" s="119" t="s">
        <v>30</v>
      </c>
      <c r="C87" s="120">
        <v>68476</v>
      </c>
      <c r="D87" s="121">
        <v>-0.39437678544579757</v>
      </c>
      <c r="E87" s="120">
        <v>126666</v>
      </c>
      <c r="F87" s="121">
        <f t="shared" si="6"/>
        <v>0.84978678661136753</v>
      </c>
      <c r="G87" s="120">
        <v>86811</v>
      </c>
      <c r="H87" s="121">
        <f t="shared" si="6"/>
        <v>-0.31464639287575202</v>
      </c>
      <c r="I87" s="120">
        <v>75374</v>
      </c>
      <c r="J87" s="121">
        <f t="shared" si="6"/>
        <v>-0.13174597689232936</v>
      </c>
      <c r="K87" s="120">
        <v>60650</v>
      </c>
      <c r="L87" s="121">
        <f t="shared" si="6"/>
        <v>-0.19534587523549229</v>
      </c>
      <c r="M87" s="120">
        <v>4666</v>
      </c>
      <c r="N87" s="121">
        <v>-6.3804173354735205E-2</v>
      </c>
    </row>
    <row r="88" spans="1:15" ht="6" customHeight="1" x14ac:dyDescent="0.25"/>
    <row r="89" spans="1:15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</row>
    <row r="90" spans="1:15" x14ac:dyDescent="0.25">
      <c r="C90" s="122"/>
    </row>
    <row r="92" spans="1:15" ht="48.75" customHeight="1" thickBot="1" x14ac:dyDescent="0.3">
      <c r="B92" s="268" t="s">
        <v>238</v>
      </c>
      <c r="C92" s="268"/>
      <c r="D92" s="268"/>
      <c r="E92" s="268"/>
      <c r="F92" s="268"/>
      <c r="G92" s="268"/>
      <c r="H92" s="268"/>
      <c r="I92" s="268"/>
      <c r="J92" s="268"/>
      <c r="K92" s="268"/>
      <c r="L92" s="268"/>
      <c r="M92" s="268"/>
      <c r="N92" s="268"/>
      <c r="O92" s="1" t="s">
        <v>104</v>
      </c>
    </row>
    <row r="93" spans="1:15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O93" s="1" t="s">
        <v>105</v>
      </c>
    </row>
    <row r="94" spans="1:15" ht="22.5" thickTop="1" thickBot="1" x14ac:dyDescent="0.3">
      <c r="B94" s="123" t="s">
        <v>106</v>
      </c>
      <c r="C94" s="293" t="s">
        <v>107</v>
      </c>
      <c r="D94" s="294"/>
      <c r="E94" s="294"/>
      <c r="F94" s="294"/>
      <c r="G94" s="294"/>
      <c r="H94" s="294"/>
      <c r="I94" s="294"/>
      <c r="J94" s="294"/>
      <c r="K94" s="294"/>
      <c r="L94" s="294"/>
      <c r="M94" s="294"/>
      <c r="N94" s="294"/>
    </row>
    <row r="95" spans="1:15" ht="22.5" thickTop="1" thickBot="1" x14ac:dyDescent="0.3">
      <c r="B95" s="109"/>
      <c r="C95" s="295">
        <f>C$7</f>
        <v>2020</v>
      </c>
      <c r="D95" s="296"/>
      <c r="E95" s="295">
        <f>E$7</f>
        <v>2021</v>
      </c>
      <c r="F95" s="296"/>
      <c r="G95" s="295">
        <f>G$7</f>
        <v>2022</v>
      </c>
      <c r="H95" s="296"/>
      <c r="I95" s="295">
        <f>I$7</f>
        <v>2023</v>
      </c>
      <c r="J95" s="296"/>
      <c r="K95" s="295">
        <f>K$7</f>
        <v>2024</v>
      </c>
      <c r="L95" s="296"/>
      <c r="M95" s="295">
        <f>M$7</f>
        <v>2025</v>
      </c>
      <c r="N95" s="296"/>
    </row>
    <row r="96" spans="1:15" ht="16.5" thickTop="1" thickBot="1" x14ac:dyDescent="0.3">
      <c r="B96" s="85"/>
      <c r="C96" s="113" t="s">
        <v>69</v>
      </c>
      <c r="D96" s="114" t="str">
        <f>CONCATENATE("var ",RIGHT(C95,2),"/",RIGHT(C95-1,2))</f>
        <v>var 20/19</v>
      </c>
      <c r="E96" s="115" t="s">
        <v>69</v>
      </c>
      <c r="F96" s="114" t="str">
        <f>CONCATENATE("var ",RIGHT(E95,2),"/",RIGHT(E95-1,2))</f>
        <v>var 21/20</v>
      </c>
      <c r="G96" s="115" t="s">
        <v>69</v>
      </c>
      <c r="H96" s="114" t="str">
        <f>CONCATENATE("var ",RIGHT(G95,2),"/",RIGHT(G95-1,2))</f>
        <v>var 22/21</v>
      </c>
      <c r="I96" s="115" t="s">
        <v>69</v>
      </c>
      <c r="J96" s="114" t="str">
        <f>CONCATENATE("var ",RIGHT(I95,2),"/",RIGHT(I95-1,2))</f>
        <v>var 23/22</v>
      </c>
      <c r="K96" s="115" t="s">
        <v>69</v>
      </c>
      <c r="L96" s="114" t="str">
        <f>CONCATENATE("var ",RIGHT(K95,2),"/",RIGHT(K95-1,2))</f>
        <v>var 24/23</v>
      </c>
      <c r="M96" s="115" t="s">
        <v>69</v>
      </c>
      <c r="N96" s="114" t="str">
        <f>CONCATENATE("var ",RIGHT(M95,2),"/",RIGHT(M95-1,2))</f>
        <v>var 25/24</v>
      </c>
    </row>
    <row r="97" spans="2:14" x14ac:dyDescent="0.25">
      <c r="B97" s="116" t="s">
        <v>71</v>
      </c>
      <c r="C97" s="117">
        <v>129322</v>
      </c>
      <c r="D97" s="118">
        <v>4.5321909226851975E-2</v>
      </c>
      <c r="E97" s="117">
        <v>9237</v>
      </c>
      <c r="F97" s="118">
        <f t="shared" ref="F97:L109" si="7">IFERROR(E97/C97-1,"-")</f>
        <v>-0.92857363789610425</v>
      </c>
      <c r="G97" s="117">
        <v>90986</v>
      </c>
      <c r="H97" s="118">
        <f t="shared" si="7"/>
        <v>8.8501678033993727</v>
      </c>
      <c r="I97" s="117">
        <v>130874</v>
      </c>
      <c r="J97" s="118">
        <f t="shared" si="7"/>
        <v>0.43839711603983034</v>
      </c>
      <c r="K97" s="117">
        <v>143825</v>
      </c>
      <c r="L97" s="118">
        <f t="shared" si="7"/>
        <v>9.8957776181670898E-2</v>
      </c>
      <c r="M97" s="117">
        <v>139068</v>
      </c>
      <c r="N97" s="118">
        <f t="shared" ref="N97:N98" si="8">IFERROR(M97/K97-1,"-")</f>
        <v>-3.3074917434382067E-2</v>
      </c>
    </row>
    <row r="98" spans="2:14" x14ac:dyDescent="0.25">
      <c r="B98" s="116" t="s">
        <v>73</v>
      </c>
      <c r="C98" s="117">
        <v>139971</v>
      </c>
      <c r="D98" s="118">
        <v>0.13863286937988595</v>
      </c>
      <c r="E98" s="117">
        <v>11008</v>
      </c>
      <c r="F98" s="118">
        <f t="shared" si="7"/>
        <v>-0.92135513784998324</v>
      </c>
      <c r="G98" s="117">
        <v>121286</v>
      </c>
      <c r="H98" s="118">
        <f t="shared" si="7"/>
        <v>10.017986918604651</v>
      </c>
      <c r="I98" s="117">
        <v>140575</v>
      </c>
      <c r="J98" s="118">
        <f t="shared" si="7"/>
        <v>0.15903731675543753</v>
      </c>
      <c r="K98" s="117">
        <v>146954</v>
      </c>
      <c r="L98" s="118">
        <f t="shared" si="7"/>
        <v>4.5377912146540966E-2</v>
      </c>
      <c r="M98" s="117">
        <v>142365</v>
      </c>
      <c r="N98" s="118">
        <f t="shared" si="8"/>
        <v>-3.122745893272727E-2</v>
      </c>
    </row>
    <row r="99" spans="2:14" x14ac:dyDescent="0.25">
      <c r="B99" s="116" t="s">
        <v>75</v>
      </c>
      <c r="C99" s="117">
        <v>54600</v>
      </c>
      <c r="D99" s="118">
        <v>-0.62289171604989435</v>
      </c>
      <c r="E99" s="117">
        <v>11628</v>
      </c>
      <c r="F99" s="118">
        <f t="shared" si="7"/>
        <v>-0.78703296703296699</v>
      </c>
      <c r="G99" s="117">
        <v>132142</v>
      </c>
      <c r="H99" s="118">
        <f t="shared" si="7"/>
        <v>10.364121087031304</v>
      </c>
      <c r="I99" s="117">
        <v>145481</v>
      </c>
      <c r="J99" s="118">
        <f t="shared" si="7"/>
        <v>0.10094443855852031</v>
      </c>
      <c r="K99" s="117">
        <v>165047</v>
      </c>
      <c r="L99" s="118">
        <f t="shared" si="7"/>
        <v>0.13449178930581995</v>
      </c>
      <c r="M99" s="117"/>
      <c r="N99" s="118"/>
    </row>
    <row r="100" spans="2:14" x14ac:dyDescent="0.25">
      <c r="B100" s="116" t="s">
        <v>77</v>
      </c>
      <c r="C100" s="117">
        <v>0</v>
      </c>
      <c r="D100" s="118">
        <v>-1</v>
      </c>
      <c r="E100" s="117">
        <v>14963</v>
      </c>
      <c r="F100" s="118" t="str">
        <f t="shared" si="7"/>
        <v>-</v>
      </c>
      <c r="G100" s="117">
        <v>148322</v>
      </c>
      <c r="H100" s="118">
        <f t="shared" si="7"/>
        <v>8.9125843747911517</v>
      </c>
      <c r="I100" s="117">
        <v>149414</v>
      </c>
      <c r="J100" s="118">
        <f t="shared" si="7"/>
        <v>7.3623602702228563E-3</v>
      </c>
      <c r="K100" s="117">
        <v>149814</v>
      </c>
      <c r="L100" s="118">
        <f t="shared" si="7"/>
        <v>2.6771253028496922E-3</v>
      </c>
      <c r="M100" s="117"/>
      <c r="N100" s="118"/>
    </row>
    <row r="101" spans="2:14" x14ac:dyDescent="0.25">
      <c r="B101" s="116" t="s">
        <v>79</v>
      </c>
      <c r="C101" s="117">
        <v>0</v>
      </c>
      <c r="D101" s="118">
        <v>-1</v>
      </c>
      <c r="E101" s="117">
        <v>19619</v>
      </c>
      <c r="F101" s="118" t="str">
        <f t="shared" si="7"/>
        <v>-</v>
      </c>
      <c r="G101" s="117">
        <v>124592</v>
      </c>
      <c r="H101" s="118">
        <f t="shared" si="7"/>
        <v>5.3505785208216521</v>
      </c>
      <c r="I101" s="117">
        <v>135247</v>
      </c>
      <c r="J101" s="118">
        <f t="shared" si="7"/>
        <v>8.5519134454860701E-2</v>
      </c>
      <c r="K101" s="117">
        <v>146402</v>
      </c>
      <c r="L101" s="118">
        <f t="shared" si="7"/>
        <v>8.2478724112180046E-2</v>
      </c>
      <c r="M101" s="117"/>
      <c r="N101" s="118"/>
    </row>
    <row r="102" spans="2:14" x14ac:dyDescent="0.25">
      <c r="B102" s="116" t="s">
        <v>81</v>
      </c>
      <c r="C102" s="117">
        <v>0</v>
      </c>
      <c r="D102" s="118">
        <v>-1</v>
      </c>
      <c r="E102" s="117">
        <v>25581</v>
      </c>
      <c r="F102" s="118" t="str">
        <f t="shared" si="7"/>
        <v>-</v>
      </c>
      <c r="G102" s="117">
        <v>122331</v>
      </c>
      <c r="H102" s="118">
        <f t="shared" si="7"/>
        <v>3.7821039052421721</v>
      </c>
      <c r="I102" s="117">
        <v>133792</v>
      </c>
      <c r="J102" s="118">
        <f t="shared" si="7"/>
        <v>9.3688435474246212E-2</v>
      </c>
      <c r="K102" s="117">
        <v>137665</v>
      </c>
      <c r="L102" s="118">
        <f t="shared" si="7"/>
        <v>2.8947919158096136E-2</v>
      </c>
      <c r="M102" s="117"/>
      <c r="N102" s="118"/>
    </row>
    <row r="103" spans="2:14" x14ac:dyDescent="0.25">
      <c r="B103" s="116" t="s">
        <v>83</v>
      </c>
      <c r="C103" s="117">
        <v>0</v>
      </c>
      <c r="D103" s="118">
        <v>-1</v>
      </c>
      <c r="E103" s="117">
        <v>52545</v>
      </c>
      <c r="F103" s="118" t="str">
        <f t="shared" si="7"/>
        <v>-</v>
      </c>
      <c r="G103" s="117">
        <v>134525</v>
      </c>
      <c r="H103" s="118">
        <f t="shared" si="7"/>
        <v>1.5601865068036922</v>
      </c>
      <c r="I103" s="117">
        <v>140760</v>
      </c>
      <c r="J103" s="118">
        <f t="shared" si="7"/>
        <v>4.6348262404757534E-2</v>
      </c>
      <c r="K103" s="117">
        <v>147163</v>
      </c>
      <c r="L103" s="118">
        <f t="shared" si="7"/>
        <v>4.5488775220233091E-2</v>
      </c>
      <c r="M103" s="117"/>
      <c r="N103" s="118"/>
    </row>
    <row r="104" spans="2:14" x14ac:dyDescent="0.25">
      <c r="B104" s="116" t="s">
        <v>85</v>
      </c>
      <c r="C104" s="117">
        <v>21231</v>
      </c>
      <c r="D104" s="118">
        <v>-0.82824066208771208</v>
      </c>
      <c r="E104" s="117">
        <v>74223</v>
      </c>
      <c r="F104" s="118">
        <f t="shared" si="7"/>
        <v>2.4959728698601102</v>
      </c>
      <c r="G104" s="117">
        <v>131231</v>
      </c>
      <c r="H104" s="118">
        <f t="shared" si="7"/>
        <v>0.76806380771458982</v>
      </c>
      <c r="I104" s="117">
        <v>139945</v>
      </c>
      <c r="J104" s="118">
        <f t="shared" si="7"/>
        <v>6.6401993431430162E-2</v>
      </c>
      <c r="K104" s="117">
        <v>148125</v>
      </c>
      <c r="L104" s="118">
        <f t="shared" si="7"/>
        <v>5.8451534531423155E-2</v>
      </c>
      <c r="M104" s="117"/>
      <c r="N104" s="118"/>
    </row>
    <row r="105" spans="2:14" x14ac:dyDescent="0.25">
      <c r="B105" s="116" t="s">
        <v>87</v>
      </c>
      <c r="C105" s="117">
        <v>12509</v>
      </c>
      <c r="D105" s="118">
        <v>-0.8902343784277077</v>
      </c>
      <c r="E105" s="117">
        <v>78766</v>
      </c>
      <c r="F105" s="118">
        <f t="shared" si="7"/>
        <v>5.2967463426333037</v>
      </c>
      <c r="G105" s="117">
        <v>120736</v>
      </c>
      <c r="H105" s="118">
        <f t="shared" si="7"/>
        <v>0.53284412055963237</v>
      </c>
      <c r="I105" s="117">
        <v>135188</v>
      </c>
      <c r="J105" s="118">
        <f t="shared" si="7"/>
        <v>0.11969917837264776</v>
      </c>
      <c r="K105" s="117">
        <v>132679</v>
      </c>
      <c r="L105" s="118">
        <f t="shared" si="7"/>
        <v>-1.8559339586353807E-2</v>
      </c>
      <c r="M105" s="117"/>
      <c r="N105" s="118"/>
    </row>
    <row r="106" spans="2:14" x14ac:dyDescent="0.25">
      <c r="B106" s="116" t="s">
        <v>89</v>
      </c>
      <c r="C106" s="117">
        <v>15422</v>
      </c>
      <c r="D106" s="118">
        <v>-0.8910236932665333</v>
      </c>
      <c r="E106" s="117">
        <v>122043</v>
      </c>
      <c r="F106" s="118">
        <f t="shared" si="7"/>
        <v>6.9135650369601871</v>
      </c>
      <c r="G106" s="117">
        <v>146938</v>
      </c>
      <c r="H106" s="118">
        <f t="shared" si="7"/>
        <v>0.2039854805273551</v>
      </c>
      <c r="I106" s="117">
        <v>159531</v>
      </c>
      <c r="J106" s="118">
        <f t="shared" si="7"/>
        <v>8.5702813431515423E-2</v>
      </c>
      <c r="K106" s="117">
        <v>161919</v>
      </c>
      <c r="L106" s="118">
        <f t="shared" si="7"/>
        <v>1.4968877522236967E-2</v>
      </c>
      <c r="M106" s="117"/>
      <c r="N106" s="118"/>
    </row>
    <row r="107" spans="2:14" x14ac:dyDescent="0.25">
      <c r="B107" s="116" t="s">
        <v>91</v>
      </c>
      <c r="C107" s="117">
        <v>17914</v>
      </c>
      <c r="D107" s="118">
        <v>-0.85749061286832562</v>
      </c>
      <c r="E107" s="117">
        <v>113762</v>
      </c>
      <c r="F107" s="118">
        <f t="shared" si="7"/>
        <v>5.3504521603215363</v>
      </c>
      <c r="G107" s="117">
        <v>135678</v>
      </c>
      <c r="H107" s="118">
        <f t="shared" si="7"/>
        <v>0.19264780858283093</v>
      </c>
      <c r="I107" s="117">
        <v>146077</v>
      </c>
      <c r="J107" s="118">
        <f t="shared" si="7"/>
        <v>7.6644702899512085E-2</v>
      </c>
      <c r="K107" s="117">
        <v>148845</v>
      </c>
      <c r="L107" s="118">
        <f t="shared" si="7"/>
        <v>1.8948910506102923E-2</v>
      </c>
      <c r="M107" s="117"/>
      <c r="N107" s="118"/>
    </row>
    <row r="108" spans="2:14" x14ac:dyDescent="0.25">
      <c r="B108" s="116" t="s">
        <v>93</v>
      </c>
      <c r="C108" s="117">
        <v>21551</v>
      </c>
      <c r="D108" s="118">
        <v>-0.83266947737842889</v>
      </c>
      <c r="E108" s="117">
        <v>100086</v>
      </c>
      <c r="F108" s="118">
        <f t="shared" si="7"/>
        <v>3.644146443320496</v>
      </c>
      <c r="G108" s="117">
        <v>141074</v>
      </c>
      <c r="H108" s="118">
        <f t="shared" si="7"/>
        <v>0.40952780608676531</v>
      </c>
      <c r="I108" s="117">
        <v>149936</v>
      </c>
      <c r="J108" s="118">
        <f t="shared" si="7"/>
        <v>6.2818095467626955E-2</v>
      </c>
      <c r="K108" s="117">
        <v>148641</v>
      </c>
      <c r="L108" s="118">
        <f t="shared" si="7"/>
        <v>-8.637018461210122E-3</v>
      </c>
      <c r="M108" s="117"/>
      <c r="N108" s="118"/>
    </row>
    <row r="109" spans="2:14" ht="15.75" x14ac:dyDescent="0.25">
      <c r="B109" s="119" t="s">
        <v>30</v>
      </c>
      <c r="C109" s="120">
        <v>432870</v>
      </c>
      <c r="D109" s="121">
        <v>-0.71886592956678064</v>
      </c>
      <c r="E109" s="120">
        <v>633461</v>
      </c>
      <c r="F109" s="121">
        <f t="shared" si="7"/>
        <v>0.46339778686441657</v>
      </c>
      <c r="G109" s="120">
        <v>1549841</v>
      </c>
      <c r="H109" s="121">
        <f t="shared" si="7"/>
        <v>1.4466241804941427</v>
      </c>
      <c r="I109" s="120">
        <v>1706820</v>
      </c>
      <c r="J109" s="121">
        <f t="shared" si="7"/>
        <v>0.10128716429620854</v>
      </c>
      <c r="K109" s="120">
        <v>1777079</v>
      </c>
      <c r="L109" s="121">
        <f t="shared" si="7"/>
        <v>4.1163684512719456E-2</v>
      </c>
      <c r="M109" s="120">
        <v>281433</v>
      </c>
      <c r="N109" s="121">
        <v>-3.2141248164413549E-2</v>
      </c>
    </row>
    <row r="110" spans="2:14" ht="6" customHeight="1" x14ac:dyDescent="0.25"/>
    <row r="111" spans="2:14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</row>
    <row r="112" spans="2:14" x14ac:dyDescent="0.25">
      <c r="C112" s="122"/>
    </row>
    <row r="114" spans="1:15" ht="48.75" customHeight="1" thickBot="1" x14ac:dyDescent="0.3">
      <c r="B114" s="268" t="s">
        <v>239</v>
      </c>
      <c r="C114" s="268"/>
      <c r="D114" s="268"/>
      <c r="E114" s="268"/>
      <c r="F114" s="268"/>
      <c r="G114" s="268"/>
      <c r="H114" s="268"/>
      <c r="I114" s="268"/>
      <c r="J114" s="268"/>
      <c r="K114" s="268"/>
      <c r="L114" s="268"/>
      <c r="M114" s="268"/>
      <c r="N114" s="268"/>
      <c r="O114" s="1" t="s">
        <v>108</v>
      </c>
    </row>
    <row r="115" spans="1:15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O115" s="1" t="s">
        <v>109</v>
      </c>
    </row>
    <row r="116" spans="1:15" ht="22.5" thickTop="1" thickBot="1" x14ac:dyDescent="0.3">
      <c r="B116" s="123" t="str">
        <f>C116</f>
        <v>Reino Unido</v>
      </c>
      <c r="C116" s="293" t="s">
        <v>110</v>
      </c>
      <c r="D116" s="294"/>
      <c r="E116" s="294"/>
      <c r="F116" s="294"/>
      <c r="G116" s="294"/>
      <c r="H116" s="294"/>
      <c r="I116" s="294"/>
      <c r="J116" s="294"/>
      <c r="K116" s="294"/>
      <c r="L116" s="294"/>
      <c r="M116" s="294"/>
      <c r="N116" s="294"/>
    </row>
    <row r="117" spans="1:15" ht="22.5" thickTop="1" thickBot="1" x14ac:dyDescent="0.3">
      <c r="B117" s="109"/>
      <c r="C117" s="295">
        <f>C$7</f>
        <v>2020</v>
      </c>
      <c r="D117" s="296"/>
      <c r="E117" s="295">
        <f>E$7</f>
        <v>2021</v>
      </c>
      <c r="F117" s="296"/>
      <c r="G117" s="295">
        <f>G$7</f>
        <v>2022</v>
      </c>
      <c r="H117" s="296"/>
      <c r="I117" s="295">
        <f>I$7</f>
        <v>2023</v>
      </c>
      <c r="J117" s="296"/>
      <c r="K117" s="295">
        <f>K$7</f>
        <v>2024</v>
      </c>
      <c r="L117" s="296"/>
      <c r="M117" s="295">
        <f>M$7</f>
        <v>2025</v>
      </c>
      <c r="N117" s="296"/>
    </row>
    <row r="118" spans="1:15" ht="16.5" thickTop="1" thickBot="1" x14ac:dyDescent="0.3">
      <c r="B118" s="85"/>
      <c r="C118" s="113" t="s">
        <v>69</v>
      </c>
      <c r="D118" s="114" t="str">
        <f>CONCATENATE("var ",RIGHT(C117,2),"/",RIGHT(C117-1,2))</f>
        <v>var 20/19</v>
      </c>
      <c r="E118" s="115" t="s">
        <v>69</v>
      </c>
      <c r="F118" s="114" t="str">
        <f>CONCATENATE("var ",RIGHT(E117,2),"/",RIGHT(E117-1,2))</f>
        <v>var 21/20</v>
      </c>
      <c r="G118" s="115" t="s">
        <v>69</v>
      </c>
      <c r="H118" s="114" t="str">
        <f>CONCATENATE("var ",RIGHT(G117,2),"/",RIGHT(G117-1,2))</f>
        <v>var 22/21</v>
      </c>
      <c r="I118" s="115" t="s">
        <v>69</v>
      </c>
      <c r="J118" s="114" t="str">
        <f>CONCATENATE("var ",RIGHT(I117,2),"/",RIGHT(I117-1,2))</f>
        <v>var 23/22</v>
      </c>
      <c r="K118" s="115" t="s">
        <v>69</v>
      </c>
      <c r="L118" s="114" t="str">
        <f>CONCATENATE("var ",RIGHT(K117,2),"/",RIGHT(K117-1,2))</f>
        <v>var 24/23</v>
      </c>
      <c r="M118" s="115" t="s">
        <v>69</v>
      </c>
      <c r="N118" s="114" t="str">
        <f>CONCATENATE("var ",RIGHT(M117,2),"/",RIGHT(M117-1,2))</f>
        <v>var 25/24</v>
      </c>
    </row>
    <row r="119" spans="1:15" x14ac:dyDescent="0.25">
      <c r="B119" s="116" t="s">
        <v>71</v>
      </c>
      <c r="C119" s="117">
        <v>57691</v>
      </c>
      <c r="D119" s="118">
        <v>2.1658284338032185E-2</v>
      </c>
      <c r="E119" s="117">
        <v>767</v>
      </c>
      <c r="F119" s="118">
        <f t="shared" ref="F119:L131" si="9">IFERROR(E119/C119-1,"-")</f>
        <v>-0.9867050319807249</v>
      </c>
      <c r="G119" s="117">
        <v>35085</v>
      </c>
      <c r="H119" s="118">
        <f t="shared" si="9"/>
        <v>44.743155149934807</v>
      </c>
      <c r="I119" s="117">
        <v>57941</v>
      </c>
      <c r="J119" s="118">
        <f t="shared" si="9"/>
        <v>0.65144648710275055</v>
      </c>
      <c r="K119" s="117">
        <v>66660</v>
      </c>
      <c r="L119" s="118">
        <f t="shared" si="9"/>
        <v>0.15048066136242033</v>
      </c>
      <c r="M119" s="117">
        <v>67208</v>
      </c>
      <c r="N119" s="118">
        <f t="shared" ref="N119:N120" si="10">IFERROR(M119/K119-1,"-")</f>
        <v>8.2208220822082012E-3</v>
      </c>
    </row>
    <row r="120" spans="1:15" x14ac:dyDescent="0.25">
      <c r="B120" s="116" t="s">
        <v>73</v>
      </c>
      <c r="C120" s="117">
        <v>64610</v>
      </c>
      <c r="D120" s="118">
        <v>0.11760737575893865</v>
      </c>
      <c r="E120" s="117">
        <v>461</v>
      </c>
      <c r="F120" s="118">
        <f t="shared" si="9"/>
        <v>-0.99286488159727593</v>
      </c>
      <c r="G120" s="117">
        <v>55516</v>
      </c>
      <c r="H120" s="118">
        <f t="shared" si="9"/>
        <v>119.42516268980478</v>
      </c>
      <c r="I120" s="117">
        <v>63956</v>
      </c>
      <c r="J120" s="118">
        <f t="shared" si="9"/>
        <v>0.1520282441098062</v>
      </c>
      <c r="K120" s="117">
        <v>66540</v>
      </c>
      <c r="L120" s="118">
        <f t="shared" si="9"/>
        <v>4.0402776909125082E-2</v>
      </c>
      <c r="M120" s="117">
        <v>66925</v>
      </c>
      <c r="N120" s="118">
        <f t="shared" si="10"/>
        <v>5.785993387436239E-3</v>
      </c>
    </row>
    <row r="121" spans="1:15" x14ac:dyDescent="0.25">
      <c r="B121" s="116" t="s">
        <v>75</v>
      </c>
      <c r="C121" s="117">
        <v>26080</v>
      </c>
      <c r="D121" s="118">
        <v>-0.63527536150812525</v>
      </c>
      <c r="E121" s="117">
        <v>398</v>
      </c>
      <c r="F121" s="118">
        <f t="shared" si="9"/>
        <v>-0.98473926380368093</v>
      </c>
      <c r="G121" s="117">
        <v>64544</v>
      </c>
      <c r="H121" s="118">
        <f t="shared" si="9"/>
        <v>161.17085427135677</v>
      </c>
      <c r="I121" s="117">
        <v>74748</v>
      </c>
      <c r="J121" s="118">
        <f t="shared" si="9"/>
        <v>0.15809370352007934</v>
      </c>
      <c r="K121" s="117">
        <v>79823</v>
      </c>
      <c r="L121" s="118">
        <f t="shared" si="9"/>
        <v>6.7894793171723755E-2</v>
      </c>
      <c r="M121" s="117"/>
      <c r="N121" s="118"/>
    </row>
    <row r="122" spans="1:15" x14ac:dyDescent="0.25">
      <c r="B122" s="116" t="s">
        <v>77</v>
      </c>
      <c r="C122" s="117">
        <v>0</v>
      </c>
      <c r="D122" s="118">
        <v>-1</v>
      </c>
      <c r="E122" s="117">
        <v>623</v>
      </c>
      <c r="F122" s="118" t="str">
        <f t="shared" si="9"/>
        <v>-</v>
      </c>
      <c r="G122" s="117">
        <v>70374</v>
      </c>
      <c r="H122" s="118">
        <f t="shared" si="9"/>
        <v>111.95987158908507</v>
      </c>
      <c r="I122" s="117">
        <v>71874</v>
      </c>
      <c r="J122" s="118">
        <f t="shared" si="9"/>
        <v>2.1314690084406118E-2</v>
      </c>
      <c r="K122" s="117">
        <v>77936</v>
      </c>
      <c r="L122" s="118">
        <f t="shared" si="9"/>
        <v>8.4342043019729029E-2</v>
      </c>
      <c r="M122" s="117"/>
      <c r="N122" s="118"/>
    </row>
    <row r="123" spans="1:15" x14ac:dyDescent="0.25">
      <c r="B123" s="116" t="s">
        <v>79</v>
      </c>
      <c r="C123" s="117">
        <v>0</v>
      </c>
      <c r="D123" s="118">
        <v>-1</v>
      </c>
      <c r="E123" s="117">
        <v>694</v>
      </c>
      <c r="F123" s="118" t="str">
        <f t="shared" si="9"/>
        <v>-</v>
      </c>
      <c r="G123" s="117">
        <v>68746</v>
      </c>
      <c r="H123" s="118">
        <f t="shared" si="9"/>
        <v>98.057636887608069</v>
      </c>
      <c r="I123" s="117">
        <v>77082</v>
      </c>
      <c r="J123" s="118">
        <f t="shared" si="9"/>
        <v>0.12125796409972933</v>
      </c>
      <c r="K123" s="117">
        <v>85670</v>
      </c>
      <c r="L123" s="118">
        <f t="shared" si="9"/>
        <v>0.11141381904984304</v>
      </c>
      <c r="M123" s="117"/>
      <c r="N123" s="118"/>
    </row>
    <row r="124" spans="1:15" x14ac:dyDescent="0.25">
      <c r="B124" s="116" t="s">
        <v>81</v>
      </c>
      <c r="C124" s="117">
        <v>0</v>
      </c>
      <c r="D124" s="118">
        <v>-1</v>
      </c>
      <c r="E124" s="117">
        <v>2406</v>
      </c>
      <c r="F124" s="118" t="str">
        <f t="shared" si="9"/>
        <v>-</v>
      </c>
      <c r="G124" s="117">
        <v>67182</v>
      </c>
      <c r="H124" s="118">
        <f t="shared" si="9"/>
        <v>26.922693266832919</v>
      </c>
      <c r="I124" s="117">
        <v>77188</v>
      </c>
      <c r="J124" s="118">
        <f t="shared" si="9"/>
        <v>0.14893870381947538</v>
      </c>
      <c r="K124" s="117">
        <v>81323</v>
      </c>
      <c r="L124" s="118">
        <f t="shared" si="9"/>
        <v>5.3570503187023943E-2</v>
      </c>
      <c r="M124" s="117"/>
      <c r="N124" s="118"/>
    </row>
    <row r="125" spans="1:15" x14ac:dyDescent="0.25">
      <c r="B125" s="116" t="s">
        <v>83</v>
      </c>
      <c r="C125" s="117">
        <v>0</v>
      </c>
      <c r="D125" s="118">
        <v>-1</v>
      </c>
      <c r="E125" s="117">
        <v>9512</v>
      </c>
      <c r="F125" s="118" t="str">
        <f t="shared" si="9"/>
        <v>-</v>
      </c>
      <c r="G125" s="117">
        <v>73077</v>
      </c>
      <c r="H125" s="118">
        <f t="shared" si="9"/>
        <v>6.682611438183347</v>
      </c>
      <c r="I125" s="117">
        <v>75546</v>
      </c>
      <c r="J125" s="118">
        <f t="shared" si="9"/>
        <v>3.3786280224968213E-2</v>
      </c>
      <c r="K125" s="117">
        <v>79721</v>
      </c>
      <c r="L125" s="118">
        <f t="shared" si="9"/>
        <v>5.5264342255049836E-2</v>
      </c>
      <c r="M125" s="117"/>
      <c r="N125" s="118"/>
    </row>
    <row r="126" spans="1:15" x14ac:dyDescent="0.25">
      <c r="B126" s="116" t="s">
        <v>85</v>
      </c>
      <c r="C126" s="117">
        <v>3619</v>
      </c>
      <c r="D126" s="118">
        <v>-0.94169204247023375</v>
      </c>
      <c r="E126" s="117">
        <v>24946</v>
      </c>
      <c r="F126" s="118">
        <f t="shared" si="9"/>
        <v>5.8930643824260844</v>
      </c>
      <c r="G126" s="117">
        <v>72102</v>
      </c>
      <c r="H126" s="118">
        <f t="shared" si="9"/>
        <v>1.8903230978914456</v>
      </c>
      <c r="I126" s="117">
        <v>77706</v>
      </c>
      <c r="J126" s="118">
        <f t="shared" si="9"/>
        <v>7.772322543063992E-2</v>
      </c>
      <c r="K126" s="117">
        <v>82885</v>
      </c>
      <c r="L126" s="118">
        <f t="shared" si="9"/>
        <v>6.6648650039893953E-2</v>
      </c>
      <c r="M126" s="117"/>
      <c r="N126" s="118"/>
    </row>
    <row r="127" spans="1:15" x14ac:dyDescent="0.25">
      <c r="B127" s="116" t="s">
        <v>87</v>
      </c>
      <c r="C127" s="117">
        <v>3761</v>
      </c>
      <c r="D127" s="118">
        <v>-0.93675802925844964</v>
      </c>
      <c r="E127" s="117">
        <v>29320</v>
      </c>
      <c r="F127" s="118">
        <f t="shared" si="9"/>
        <v>6.7957989896304172</v>
      </c>
      <c r="G127" s="117">
        <v>68680</v>
      </c>
      <c r="H127" s="118">
        <f t="shared" si="9"/>
        <v>1.3424283765347886</v>
      </c>
      <c r="I127" s="117">
        <v>79984</v>
      </c>
      <c r="J127" s="118">
        <f t="shared" si="9"/>
        <v>0.16458940011648227</v>
      </c>
      <c r="K127" s="117">
        <v>76583</v>
      </c>
      <c r="L127" s="118">
        <f t="shared" si="9"/>
        <v>-4.2521004200840151E-2</v>
      </c>
      <c r="M127" s="117"/>
      <c r="N127" s="118"/>
    </row>
    <row r="128" spans="1:15" x14ac:dyDescent="0.25">
      <c r="A128" s="122"/>
      <c r="B128" s="116" t="s">
        <v>89</v>
      </c>
      <c r="C128" s="117">
        <v>6197</v>
      </c>
      <c r="D128" s="118">
        <v>-0.90993256206034534</v>
      </c>
      <c r="E128" s="117">
        <v>53931</v>
      </c>
      <c r="F128" s="118">
        <f t="shared" si="9"/>
        <v>7.7027593997095369</v>
      </c>
      <c r="G128" s="117">
        <v>77127</v>
      </c>
      <c r="H128" s="118">
        <f t="shared" si="9"/>
        <v>0.43010513433832109</v>
      </c>
      <c r="I128" s="117">
        <v>84506</v>
      </c>
      <c r="J128" s="118">
        <f t="shared" si="9"/>
        <v>9.5673369896404736E-2</v>
      </c>
      <c r="K128" s="117">
        <v>86020</v>
      </c>
      <c r="L128" s="118">
        <f t="shared" si="9"/>
        <v>1.7915887629280869E-2</v>
      </c>
      <c r="M128" s="117"/>
      <c r="N128" s="118"/>
    </row>
    <row r="129" spans="2:15" x14ac:dyDescent="0.25">
      <c r="B129" s="116" t="s">
        <v>91</v>
      </c>
      <c r="C129" s="117">
        <v>8396</v>
      </c>
      <c r="D129" s="118">
        <v>-0.84882967230824624</v>
      </c>
      <c r="E129" s="117">
        <v>48651</v>
      </c>
      <c r="F129" s="118">
        <f t="shared" si="9"/>
        <v>4.7945450214387808</v>
      </c>
      <c r="G129" s="117">
        <v>63039</v>
      </c>
      <c r="H129" s="118">
        <f t="shared" si="9"/>
        <v>0.29573903927976808</v>
      </c>
      <c r="I129" s="117">
        <v>71273</v>
      </c>
      <c r="J129" s="118">
        <f t="shared" si="9"/>
        <v>0.13061755421247168</v>
      </c>
      <c r="K129" s="117">
        <v>73383</v>
      </c>
      <c r="L129" s="118">
        <f t="shared" si="9"/>
        <v>2.9604478554291269E-2</v>
      </c>
      <c r="M129" s="117"/>
      <c r="N129" s="118"/>
    </row>
    <row r="130" spans="2:15" x14ac:dyDescent="0.25">
      <c r="B130" s="116" t="s">
        <v>93</v>
      </c>
      <c r="C130" s="117">
        <v>10094</v>
      </c>
      <c r="D130" s="118">
        <v>-0.82477519702808733</v>
      </c>
      <c r="E130" s="117">
        <v>36596</v>
      </c>
      <c r="F130" s="118">
        <f t="shared" si="9"/>
        <v>2.6255201109570043</v>
      </c>
      <c r="G130" s="117">
        <v>68205</v>
      </c>
      <c r="H130" s="118">
        <f t="shared" si="9"/>
        <v>0.86372827631435123</v>
      </c>
      <c r="I130" s="117">
        <v>71849</v>
      </c>
      <c r="J130" s="118">
        <f t="shared" si="9"/>
        <v>5.3427168096180644E-2</v>
      </c>
      <c r="K130" s="117">
        <v>73815</v>
      </c>
      <c r="L130" s="118">
        <f t="shared" si="9"/>
        <v>2.7362941725006529E-2</v>
      </c>
      <c r="M130" s="117"/>
      <c r="N130" s="118"/>
    </row>
    <row r="131" spans="2:15" ht="15.75" x14ac:dyDescent="0.25">
      <c r="B131" s="119" t="s">
        <v>30</v>
      </c>
      <c r="C131" s="120">
        <v>187852</v>
      </c>
      <c r="D131" s="121">
        <v>-0.75204133084475322</v>
      </c>
      <c r="E131" s="120">
        <v>208305</v>
      </c>
      <c r="F131" s="121">
        <f t="shared" si="9"/>
        <v>0.10887826586887539</v>
      </c>
      <c r="G131" s="120">
        <v>783677</v>
      </c>
      <c r="H131" s="121">
        <f t="shared" si="9"/>
        <v>2.7621612539305347</v>
      </c>
      <c r="I131" s="120">
        <v>883653</v>
      </c>
      <c r="J131" s="121">
        <f t="shared" si="9"/>
        <v>0.12757296692387299</v>
      </c>
      <c r="K131" s="120">
        <v>930359</v>
      </c>
      <c r="L131" s="121">
        <f t="shared" si="9"/>
        <v>5.2855589241478373E-2</v>
      </c>
      <c r="M131" s="120">
        <v>134133</v>
      </c>
      <c r="N131" s="121">
        <v>7.0045045045044052E-3</v>
      </c>
    </row>
    <row r="132" spans="2:15" ht="6" customHeight="1" x14ac:dyDescent="0.25"/>
    <row r="133" spans="2:15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</row>
    <row r="134" spans="2:15" x14ac:dyDescent="0.25">
      <c r="K134" s="122"/>
      <c r="M134" s="122"/>
      <c r="N134" s="124"/>
    </row>
    <row r="136" spans="2:15" ht="48.75" customHeight="1" thickBot="1" x14ac:dyDescent="0.3">
      <c r="B136" s="268" t="s">
        <v>240</v>
      </c>
      <c r="C136" s="268"/>
      <c r="D136" s="268"/>
      <c r="E136" s="268"/>
      <c r="F136" s="268"/>
      <c r="G136" s="268"/>
      <c r="H136" s="268"/>
      <c r="I136" s="268"/>
      <c r="J136" s="268"/>
      <c r="K136" s="268"/>
      <c r="L136" s="268"/>
      <c r="M136" s="268"/>
      <c r="N136" s="268"/>
      <c r="O136" s="1" t="s">
        <v>111</v>
      </c>
    </row>
    <row r="137" spans="2:15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O137" s="1" t="s">
        <v>112</v>
      </c>
    </row>
    <row r="138" spans="2:15" ht="22.5" thickTop="1" thickBot="1" x14ac:dyDescent="0.3">
      <c r="B138" s="123" t="str">
        <f>C138</f>
        <v>Alemania</v>
      </c>
      <c r="C138" s="293" t="s">
        <v>113</v>
      </c>
      <c r="D138" s="294"/>
      <c r="E138" s="294"/>
      <c r="F138" s="294"/>
      <c r="G138" s="294"/>
      <c r="H138" s="294"/>
      <c r="I138" s="294"/>
      <c r="J138" s="294"/>
      <c r="K138" s="294"/>
      <c r="L138" s="294"/>
      <c r="M138" s="294"/>
      <c r="N138" s="294"/>
    </row>
    <row r="139" spans="2:15" ht="22.5" thickTop="1" thickBot="1" x14ac:dyDescent="0.3">
      <c r="B139" s="109"/>
      <c r="C139" s="295">
        <f>C$7</f>
        <v>2020</v>
      </c>
      <c r="D139" s="296"/>
      <c r="E139" s="295">
        <f>E$7</f>
        <v>2021</v>
      </c>
      <c r="F139" s="296"/>
      <c r="G139" s="295">
        <f>G$7</f>
        <v>2022</v>
      </c>
      <c r="H139" s="296"/>
      <c r="I139" s="295">
        <f>I$7</f>
        <v>2023</v>
      </c>
      <c r="J139" s="296"/>
      <c r="K139" s="295">
        <f>K$7</f>
        <v>2024</v>
      </c>
      <c r="L139" s="296"/>
      <c r="M139" s="295">
        <f>M$7</f>
        <v>2025</v>
      </c>
      <c r="N139" s="296"/>
    </row>
    <row r="140" spans="2:15" ht="16.5" thickTop="1" thickBot="1" x14ac:dyDescent="0.3">
      <c r="B140" s="85"/>
      <c r="C140" s="113" t="s">
        <v>69</v>
      </c>
      <c r="D140" s="114" t="str">
        <f>CONCATENATE("var ",RIGHT(C139,2),"/",RIGHT(C139-1,2))</f>
        <v>var 20/19</v>
      </c>
      <c r="E140" s="115" t="s">
        <v>69</v>
      </c>
      <c r="F140" s="114" t="str">
        <f>CONCATENATE("var ",RIGHT(E139,2),"/",RIGHT(E139-1,2))</f>
        <v>var 21/20</v>
      </c>
      <c r="G140" s="115" t="s">
        <v>69</v>
      </c>
      <c r="H140" s="114" t="str">
        <f>CONCATENATE("var ",RIGHT(G139,2),"/",RIGHT(G139-1,2))</f>
        <v>var 22/21</v>
      </c>
      <c r="I140" s="115" t="s">
        <v>69</v>
      </c>
      <c r="J140" s="114" t="str">
        <f>CONCATENATE("var ",RIGHT(I139,2),"/",RIGHT(I139-1,2))</f>
        <v>var 23/22</v>
      </c>
      <c r="K140" s="115" t="s">
        <v>69</v>
      </c>
      <c r="L140" s="114" t="str">
        <f>CONCATENATE("var ",RIGHT(K139,2),"/",RIGHT(K139-1,2))</f>
        <v>var 24/23</v>
      </c>
      <c r="M140" s="115" t="s">
        <v>69</v>
      </c>
      <c r="N140" s="114" t="str">
        <f>CONCATENATE("var ",RIGHT(M139,2),"/",RIGHT(M139-1,2))</f>
        <v>var 25/24</v>
      </c>
    </row>
    <row r="141" spans="2:15" x14ac:dyDescent="0.25">
      <c r="B141" s="116" t="s">
        <v>71</v>
      </c>
      <c r="C141" s="117">
        <v>15535</v>
      </c>
      <c r="D141" s="118">
        <v>-2.3508705764032967E-2</v>
      </c>
      <c r="E141" s="117">
        <v>1359</v>
      </c>
      <c r="F141" s="118">
        <f t="shared" ref="F141:L153" si="11">IFERROR(E141/C141-1,"-")</f>
        <v>-0.91252011586739623</v>
      </c>
      <c r="G141" s="117">
        <v>9791</v>
      </c>
      <c r="H141" s="118">
        <f t="shared" si="11"/>
        <v>6.2045621780721119</v>
      </c>
      <c r="I141" s="117">
        <v>13751</v>
      </c>
      <c r="J141" s="118">
        <f t="shared" si="11"/>
        <v>0.40445306914513335</v>
      </c>
      <c r="K141" s="117">
        <v>14835</v>
      </c>
      <c r="L141" s="118">
        <f t="shared" si="11"/>
        <v>7.8830630499600041E-2</v>
      </c>
      <c r="M141" s="117">
        <v>14149</v>
      </c>
      <c r="N141" s="118">
        <f t="shared" ref="N141:N142" si="12">IFERROR(M141/K141-1,"-")</f>
        <v>-4.6241995281429027E-2</v>
      </c>
    </row>
    <row r="142" spans="2:15" x14ac:dyDescent="0.25">
      <c r="B142" s="116" t="s">
        <v>73</v>
      </c>
      <c r="C142" s="117">
        <v>15278</v>
      </c>
      <c r="D142" s="118">
        <v>3.3344606019614531E-2</v>
      </c>
      <c r="E142" s="117">
        <v>1551</v>
      </c>
      <c r="F142" s="118">
        <f t="shared" si="11"/>
        <v>-0.8984814766330671</v>
      </c>
      <c r="G142" s="117">
        <v>11389</v>
      </c>
      <c r="H142" s="118">
        <f t="shared" si="11"/>
        <v>6.343004513217279</v>
      </c>
      <c r="I142" s="117">
        <v>14497</v>
      </c>
      <c r="J142" s="118">
        <f t="shared" si="11"/>
        <v>0.27289489858635529</v>
      </c>
      <c r="K142" s="117">
        <v>15333</v>
      </c>
      <c r="L142" s="118">
        <f t="shared" si="11"/>
        <v>5.7667103538663111E-2</v>
      </c>
      <c r="M142" s="117">
        <v>13413</v>
      </c>
      <c r="N142" s="118">
        <f t="shared" si="12"/>
        <v>-0.12522011348072781</v>
      </c>
    </row>
    <row r="143" spans="2:15" x14ac:dyDescent="0.25">
      <c r="B143" s="116" t="s">
        <v>75</v>
      </c>
      <c r="C143" s="117">
        <v>8624</v>
      </c>
      <c r="D143" s="118">
        <v>-0.52062256809338514</v>
      </c>
      <c r="E143" s="117">
        <v>2458</v>
      </c>
      <c r="F143" s="118">
        <f t="shared" si="11"/>
        <v>-0.71498144712430434</v>
      </c>
      <c r="G143" s="117">
        <v>15206</v>
      </c>
      <c r="H143" s="118">
        <f t="shared" si="11"/>
        <v>5.1863303498779496</v>
      </c>
      <c r="I143" s="117">
        <v>16834</v>
      </c>
      <c r="J143" s="118">
        <f t="shared" si="11"/>
        <v>0.10706300144679726</v>
      </c>
      <c r="K143" s="117">
        <v>19336</v>
      </c>
      <c r="L143" s="118">
        <f t="shared" si="11"/>
        <v>0.148627777117738</v>
      </c>
      <c r="M143" s="117"/>
      <c r="N143" s="118"/>
    </row>
    <row r="144" spans="2:15" x14ac:dyDescent="0.25">
      <c r="B144" s="116" t="s">
        <v>77</v>
      </c>
      <c r="C144" s="117">
        <v>0</v>
      </c>
      <c r="D144" s="118">
        <v>-1</v>
      </c>
      <c r="E144" s="117">
        <v>1668</v>
      </c>
      <c r="F144" s="118" t="str">
        <f t="shared" si="11"/>
        <v>-</v>
      </c>
      <c r="G144" s="117">
        <v>16678</v>
      </c>
      <c r="H144" s="118">
        <f t="shared" si="11"/>
        <v>8.9988009592326144</v>
      </c>
      <c r="I144" s="117">
        <v>16933</v>
      </c>
      <c r="J144" s="118">
        <f t="shared" si="11"/>
        <v>1.5289603069912561E-2</v>
      </c>
      <c r="K144" s="117">
        <v>15438</v>
      </c>
      <c r="L144" s="118">
        <f t="shared" si="11"/>
        <v>-8.828913954999118E-2</v>
      </c>
      <c r="M144" s="117"/>
      <c r="N144" s="118"/>
    </row>
    <row r="145" spans="1:15" x14ac:dyDescent="0.25">
      <c r="B145" s="116" t="s">
        <v>79</v>
      </c>
      <c r="C145" s="117">
        <v>0</v>
      </c>
      <c r="D145" s="118">
        <v>-1</v>
      </c>
      <c r="E145" s="117">
        <v>3097</v>
      </c>
      <c r="F145" s="118" t="str">
        <f t="shared" si="11"/>
        <v>-</v>
      </c>
      <c r="G145" s="117">
        <v>12920</v>
      </c>
      <c r="H145" s="118">
        <f t="shared" si="11"/>
        <v>3.1717791411042944</v>
      </c>
      <c r="I145" s="117">
        <v>14092</v>
      </c>
      <c r="J145" s="118">
        <f t="shared" si="11"/>
        <v>9.0712074303405554E-2</v>
      </c>
      <c r="K145" s="117">
        <v>13924</v>
      </c>
      <c r="L145" s="118">
        <f t="shared" si="11"/>
        <v>-1.1921657678115261E-2</v>
      </c>
      <c r="M145" s="117"/>
      <c r="N145" s="118"/>
    </row>
    <row r="146" spans="1:15" x14ac:dyDescent="0.25">
      <c r="B146" s="116" t="s">
        <v>81</v>
      </c>
      <c r="C146" s="117">
        <v>0</v>
      </c>
      <c r="D146" s="118">
        <v>-1</v>
      </c>
      <c r="E146" s="117">
        <v>4999</v>
      </c>
      <c r="F146" s="118" t="str">
        <f t="shared" si="11"/>
        <v>-</v>
      </c>
      <c r="G146" s="117">
        <v>14646</v>
      </c>
      <c r="H146" s="118">
        <f t="shared" si="11"/>
        <v>1.9297859571914384</v>
      </c>
      <c r="I146" s="117">
        <v>13951</v>
      </c>
      <c r="J146" s="118">
        <f t="shared" si="11"/>
        <v>-4.7453229550730613E-2</v>
      </c>
      <c r="K146" s="117">
        <v>12875</v>
      </c>
      <c r="L146" s="118">
        <f t="shared" si="11"/>
        <v>-7.7127087663966698E-2</v>
      </c>
      <c r="M146" s="117"/>
      <c r="N146" s="118"/>
    </row>
    <row r="147" spans="1:15" x14ac:dyDescent="0.25">
      <c r="B147" s="116" t="s">
        <v>83</v>
      </c>
      <c r="C147" s="117">
        <v>0</v>
      </c>
      <c r="D147" s="118">
        <v>-1</v>
      </c>
      <c r="E147" s="117">
        <v>11072</v>
      </c>
      <c r="F147" s="118" t="str">
        <f t="shared" si="11"/>
        <v>-</v>
      </c>
      <c r="G147" s="117">
        <v>13069</v>
      </c>
      <c r="H147" s="118">
        <f t="shared" si="11"/>
        <v>0.18036488439306364</v>
      </c>
      <c r="I147" s="117">
        <v>13705</v>
      </c>
      <c r="J147" s="118">
        <f t="shared" si="11"/>
        <v>4.8664779248603462E-2</v>
      </c>
      <c r="K147" s="117">
        <v>13567</v>
      </c>
      <c r="L147" s="118">
        <f t="shared" si="11"/>
        <v>-1.0069317767238184E-2</v>
      </c>
      <c r="M147" s="117"/>
      <c r="N147" s="118"/>
    </row>
    <row r="148" spans="1:15" x14ac:dyDescent="0.25">
      <c r="B148" s="116" t="s">
        <v>85</v>
      </c>
      <c r="C148" s="117">
        <v>5014</v>
      </c>
      <c r="D148" s="118">
        <v>-0.69884077121749055</v>
      </c>
      <c r="E148" s="117">
        <v>11355</v>
      </c>
      <c r="F148" s="118">
        <f t="shared" si="11"/>
        <v>1.2646589549262068</v>
      </c>
      <c r="G148" s="117">
        <v>14298</v>
      </c>
      <c r="H148" s="118">
        <f t="shared" si="11"/>
        <v>0.25918097754293257</v>
      </c>
      <c r="I148" s="117">
        <v>14011</v>
      </c>
      <c r="J148" s="118">
        <f t="shared" si="11"/>
        <v>-2.0072737445796629E-2</v>
      </c>
      <c r="K148" s="117">
        <v>14384</v>
      </c>
      <c r="L148" s="118">
        <f t="shared" si="11"/>
        <v>2.6621939904360792E-2</v>
      </c>
      <c r="M148" s="117"/>
      <c r="N148" s="118"/>
    </row>
    <row r="149" spans="1:15" x14ac:dyDescent="0.25">
      <c r="B149" s="116" t="s">
        <v>87</v>
      </c>
      <c r="C149" s="117">
        <v>577</v>
      </c>
      <c r="D149" s="118">
        <v>-0.96551518049246954</v>
      </c>
      <c r="E149" s="117">
        <v>16025</v>
      </c>
      <c r="F149" s="118">
        <f t="shared" si="11"/>
        <v>26.772963604852688</v>
      </c>
      <c r="G149" s="117">
        <v>12907</v>
      </c>
      <c r="H149" s="118">
        <f t="shared" si="11"/>
        <v>-0.19457098283931362</v>
      </c>
      <c r="I149" s="117">
        <v>13896</v>
      </c>
      <c r="J149" s="118">
        <f t="shared" si="11"/>
        <v>7.6625087162005112E-2</v>
      </c>
      <c r="K149" s="117">
        <v>13107</v>
      </c>
      <c r="L149" s="118">
        <f t="shared" si="11"/>
        <v>-5.6778929188255667E-2</v>
      </c>
      <c r="M149" s="117"/>
      <c r="N149" s="118"/>
    </row>
    <row r="150" spans="1:15" x14ac:dyDescent="0.25">
      <c r="A150" s="122"/>
      <c r="B150" s="116" t="s">
        <v>89</v>
      </c>
      <c r="C150" s="117">
        <v>864</v>
      </c>
      <c r="D150" s="118">
        <v>-0.95187165775401072</v>
      </c>
      <c r="E150" s="117">
        <v>18377</v>
      </c>
      <c r="F150" s="118">
        <f t="shared" si="11"/>
        <v>20.269675925925927</v>
      </c>
      <c r="G150" s="117">
        <v>15170</v>
      </c>
      <c r="H150" s="118">
        <f t="shared" si="11"/>
        <v>-0.17451161778309843</v>
      </c>
      <c r="I150" s="117">
        <v>16629</v>
      </c>
      <c r="J150" s="118">
        <f t="shared" si="11"/>
        <v>9.6176664469347362E-2</v>
      </c>
      <c r="K150" s="117">
        <v>17179</v>
      </c>
      <c r="L150" s="118">
        <f t="shared" si="11"/>
        <v>3.307474893258755E-2</v>
      </c>
      <c r="M150" s="117"/>
      <c r="N150" s="118"/>
    </row>
    <row r="151" spans="1:15" x14ac:dyDescent="0.25">
      <c r="B151" s="116" t="s">
        <v>91</v>
      </c>
      <c r="C151" s="117">
        <v>3539</v>
      </c>
      <c r="D151" s="118">
        <v>-0.80021451958902556</v>
      </c>
      <c r="E151" s="117">
        <v>17909</v>
      </c>
      <c r="F151" s="118">
        <f t="shared" si="11"/>
        <v>4.0604690590562305</v>
      </c>
      <c r="G151" s="117">
        <v>18458</v>
      </c>
      <c r="H151" s="118">
        <f t="shared" si="11"/>
        <v>3.0654977944050588E-2</v>
      </c>
      <c r="I151" s="117">
        <v>17821</v>
      </c>
      <c r="J151" s="118">
        <f t="shared" si="11"/>
        <v>-3.4510781233069721E-2</v>
      </c>
      <c r="K151" s="117">
        <v>18151</v>
      </c>
      <c r="L151" s="118">
        <f t="shared" si="11"/>
        <v>1.8517479378261648E-2</v>
      </c>
      <c r="M151" s="117"/>
      <c r="N151" s="118"/>
    </row>
    <row r="152" spans="1:15" x14ac:dyDescent="0.25">
      <c r="B152" s="116" t="s">
        <v>93</v>
      </c>
      <c r="C152" s="117">
        <v>2984</v>
      </c>
      <c r="D152" s="118">
        <v>-0.80036127651033651</v>
      </c>
      <c r="E152" s="117">
        <v>13995</v>
      </c>
      <c r="F152" s="118">
        <f t="shared" si="11"/>
        <v>3.6900134048257369</v>
      </c>
      <c r="G152" s="117">
        <v>14767</v>
      </c>
      <c r="H152" s="118">
        <f t="shared" si="11"/>
        <v>5.5162558056448763E-2</v>
      </c>
      <c r="I152" s="117">
        <v>16418</v>
      </c>
      <c r="J152" s="118">
        <f t="shared" si="11"/>
        <v>0.1118033452969458</v>
      </c>
      <c r="K152" s="117">
        <v>15334</v>
      </c>
      <c r="L152" s="118">
        <f t="shared" si="11"/>
        <v>-6.6025094408575957E-2</v>
      </c>
      <c r="M152" s="117"/>
      <c r="N152" s="118"/>
    </row>
    <row r="153" spans="1:15" ht="15.75" x14ac:dyDescent="0.25">
      <c r="B153" s="119" t="s">
        <v>30</v>
      </c>
      <c r="C153" s="120">
        <v>57141</v>
      </c>
      <c r="D153" s="121">
        <v>-0.71573904564810764</v>
      </c>
      <c r="E153" s="120">
        <v>103865</v>
      </c>
      <c r="F153" s="121">
        <f t="shared" si="11"/>
        <v>0.81769657513869198</v>
      </c>
      <c r="G153" s="120">
        <v>169299</v>
      </c>
      <c r="H153" s="121">
        <f t="shared" si="11"/>
        <v>0.62999085351176998</v>
      </c>
      <c r="I153" s="120">
        <v>182538</v>
      </c>
      <c r="J153" s="121">
        <f t="shared" si="11"/>
        <v>7.819892616022539E-2</v>
      </c>
      <c r="K153" s="120">
        <v>183463</v>
      </c>
      <c r="L153" s="121">
        <f t="shared" si="11"/>
        <v>5.0674380129069885E-3</v>
      </c>
      <c r="M153" s="120">
        <v>27562</v>
      </c>
      <c r="N153" s="121">
        <v>-8.6382922301776688E-2</v>
      </c>
    </row>
    <row r="154" spans="1:15" ht="6" customHeight="1" x14ac:dyDescent="0.25"/>
    <row r="155" spans="1:15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</row>
    <row r="156" spans="1:15" x14ac:dyDescent="0.25">
      <c r="K156" s="122"/>
      <c r="N156" s="125"/>
    </row>
    <row r="158" spans="1:15" ht="48.75" customHeight="1" thickBot="1" x14ac:dyDescent="0.3">
      <c r="B158" s="268" t="s">
        <v>241</v>
      </c>
      <c r="C158" s="268"/>
      <c r="D158" s="268"/>
      <c r="E158" s="268"/>
      <c r="F158" s="268"/>
      <c r="G158" s="268"/>
      <c r="H158" s="268"/>
      <c r="I158" s="268"/>
      <c r="J158" s="268"/>
      <c r="K158" s="268"/>
      <c r="L158" s="268"/>
      <c r="M158" s="268"/>
      <c r="N158" s="268"/>
      <c r="O158" s="1" t="s">
        <v>114</v>
      </c>
    </row>
    <row r="159" spans="1:15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O159" s="1" t="s">
        <v>115</v>
      </c>
    </row>
    <row r="160" spans="1:15" ht="22.5" thickTop="1" thickBot="1" x14ac:dyDescent="0.3">
      <c r="B160" s="123" t="str">
        <f>C160</f>
        <v>Francia</v>
      </c>
      <c r="C160" s="293" t="s">
        <v>116</v>
      </c>
      <c r="D160" s="294"/>
      <c r="E160" s="294"/>
      <c r="F160" s="294"/>
      <c r="G160" s="294"/>
      <c r="H160" s="294"/>
      <c r="I160" s="294"/>
      <c r="J160" s="294"/>
      <c r="K160" s="294"/>
      <c r="L160" s="294"/>
      <c r="M160" s="294"/>
      <c r="N160" s="294"/>
    </row>
    <row r="161" spans="2:14" ht="22.5" thickTop="1" thickBot="1" x14ac:dyDescent="0.3">
      <c r="B161" s="109"/>
      <c r="C161" s="295">
        <f>C$7</f>
        <v>2020</v>
      </c>
      <c r="D161" s="296"/>
      <c r="E161" s="295">
        <f>E$7</f>
        <v>2021</v>
      </c>
      <c r="F161" s="296"/>
      <c r="G161" s="295">
        <f>G$7</f>
        <v>2022</v>
      </c>
      <c r="H161" s="296"/>
      <c r="I161" s="295">
        <f>I$7</f>
        <v>2023</v>
      </c>
      <c r="J161" s="296"/>
      <c r="K161" s="295">
        <f>K$7</f>
        <v>2024</v>
      </c>
      <c r="L161" s="296"/>
      <c r="M161" s="295">
        <f>M$7</f>
        <v>2025</v>
      </c>
      <c r="N161" s="296"/>
    </row>
    <row r="162" spans="2:14" ht="16.5" thickTop="1" thickBot="1" x14ac:dyDescent="0.3">
      <c r="B162" s="85"/>
      <c r="C162" s="113" t="s">
        <v>69</v>
      </c>
      <c r="D162" s="114" t="str">
        <f>CONCATENATE("var ",RIGHT(C161,2),"/",RIGHT(C161-1,2))</f>
        <v>var 20/19</v>
      </c>
      <c r="E162" s="115" t="s">
        <v>69</v>
      </c>
      <c r="F162" s="114" t="str">
        <f>CONCATENATE("var ",RIGHT(E161,2),"/",RIGHT(E161-1,2))</f>
        <v>var 21/20</v>
      </c>
      <c r="G162" s="115" t="s">
        <v>69</v>
      </c>
      <c r="H162" s="114" t="str">
        <f>CONCATENATE("var ",RIGHT(G161,2),"/",RIGHT(G161-1,2))</f>
        <v>var 22/21</v>
      </c>
      <c r="I162" s="115" t="s">
        <v>69</v>
      </c>
      <c r="J162" s="114" t="str">
        <f>CONCATENATE("var ",RIGHT(I161,2),"/",RIGHT(I161-1,2))</f>
        <v>var 23/22</v>
      </c>
      <c r="K162" s="115" t="s">
        <v>69</v>
      </c>
      <c r="L162" s="114" t="str">
        <f>CONCATENATE("var ",RIGHT(K161,2),"/",RIGHT(K161-1,2))</f>
        <v>var 24/23</v>
      </c>
      <c r="M162" s="115" t="s">
        <v>69</v>
      </c>
      <c r="N162" s="114" t="str">
        <f>CONCATENATE("var ",RIGHT(M161,2),"/",RIGHT(M161-1,2))</f>
        <v>var 25/24</v>
      </c>
    </row>
    <row r="163" spans="2:14" x14ac:dyDescent="0.25">
      <c r="B163" s="116" t="s">
        <v>71</v>
      </c>
      <c r="C163" s="117">
        <v>4457</v>
      </c>
      <c r="D163" s="118">
        <v>8.8400488400488308E-2</v>
      </c>
      <c r="E163" s="117">
        <v>1623</v>
      </c>
      <c r="F163" s="118">
        <f t="shared" ref="F163:L175" si="13">IFERROR(E163/C163-1,"-")</f>
        <v>-0.63585371326004037</v>
      </c>
      <c r="G163" s="117">
        <v>3814</v>
      </c>
      <c r="H163" s="118">
        <f t="shared" si="13"/>
        <v>1.349969192852742</v>
      </c>
      <c r="I163" s="117">
        <v>4809</v>
      </c>
      <c r="J163" s="118">
        <f t="shared" si="13"/>
        <v>0.26088096486628221</v>
      </c>
      <c r="K163" s="117">
        <v>5263</v>
      </c>
      <c r="L163" s="118">
        <f t="shared" si="13"/>
        <v>9.4406321480557276E-2</v>
      </c>
      <c r="M163" s="117">
        <v>4160</v>
      </c>
      <c r="N163" s="118">
        <f t="shared" ref="N163:N164" si="14">IFERROR(M163/K163-1,"-")</f>
        <v>-0.20957628728861866</v>
      </c>
    </row>
    <row r="164" spans="2:14" x14ac:dyDescent="0.25">
      <c r="B164" s="116" t="s">
        <v>73</v>
      </c>
      <c r="C164" s="117">
        <v>6362</v>
      </c>
      <c r="D164" s="118">
        <v>0.21994247363374875</v>
      </c>
      <c r="E164" s="117">
        <v>3174</v>
      </c>
      <c r="F164" s="118">
        <f t="shared" si="13"/>
        <v>-0.50110028292989628</v>
      </c>
      <c r="G164" s="117">
        <v>6284</v>
      </c>
      <c r="H164" s="118">
        <f t="shared" si="13"/>
        <v>0.9798361688720858</v>
      </c>
      <c r="I164" s="117">
        <v>6631</v>
      </c>
      <c r="J164" s="118">
        <f t="shared" si="13"/>
        <v>5.5219605346912726E-2</v>
      </c>
      <c r="K164" s="117">
        <v>6481</v>
      </c>
      <c r="L164" s="118">
        <f t="shared" si="13"/>
        <v>-2.262102247021569E-2</v>
      </c>
      <c r="M164" s="117">
        <v>5585</v>
      </c>
      <c r="N164" s="118">
        <f t="shared" si="14"/>
        <v>-0.13825027002005863</v>
      </c>
    </row>
    <row r="165" spans="2:14" x14ac:dyDescent="0.25">
      <c r="B165" s="116" t="s">
        <v>75</v>
      </c>
      <c r="C165" s="117">
        <v>2039</v>
      </c>
      <c r="D165" s="118">
        <v>-0.52877282181650109</v>
      </c>
      <c r="E165" s="117">
        <v>2205</v>
      </c>
      <c r="F165" s="118">
        <f t="shared" si="13"/>
        <v>8.1412457086807333E-2</v>
      </c>
      <c r="G165" s="117">
        <v>4959</v>
      </c>
      <c r="H165" s="118">
        <f t="shared" si="13"/>
        <v>1.2489795918367346</v>
      </c>
      <c r="I165" s="117">
        <v>4887</v>
      </c>
      <c r="J165" s="118">
        <f t="shared" si="13"/>
        <v>-1.4519056261342977E-2</v>
      </c>
      <c r="K165" s="117">
        <v>5899</v>
      </c>
      <c r="L165" s="118">
        <f t="shared" si="13"/>
        <v>0.20708000818498062</v>
      </c>
      <c r="M165" s="117"/>
      <c r="N165" s="118"/>
    </row>
    <row r="166" spans="2:14" x14ac:dyDescent="0.25">
      <c r="B166" s="116" t="s">
        <v>77</v>
      </c>
      <c r="C166" s="117">
        <v>0</v>
      </c>
      <c r="D166" s="118">
        <v>-1</v>
      </c>
      <c r="E166" s="117">
        <v>1871</v>
      </c>
      <c r="F166" s="118" t="str">
        <f t="shared" si="13"/>
        <v>-</v>
      </c>
      <c r="G166" s="117">
        <v>6947</v>
      </c>
      <c r="H166" s="118">
        <f t="shared" si="13"/>
        <v>2.712987707108498</v>
      </c>
      <c r="I166" s="117">
        <v>7486</v>
      </c>
      <c r="J166" s="118">
        <f t="shared" si="13"/>
        <v>7.758744781920246E-2</v>
      </c>
      <c r="K166" s="117">
        <v>6246</v>
      </c>
      <c r="L166" s="118">
        <f t="shared" si="13"/>
        <v>-0.16564253272775853</v>
      </c>
      <c r="M166" s="117"/>
      <c r="N166" s="118"/>
    </row>
    <row r="167" spans="2:14" x14ac:dyDescent="0.25">
      <c r="B167" s="116" t="s">
        <v>79</v>
      </c>
      <c r="C167" s="117">
        <v>0</v>
      </c>
      <c r="D167" s="118">
        <v>-1</v>
      </c>
      <c r="E167" s="117">
        <v>3458</v>
      </c>
      <c r="F167" s="118" t="str">
        <f t="shared" si="13"/>
        <v>-</v>
      </c>
      <c r="G167" s="117">
        <v>5457</v>
      </c>
      <c r="H167" s="118">
        <f t="shared" si="13"/>
        <v>0.57807981492192018</v>
      </c>
      <c r="I167" s="117">
        <v>5008</v>
      </c>
      <c r="J167" s="118">
        <f t="shared" si="13"/>
        <v>-8.2279640828293976E-2</v>
      </c>
      <c r="K167" s="117">
        <v>4557</v>
      </c>
      <c r="L167" s="118">
        <f t="shared" si="13"/>
        <v>-9.0055910543131001E-2</v>
      </c>
      <c r="M167" s="117"/>
      <c r="N167" s="118"/>
    </row>
    <row r="168" spans="2:14" x14ac:dyDescent="0.25">
      <c r="B168" s="116" t="s">
        <v>81</v>
      </c>
      <c r="C168" s="117">
        <v>0</v>
      </c>
      <c r="D168" s="118">
        <v>-1</v>
      </c>
      <c r="E168" s="117">
        <v>2938</v>
      </c>
      <c r="F168" s="118" t="str">
        <f t="shared" si="13"/>
        <v>-</v>
      </c>
      <c r="G168" s="117">
        <v>4071</v>
      </c>
      <c r="H168" s="118">
        <f t="shared" si="13"/>
        <v>0.38563648740639889</v>
      </c>
      <c r="I168" s="117">
        <v>3979</v>
      </c>
      <c r="J168" s="118">
        <f t="shared" si="13"/>
        <v>-2.2598870056497189E-2</v>
      </c>
      <c r="K168" s="117">
        <v>3362</v>
      </c>
      <c r="L168" s="118">
        <f t="shared" si="13"/>
        <v>-0.15506408645388292</v>
      </c>
      <c r="M168" s="117"/>
      <c r="N168" s="118"/>
    </row>
    <row r="169" spans="2:14" x14ac:dyDescent="0.25">
      <c r="B169" s="116" t="s">
        <v>83</v>
      </c>
      <c r="C169" s="117">
        <v>0</v>
      </c>
      <c r="D169" s="118">
        <v>-1</v>
      </c>
      <c r="E169" s="117">
        <v>4549</v>
      </c>
      <c r="F169" s="118" t="str">
        <f t="shared" si="13"/>
        <v>-</v>
      </c>
      <c r="G169" s="117">
        <v>5091</v>
      </c>
      <c r="H169" s="118">
        <f t="shared" si="13"/>
        <v>0.11914706528907448</v>
      </c>
      <c r="I169" s="117">
        <v>5154</v>
      </c>
      <c r="J169" s="118">
        <f t="shared" si="13"/>
        <v>1.2374779021803173E-2</v>
      </c>
      <c r="K169" s="117">
        <v>4329</v>
      </c>
      <c r="L169" s="118">
        <f t="shared" si="13"/>
        <v>-0.16006984866123397</v>
      </c>
      <c r="M169" s="117"/>
      <c r="N169" s="118"/>
    </row>
    <row r="170" spans="2:14" x14ac:dyDescent="0.25">
      <c r="B170" s="116" t="s">
        <v>85</v>
      </c>
      <c r="C170" s="117">
        <v>2080</v>
      </c>
      <c r="D170" s="118">
        <v>-0.61179544606196345</v>
      </c>
      <c r="E170" s="117">
        <v>5301</v>
      </c>
      <c r="F170" s="118">
        <f t="shared" si="13"/>
        <v>1.5485576923076922</v>
      </c>
      <c r="G170" s="117">
        <v>6066</v>
      </c>
      <c r="H170" s="118">
        <f t="shared" si="13"/>
        <v>0.14431239388794559</v>
      </c>
      <c r="I170" s="117">
        <v>6412</v>
      </c>
      <c r="J170" s="118">
        <f t="shared" si="13"/>
        <v>5.7039235080778017E-2</v>
      </c>
      <c r="K170" s="117">
        <v>5757</v>
      </c>
      <c r="L170" s="118">
        <f t="shared" si="13"/>
        <v>-0.10215221459762946</v>
      </c>
      <c r="M170" s="117"/>
      <c r="N170" s="118"/>
    </row>
    <row r="171" spans="2:14" x14ac:dyDescent="0.25">
      <c r="B171" s="116" t="s">
        <v>87</v>
      </c>
      <c r="C171" s="117">
        <v>757</v>
      </c>
      <c r="D171" s="118">
        <v>-0.76948842874543244</v>
      </c>
      <c r="E171" s="117">
        <v>2945</v>
      </c>
      <c r="F171" s="118">
        <f t="shared" si="13"/>
        <v>2.890356671070013</v>
      </c>
      <c r="G171" s="117">
        <v>4266</v>
      </c>
      <c r="H171" s="118">
        <f t="shared" si="13"/>
        <v>0.44855687606112049</v>
      </c>
      <c r="I171" s="117">
        <v>4861</v>
      </c>
      <c r="J171" s="118">
        <f t="shared" si="13"/>
        <v>0.1394749179559307</v>
      </c>
      <c r="K171" s="117">
        <v>3048</v>
      </c>
      <c r="L171" s="118">
        <f t="shared" si="13"/>
        <v>-0.372968524994857</v>
      </c>
      <c r="M171" s="117"/>
      <c r="N171" s="118"/>
    </row>
    <row r="172" spans="2:14" x14ac:dyDescent="0.25">
      <c r="B172" s="116" t="s">
        <v>89</v>
      </c>
      <c r="C172" s="117">
        <v>2073</v>
      </c>
      <c r="D172" s="118">
        <v>-0.58539999999999992</v>
      </c>
      <c r="E172" s="117">
        <v>5210</v>
      </c>
      <c r="F172" s="118">
        <f t="shared" si="13"/>
        <v>1.513265798359865</v>
      </c>
      <c r="G172" s="117">
        <v>6721</v>
      </c>
      <c r="H172" s="118">
        <f t="shared" si="13"/>
        <v>0.29001919385796548</v>
      </c>
      <c r="I172" s="117">
        <v>6991</v>
      </c>
      <c r="J172" s="118">
        <f t="shared" si="13"/>
        <v>4.0172593364082632E-2</v>
      </c>
      <c r="K172" s="117">
        <v>5267</v>
      </c>
      <c r="L172" s="118">
        <f t="shared" si="13"/>
        <v>-0.24660277499642402</v>
      </c>
      <c r="M172" s="117"/>
      <c r="N172" s="118"/>
    </row>
    <row r="173" spans="2:14" x14ac:dyDescent="0.25">
      <c r="B173" s="116" t="s">
        <v>91</v>
      </c>
      <c r="C173" s="117">
        <v>538</v>
      </c>
      <c r="D173" s="118">
        <v>-0.86119711042311664</v>
      </c>
      <c r="E173" s="117">
        <v>3964</v>
      </c>
      <c r="F173" s="118">
        <f t="shared" si="13"/>
        <v>6.3680297397769516</v>
      </c>
      <c r="G173" s="117">
        <v>3923</v>
      </c>
      <c r="H173" s="118">
        <f t="shared" si="13"/>
        <v>-1.034308779011095E-2</v>
      </c>
      <c r="I173" s="117">
        <v>4443</v>
      </c>
      <c r="J173" s="118">
        <f t="shared" si="13"/>
        <v>0.1325516186591893</v>
      </c>
      <c r="K173" s="117">
        <v>3570</v>
      </c>
      <c r="L173" s="118">
        <f t="shared" si="13"/>
        <v>-0.1964888588791357</v>
      </c>
      <c r="M173" s="117"/>
      <c r="N173" s="118"/>
    </row>
    <row r="174" spans="2:14" x14ac:dyDescent="0.25">
      <c r="B174" s="116" t="s">
        <v>93</v>
      </c>
      <c r="C174" s="117">
        <v>1485</v>
      </c>
      <c r="D174" s="118">
        <v>-0.61023622047244097</v>
      </c>
      <c r="E174" s="117">
        <v>5209</v>
      </c>
      <c r="F174" s="118">
        <f t="shared" si="13"/>
        <v>2.5077441077441076</v>
      </c>
      <c r="G174" s="117">
        <v>5577</v>
      </c>
      <c r="H174" s="118">
        <f t="shared" si="13"/>
        <v>7.0646957189479664E-2</v>
      </c>
      <c r="I174" s="117">
        <v>4673</v>
      </c>
      <c r="J174" s="118">
        <f t="shared" si="13"/>
        <v>-0.16209431594046975</v>
      </c>
      <c r="K174" s="117">
        <v>4199</v>
      </c>
      <c r="L174" s="118">
        <f t="shared" si="13"/>
        <v>-0.10143376845709395</v>
      </c>
      <c r="M174" s="117"/>
      <c r="N174" s="118"/>
    </row>
    <row r="175" spans="2:14" ht="15.75" x14ac:dyDescent="0.25">
      <c r="B175" s="119" t="s">
        <v>30</v>
      </c>
      <c r="C175" s="120">
        <v>20504</v>
      </c>
      <c r="D175" s="121">
        <v>-0.60997508131859768</v>
      </c>
      <c r="E175" s="120">
        <v>42447</v>
      </c>
      <c r="F175" s="121">
        <f t="shared" si="13"/>
        <v>1.0701814280140463</v>
      </c>
      <c r="G175" s="120">
        <v>63176</v>
      </c>
      <c r="H175" s="121">
        <f t="shared" si="13"/>
        <v>0.48835017786887169</v>
      </c>
      <c r="I175" s="120">
        <v>65334</v>
      </c>
      <c r="J175" s="121">
        <f t="shared" si="13"/>
        <v>3.415854121818418E-2</v>
      </c>
      <c r="K175" s="120">
        <v>57978</v>
      </c>
      <c r="L175" s="121">
        <f t="shared" si="13"/>
        <v>-0.11259068785012394</v>
      </c>
      <c r="M175" s="120">
        <v>9745</v>
      </c>
      <c r="N175" s="121">
        <v>-0.1702145776566758</v>
      </c>
    </row>
    <row r="176" spans="2:14" ht="6" customHeight="1" x14ac:dyDescent="0.25"/>
    <row r="177" spans="1:15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6"/>
      <c r="L177" s="105"/>
      <c r="M177" s="105"/>
      <c r="N177" s="105"/>
    </row>
    <row r="180" spans="1:15" ht="48.75" customHeight="1" thickBot="1" x14ac:dyDescent="0.3">
      <c r="B180" s="268" t="s">
        <v>242</v>
      </c>
      <c r="C180" s="268"/>
      <c r="D180" s="268"/>
      <c r="E180" s="268"/>
      <c r="F180" s="268"/>
      <c r="G180" s="268"/>
      <c r="H180" s="268"/>
      <c r="I180" s="268"/>
      <c r="J180" s="268"/>
      <c r="K180" s="268"/>
      <c r="L180" s="268"/>
      <c r="M180" s="268"/>
      <c r="N180" s="268"/>
      <c r="O180" s="1" t="s">
        <v>117</v>
      </c>
    </row>
    <row r="181" spans="1:15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O181" s="1" t="s">
        <v>118</v>
      </c>
    </row>
    <row r="182" spans="1:15" ht="22.5" thickTop="1" thickBot="1" x14ac:dyDescent="0.3">
      <c r="B182" s="123" t="str">
        <f>C182</f>
        <v>Bélgica</v>
      </c>
      <c r="C182" s="293" t="s">
        <v>119</v>
      </c>
      <c r="D182" s="294"/>
      <c r="E182" s="294"/>
      <c r="F182" s="294"/>
      <c r="G182" s="294"/>
      <c r="H182" s="294"/>
      <c r="I182" s="294"/>
      <c r="J182" s="294"/>
      <c r="K182" s="294"/>
      <c r="L182" s="294"/>
      <c r="M182" s="294"/>
      <c r="N182" s="294"/>
    </row>
    <row r="183" spans="1:15" ht="22.5" thickTop="1" thickBot="1" x14ac:dyDescent="0.3">
      <c r="B183" s="109"/>
      <c r="C183" s="295">
        <f>C$7</f>
        <v>2020</v>
      </c>
      <c r="D183" s="296"/>
      <c r="E183" s="295">
        <f>E$7</f>
        <v>2021</v>
      </c>
      <c r="F183" s="296"/>
      <c r="G183" s="295">
        <f>G$7</f>
        <v>2022</v>
      </c>
      <c r="H183" s="296"/>
      <c r="I183" s="295">
        <f>I$7</f>
        <v>2023</v>
      </c>
      <c r="J183" s="296"/>
      <c r="K183" s="295">
        <f>K$7</f>
        <v>2024</v>
      </c>
      <c r="L183" s="296"/>
      <c r="M183" s="295">
        <f>M$7</f>
        <v>2025</v>
      </c>
      <c r="N183" s="296"/>
    </row>
    <row r="184" spans="1:15" ht="16.5" thickTop="1" thickBot="1" x14ac:dyDescent="0.3">
      <c r="B184" s="85"/>
      <c r="C184" s="113" t="s">
        <v>69</v>
      </c>
      <c r="D184" s="114" t="str">
        <f>CONCATENATE("var ",RIGHT(C183,2),"/",RIGHT(C183-1,2))</f>
        <v>var 20/19</v>
      </c>
      <c r="E184" s="115" t="s">
        <v>69</v>
      </c>
      <c r="F184" s="114" t="str">
        <f>CONCATENATE("var ",RIGHT(E183,2),"/",RIGHT(E183-1,2))</f>
        <v>var 21/20</v>
      </c>
      <c r="G184" s="115" t="s">
        <v>69</v>
      </c>
      <c r="H184" s="114" t="str">
        <f>CONCATENATE("var ",RIGHT(G183,2),"/",RIGHT(G183-1,2))</f>
        <v>var 22/21</v>
      </c>
      <c r="I184" s="115" t="s">
        <v>69</v>
      </c>
      <c r="J184" s="114" t="str">
        <f>CONCATENATE("var ",RIGHT(I183,2),"/",RIGHT(I183-1,2))</f>
        <v>var 23/22</v>
      </c>
      <c r="K184" s="115" t="s">
        <v>69</v>
      </c>
      <c r="L184" s="114" t="str">
        <f>CONCATENATE("var ",RIGHT(K183,2),"/",RIGHT(K183-1,2))</f>
        <v>var 24/23</v>
      </c>
      <c r="M184" s="115" t="s">
        <v>69</v>
      </c>
      <c r="N184" s="114" t="str">
        <f>CONCATENATE("var ",RIGHT(M183,2),"/",RIGHT(M183-1,2))</f>
        <v>var 25/24</v>
      </c>
    </row>
    <row r="185" spans="1:15" x14ac:dyDescent="0.25">
      <c r="A185" s="122"/>
      <c r="B185" s="116" t="s">
        <v>71</v>
      </c>
      <c r="C185" s="117">
        <v>6472</v>
      </c>
      <c r="D185" s="118">
        <v>5.372842722240323E-2</v>
      </c>
      <c r="E185" s="117">
        <v>562</v>
      </c>
      <c r="F185" s="118">
        <f t="shared" ref="F185:L197" si="15">IFERROR(E185/C185-1,"-")</f>
        <v>-0.91316440049443759</v>
      </c>
      <c r="G185" s="117">
        <v>6894</v>
      </c>
      <c r="H185" s="118">
        <f t="shared" si="15"/>
        <v>11.266903914590747</v>
      </c>
      <c r="I185" s="117">
        <v>6261</v>
      </c>
      <c r="J185" s="118">
        <f t="shared" si="15"/>
        <v>-9.1818973020017403E-2</v>
      </c>
      <c r="K185" s="117">
        <v>6378</v>
      </c>
      <c r="L185" s="118">
        <f t="shared" si="15"/>
        <v>1.8687110685194019E-2</v>
      </c>
      <c r="M185" s="117">
        <v>6245</v>
      </c>
      <c r="N185" s="118">
        <f t="shared" ref="N185:N186" si="16">IFERROR(M185/K185-1,"-")</f>
        <v>-2.0852931953590503E-2</v>
      </c>
    </row>
    <row r="186" spans="1:15" x14ac:dyDescent="0.25">
      <c r="B186" s="116" t="s">
        <v>73</v>
      </c>
      <c r="C186" s="117">
        <v>6909</v>
      </c>
      <c r="D186" s="118">
        <v>0.29357798165137616</v>
      </c>
      <c r="E186" s="117">
        <v>249</v>
      </c>
      <c r="F186" s="118">
        <f t="shared" si="15"/>
        <v>-0.96396005210594882</v>
      </c>
      <c r="G186" s="117">
        <v>8112</v>
      </c>
      <c r="H186" s="118">
        <f t="shared" si="15"/>
        <v>31.578313253012048</v>
      </c>
      <c r="I186" s="117">
        <v>7362</v>
      </c>
      <c r="J186" s="118">
        <f t="shared" si="15"/>
        <v>-9.2455621301775093E-2</v>
      </c>
      <c r="K186" s="117">
        <v>6913</v>
      </c>
      <c r="L186" s="118">
        <f t="shared" si="15"/>
        <v>-6.0988861722358068E-2</v>
      </c>
      <c r="M186" s="117">
        <v>6687</v>
      </c>
      <c r="N186" s="118">
        <f t="shared" si="16"/>
        <v>-3.269202950961958E-2</v>
      </c>
    </row>
    <row r="187" spans="1:15" x14ac:dyDescent="0.25">
      <c r="B187" s="116" t="s">
        <v>75</v>
      </c>
      <c r="C187" s="117">
        <v>2495</v>
      </c>
      <c r="D187" s="118">
        <v>-0.67196949776492243</v>
      </c>
      <c r="E187" s="117">
        <v>303</v>
      </c>
      <c r="F187" s="118">
        <f t="shared" si="15"/>
        <v>-0.87855711422845695</v>
      </c>
      <c r="G187" s="117">
        <v>7378</v>
      </c>
      <c r="H187" s="118">
        <f t="shared" si="15"/>
        <v>23.349834983498351</v>
      </c>
      <c r="I187" s="117">
        <v>6069</v>
      </c>
      <c r="J187" s="118">
        <f t="shared" si="15"/>
        <v>-0.17741935483870963</v>
      </c>
      <c r="K187" s="117">
        <v>7454</v>
      </c>
      <c r="L187" s="118">
        <f t="shared" si="15"/>
        <v>0.22820893063107595</v>
      </c>
      <c r="M187" s="117"/>
      <c r="N187" s="118"/>
    </row>
    <row r="188" spans="1:15" x14ac:dyDescent="0.25">
      <c r="B188" s="116" t="s">
        <v>77</v>
      </c>
      <c r="C188" s="117">
        <v>0</v>
      </c>
      <c r="D188" s="118">
        <v>-1</v>
      </c>
      <c r="E188" s="117">
        <v>798</v>
      </c>
      <c r="F188" s="118" t="str">
        <f t="shared" si="15"/>
        <v>-</v>
      </c>
      <c r="G188" s="117">
        <v>8738</v>
      </c>
      <c r="H188" s="118">
        <f t="shared" si="15"/>
        <v>9.9498746867167913</v>
      </c>
      <c r="I188" s="117">
        <v>6859</v>
      </c>
      <c r="J188" s="118">
        <f t="shared" si="15"/>
        <v>-0.21503776607919434</v>
      </c>
      <c r="K188" s="117">
        <v>7570</v>
      </c>
      <c r="L188" s="118">
        <f t="shared" si="15"/>
        <v>0.10365942557224095</v>
      </c>
      <c r="M188" s="117"/>
      <c r="N188" s="118"/>
    </row>
    <row r="189" spans="1:15" x14ac:dyDescent="0.25">
      <c r="B189" s="116" t="s">
        <v>79</v>
      </c>
      <c r="C189" s="117">
        <v>0</v>
      </c>
      <c r="D189" s="118">
        <v>-1</v>
      </c>
      <c r="E189" s="117">
        <v>2215</v>
      </c>
      <c r="F189" s="118" t="str">
        <f t="shared" si="15"/>
        <v>-</v>
      </c>
      <c r="G189" s="117">
        <v>5742</v>
      </c>
      <c r="H189" s="118">
        <f t="shared" si="15"/>
        <v>1.5923250564334084</v>
      </c>
      <c r="I189" s="117">
        <v>6343</v>
      </c>
      <c r="J189" s="118">
        <f t="shared" si="15"/>
        <v>0.10466736328805304</v>
      </c>
      <c r="K189" s="117">
        <v>5806</v>
      </c>
      <c r="L189" s="118">
        <f t="shared" si="15"/>
        <v>-8.4660255399653161E-2</v>
      </c>
      <c r="M189" s="117"/>
      <c r="N189" s="118"/>
    </row>
    <row r="190" spans="1:15" x14ac:dyDescent="0.25">
      <c r="B190" s="116" t="s">
        <v>120</v>
      </c>
      <c r="C190" s="117">
        <v>0</v>
      </c>
      <c r="D190" s="118">
        <v>-1</v>
      </c>
      <c r="E190" s="117">
        <v>3358</v>
      </c>
      <c r="F190" s="118" t="str">
        <f t="shared" si="15"/>
        <v>-</v>
      </c>
      <c r="G190" s="117">
        <v>4830</v>
      </c>
      <c r="H190" s="118">
        <f t="shared" si="15"/>
        <v>0.43835616438356162</v>
      </c>
      <c r="I190" s="117">
        <v>5029</v>
      </c>
      <c r="J190" s="118">
        <f t="shared" si="15"/>
        <v>4.1200828157349934E-2</v>
      </c>
      <c r="K190" s="117">
        <v>5288</v>
      </c>
      <c r="L190" s="118">
        <f t="shared" si="15"/>
        <v>5.1501292503479901E-2</v>
      </c>
      <c r="M190" s="117"/>
      <c r="N190" s="118"/>
    </row>
    <row r="191" spans="1:15" x14ac:dyDescent="0.25">
      <c r="B191" s="116" t="s">
        <v>83</v>
      </c>
      <c r="C191" s="117">
        <v>0</v>
      </c>
      <c r="D191" s="118">
        <v>-1</v>
      </c>
      <c r="E191" s="117">
        <v>5182</v>
      </c>
      <c r="F191" s="118" t="str">
        <f t="shared" si="15"/>
        <v>-</v>
      </c>
      <c r="G191" s="117">
        <v>7856</v>
      </c>
      <c r="H191" s="118">
        <f t="shared" si="15"/>
        <v>0.51601698186028555</v>
      </c>
      <c r="I191" s="117">
        <v>8079</v>
      </c>
      <c r="J191" s="118">
        <f t="shared" si="15"/>
        <v>2.8385947046843274E-2</v>
      </c>
      <c r="K191" s="117">
        <v>8019</v>
      </c>
      <c r="L191" s="118">
        <f t="shared" si="15"/>
        <v>-7.4266617155588355E-3</v>
      </c>
      <c r="M191" s="117"/>
      <c r="N191" s="118"/>
    </row>
    <row r="192" spans="1:15" x14ac:dyDescent="0.25">
      <c r="B192" s="116" t="s">
        <v>85</v>
      </c>
      <c r="C192" s="117">
        <v>2693</v>
      </c>
      <c r="D192" s="118">
        <v>-0.49140698772426816</v>
      </c>
      <c r="E192" s="117">
        <v>6106</v>
      </c>
      <c r="F192" s="118">
        <f t="shared" si="15"/>
        <v>1.267359821760119</v>
      </c>
      <c r="G192" s="117">
        <v>5565</v>
      </c>
      <c r="H192" s="118">
        <f t="shared" si="15"/>
        <v>-8.8601375696036655E-2</v>
      </c>
      <c r="I192" s="117">
        <v>5971</v>
      </c>
      <c r="J192" s="118">
        <f t="shared" si="15"/>
        <v>7.2955974842767279E-2</v>
      </c>
      <c r="K192" s="117">
        <v>6230</v>
      </c>
      <c r="L192" s="118">
        <f t="shared" si="15"/>
        <v>4.3376318874560393E-2</v>
      </c>
      <c r="M192" s="117"/>
      <c r="N192" s="118"/>
    </row>
    <row r="193" spans="2:15" x14ac:dyDescent="0.25">
      <c r="B193" s="116" t="s">
        <v>87</v>
      </c>
      <c r="C193" s="117">
        <v>3745</v>
      </c>
      <c r="D193" s="118">
        <v>-0.18195718654434245</v>
      </c>
      <c r="E193" s="117">
        <v>6568</v>
      </c>
      <c r="F193" s="118">
        <f t="shared" si="15"/>
        <v>0.75380507343124159</v>
      </c>
      <c r="G193" s="117">
        <v>5560</v>
      </c>
      <c r="H193" s="118">
        <f t="shared" si="15"/>
        <v>-0.15347137637028019</v>
      </c>
      <c r="I193" s="117">
        <v>5596</v>
      </c>
      <c r="J193" s="118">
        <f t="shared" si="15"/>
        <v>6.4748201438848962E-3</v>
      </c>
      <c r="K193" s="117">
        <v>5752</v>
      </c>
      <c r="L193" s="118">
        <f t="shared" si="15"/>
        <v>2.7877055039313703E-2</v>
      </c>
      <c r="M193" s="117"/>
      <c r="N193" s="118"/>
    </row>
    <row r="194" spans="2:15" x14ac:dyDescent="0.25">
      <c r="B194" s="116" t="s">
        <v>89</v>
      </c>
      <c r="C194" s="117">
        <v>1910</v>
      </c>
      <c r="D194" s="118">
        <v>-0.67483827034388832</v>
      </c>
      <c r="E194" s="117">
        <v>8811</v>
      </c>
      <c r="F194" s="118">
        <f t="shared" si="15"/>
        <v>3.6130890052356017</v>
      </c>
      <c r="G194" s="117">
        <v>7815</v>
      </c>
      <c r="H194" s="118">
        <f t="shared" si="15"/>
        <v>-0.11304051753489952</v>
      </c>
      <c r="I194" s="117">
        <v>7759</v>
      </c>
      <c r="J194" s="118">
        <f t="shared" si="15"/>
        <v>-7.1657069737683932E-3</v>
      </c>
      <c r="K194" s="117">
        <v>7467</v>
      </c>
      <c r="L194" s="118">
        <f t="shared" si="15"/>
        <v>-3.7633715685010949E-2</v>
      </c>
      <c r="M194" s="117"/>
      <c r="N194" s="118"/>
    </row>
    <row r="195" spans="2:15" x14ac:dyDescent="0.25">
      <c r="B195" s="116" t="s">
        <v>91</v>
      </c>
      <c r="C195" s="117">
        <v>1042</v>
      </c>
      <c r="D195" s="118">
        <v>-0.82487394957983196</v>
      </c>
      <c r="E195" s="117">
        <v>9178</v>
      </c>
      <c r="F195" s="118">
        <f t="shared" si="15"/>
        <v>7.8080614203454886</v>
      </c>
      <c r="G195" s="117">
        <v>6968</v>
      </c>
      <c r="H195" s="118">
        <f t="shared" si="15"/>
        <v>-0.24079320113314451</v>
      </c>
      <c r="I195" s="117">
        <v>7155</v>
      </c>
      <c r="J195" s="118">
        <f t="shared" si="15"/>
        <v>2.683696900114807E-2</v>
      </c>
      <c r="K195" s="117">
        <v>7260</v>
      </c>
      <c r="L195" s="118">
        <f t="shared" si="15"/>
        <v>1.467505241090139E-2</v>
      </c>
      <c r="M195" s="117"/>
      <c r="N195" s="118"/>
    </row>
    <row r="196" spans="2:15" x14ac:dyDescent="0.25">
      <c r="B196" s="116" t="s">
        <v>93</v>
      </c>
      <c r="C196" s="117">
        <v>1396</v>
      </c>
      <c r="D196" s="118">
        <v>-0.78370003098853425</v>
      </c>
      <c r="E196" s="117">
        <v>8563</v>
      </c>
      <c r="F196" s="118">
        <f t="shared" si="15"/>
        <v>5.1339541547277934</v>
      </c>
      <c r="G196" s="117">
        <v>7335</v>
      </c>
      <c r="H196" s="118">
        <f t="shared" si="15"/>
        <v>-0.14340768422281913</v>
      </c>
      <c r="I196" s="117">
        <v>7743</v>
      </c>
      <c r="J196" s="118">
        <f t="shared" si="15"/>
        <v>5.5623721881390642E-2</v>
      </c>
      <c r="K196" s="117">
        <v>7580</v>
      </c>
      <c r="L196" s="118">
        <f t="shared" si="15"/>
        <v>-2.1051272116750619E-2</v>
      </c>
      <c r="M196" s="117"/>
      <c r="N196" s="118"/>
    </row>
    <row r="197" spans="2:15" ht="15.75" x14ac:dyDescent="0.25">
      <c r="B197" s="119" t="s">
        <v>30</v>
      </c>
      <c r="C197" s="120">
        <v>28980</v>
      </c>
      <c r="D197" s="121">
        <v>-0.58760245901639352</v>
      </c>
      <c r="E197" s="120">
        <v>51893</v>
      </c>
      <c r="F197" s="121">
        <f t="shared" si="15"/>
        <v>0.79064872325741886</v>
      </c>
      <c r="G197" s="120">
        <v>82793</v>
      </c>
      <c r="H197" s="121">
        <f t="shared" si="15"/>
        <v>0.59545603453259588</v>
      </c>
      <c r="I197" s="120">
        <v>80226</v>
      </c>
      <c r="J197" s="121">
        <f t="shared" si="15"/>
        <v>-3.1005036657688501E-2</v>
      </c>
      <c r="K197" s="120">
        <v>81717</v>
      </c>
      <c r="L197" s="121">
        <f t="shared" si="15"/>
        <v>1.858499738239483E-2</v>
      </c>
      <c r="M197" s="120">
        <v>12932</v>
      </c>
      <c r="N197" s="121">
        <v>-2.7010759160334019E-2</v>
      </c>
    </row>
    <row r="198" spans="2:15" ht="6" customHeight="1" x14ac:dyDescent="0.25"/>
    <row r="199" spans="2:15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</row>
    <row r="200" spans="2:15" x14ac:dyDescent="0.25">
      <c r="K200" s="122"/>
    </row>
    <row r="201" spans="2:15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</row>
    <row r="202" spans="2:15" ht="48.75" customHeight="1" thickBot="1" x14ac:dyDescent="0.3">
      <c r="B202" s="268" t="s">
        <v>243</v>
      </c>
      <c r="C202" s="268"/>
      <c r="D202" s="268"/>
      <c r="E202" s="268"/>
      <c r="F202" s="268"/>
      <c r="G202" s="268"/>
      <c r="H202" s="268"/>
      <c r="I202" s="268"/>
      <c r="J202" s="268"/>
      <c r="K202" s="268"/>
      <c r="L202" s="268"/>
      <c r="M202" s="268"/>
      <c r="N202" s="268"/>
      <c r="O202" s="1" t="s">
        <v>121</v>
      </c>
    </row>
    <row r="203" spans="2:15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O203" s="1" t="s">
        <v>122</v>
      </c>
    </row>
    <row r="204" spans="2:15" ht="22.5" thickTop="1" thickBot="1" x14ac:dyDescent="0.3">
      <c r="B204" s="123" t="str">
        <f>C204</f>
        <v>Países Bajos</v>
      </c>
      <c r="C204" s="293" t="s">
        <v>123</v>
      </c>
      <c r="D204" s="294"/>
      <c r="E204" s="294"/>
      <c r="F204" s="294"/>
      <c r="G204" s="294"/>
      <c r="H204" s="294"/>
      <c r="I204" s="294"/>
      <c r="J204" s="294"/>
      <c r="K204" s="294"/>
      <c r="L204" s="294"/>
      <c r="M204" s="294"/>
      <c r="N204" s="294"/>
    </row>
    <row r="205" spans="2:15" ht="22.5" thickTop="1" thickBot="1" x14ac:dyDescent="0.3">
      <c r="B205" s="109"/>
      <c r="C205" s="295">
        <f>C$7</f>
        <v>2020</v>
      </c>
      <c r="D205" s="296"/>
      <c r="E205" s="295">
        <f>E$7</f>
        <v>2021</v>
      </c>
      <c r="F205" s="296"/>
      <c r="G205" s="295">
        <f>G$7</f>
        <v>2022</v>
      </c>
      <c r="H205" s="296"/>
      <c r="I205" s="295">
        <f>I$7</f>
        <v>2023</v>
      </c>
      <c r="J205" s="296"/>
      <c r="K205" s="295">
        <f>K$7</f>
        <v>2024</v>
      </c>
      <c r="L205" s="296"/>
      <c r="M205" s="295">
        <f>M$7</f>
        <v>2025</v>
      </c>
      <c r="N205" s="296"/>
    </row>
    <row r="206" spans="2:15" ht="16.5" thickTop="1" thickBot="1" x14ac:dyDescent="0.3">
      <c r="B206" s="85"/>
      <c r="C206" s="113" t="s">
        <v>69</v>
      </c>
      <c r="D206" s="114" t="str">
        <f>CONCATENATE("var ",RIGHT(C205,2),"/",RIGHT(C205-1,2))</f>
        <v>var 20/19</v>
      </c>
      <c r="E206" s="115" t="s">
        <v>69</v>
      </c>
      <c r="F206" s="114" t="str">
        <f>CONCATENATE("var ",RIGHT(E205,2),"/",RIGHT(E205-1,2))</f>
        <v>var 21/20</v>
      </c>
      <c r="G206" s="115" t="s">
        <v>69</v>
      </c>
      <c r="H206" s="114" t="str">
        <f>CONCATENATE("var ",RIGHT(G205,2),"/",RIGHT(G205-1,2))</f>
        <v>var 22/21</v>
      </c>
      <c r="I206" s="115" t="s">
        <v>69</v>
      </c>
      <c r="J206" s="114" t="str">
        <f>CONCATENATE("var ",RIGHT(I205,2),"/",RIGHT(I205-1,2))</f>
        <v>var 23/22</v>
      </c>
      <c r="K206" s="115" t="s">
        <v>69</v>
      </c>
      <c r="L206" s="114" t="str">
        <f>CONCATENATE("var ",RIGHT(K205,2),"/",RIGHT(K205-1,2))</f>
        <v>var 24/23</v>
      </c>
      <c r="M206" s="115" t="s">
        <v>69</v>
      </c>
      <c r="N206" s="114" t="str">
        <f>CONCATENATE("var ",RIGHT(M205,2),"/",RIGHT(M205-1,2))</f>
        <v>var 25/24</v>
      </c>
    </row>
    <row r="207" spans="2:15" x14ac:dyDescent="0.25">
      <c r="B207" s="116" t="s">
        <v>71</v>
      </c>
      <c r="C207" s="117">
        <v>4575</v>
      </c>
      <c r="D207" s="118">
        <v>0.11639824304538804</v>
      </c>
      <c r="E207" s="117">
        <v>138</v>
      </c>
      <c r="F207" s="118">
        <f t="shared" ref="F207:L219" si="17">IFERROR(E207/C207-1,"-")</f>
        <v>-0.96983606557377044</v>
      </c>
      <c r="G207" s="117">
        <v>5898</v>
      </c>
      <c r="H207" s="118">
        <f t="shared" si="17"/>
        <v>41.739130434782609</v>
      </c>
      <c r="I207" s="117">
        <v>5387</v>
      </c>
      <c r="J207" s="118">
        <f t="shared" si="17"/>
        <v>-8.663953882672093E-2</v>
      </c>
      <c r="K207" s="117">
        <v>5223</v>
      </c>
      <c r="L207" s="118">
        <f t="shared" si="17"/>
        <v>-3.0443660664562833E-2</v>
      </c>
      <c r="M207" s="117">
        <v>4550</v>
      </c>
      <c r="N207" s="118">
        <f t="shared" ref="N207:N208" si="18">IFERROR(M207/K207-1,"-")</f>
        <v>-0.12885314953092097</v>
      </c>
    </row>
    <row r="208" spans="2:15" x14ac:dyDescent="0.25">
      <c r="B208" s="116" t="s">
        <v>73</v>
      </c>
      <c r="C208" s="117">
        <v>5653</v>
      </c>
      <c r="D208" s="118">
        <v>0.19919389053882064</v>
      </c>
      <c r="E208" s="117">
        <v>170</v>
      </c>
      <c r="F208" s="118">
        <f t="shared" si="17"/>
        <v>-0.96992747213868746</v>
      </c>
      <c r="G208" s="117">
        <v>6830</v>
      </c>
      <c r="H208" s="118">
        <f t="shared" si="17"/>
        <v>39.176470588235297</v>
      </c>
      <c r="I208" s="117">
        <v>5327</v>
      </c>
      <c r="J208" s="118">
        <f t="shared" si="17"/>
        <v>-0.22005856515373357</v>
      </c>
      <c r="K208" s="117">
        <v>6123</v>
      </c>
      <c r="L208" s="118">
        <f t="shared" si="17"/>
        <v>0.14942744509104555</v>
      </c>
      <c r="M208" s="117">
        <v>5803</v>
      </c>
      <c r="N208" s="118">
        <f t="shared" si="18"/>
        <v>-5.2261963089988539E-2</v>
      </c>
    </row>
    <row r="209" spans="2:15" x14ac:dyDescent="0.25">
      <c r="B209" s="116" t="s">
        <v>75</v>
      </c>
      <c r="C209" s="117">
        <v>2275</v>
      </c>
      <c r="D209" s="118">
        <v>-0.57815687001668836</v>
      </c>
      <c r="E209" s="117">
        <v>167</v>
      </c>
      <c r="F209" s="118">
        <f t="shared" si="17"/>
        <v>-0.92659340659340661</v>
      </c>
      <c r="G209" s="117">
        <v>6235</v>
      </c>
      <c r="H209" s="118">
        <f t="shared" si="17"/>
        <v>36.335329341317369</v>
      </c>
      <c r="I209" s="117">
        <v>4718</v>
      </c>
      <c r="J209" s="118">
        <f t="shared" si="17"/>
        <v>-0.2433039294306335</v>
      </c>
      <c r="K209" s="117">
        <v>5018</v>
      </c>
      <c r="L209" s="118">
        <f t="shared" si="17"/>
        <v>6.3586265366680772E-2</v>
      </c>
      <c r="M209" s="117"/>
      <c r="N209" s="118"/>
    </row>
    <row r="210" spans="2:15" x14ac:dyDescent="0.25">
      <c r="B210" s="116" t="s">
        <v>77</v>
      </c>
      <c r="C210" s="117">
        <v>0</v>
      </c>
      <c r="D210" s="118">
        <v>-1</v>
      </c>
      <c r="E210" s="117">
        <v>228</v>
      </c>
      <c r="F210" s="118" t="str">
        <f t="shared" si="17"/>
        <v>-</v>
      </c>
      <c r="G210" s="117">
        <v>8867</v>
      </c>
      <c r="H210" s="118">
        <f t="shared" si="17"/>
        <v>37.890350877192979</v>
      </c>
      <c r="I210" s="117">
        <v>7779</v>
      </c>
      <c r="J210" s="118">
        <f t="shared" si="17"/>
        <v>-0.12270215405435891</v>
      </c>
      <c r="K210" s="117">
        <v>7219</v>
      </c>
      <c r="L210" s="118">
        <f t="shared" si="17"/>
        <v>-7.198868749196552E-2</v>
      </c>
      <c r="M210" s="117"/>
      <c r="N210" s="118"/>
    </row>
    <row r="211" spans="2:15" x14ac:dyDescent="0.25">
      <c r="B211" s="116" t="s">
        <v>79</v>
      </c>
      <c r="C211" s="117">
        <v>0</v>
      </c>
      <c r="D211" s="118">
        <v>-1</v>
      </c>
      <c r="E211" s="117">
        <v>740</v>
      </c>
      <c r="F211" s="118" t="str">
        <f t="shared" si="17"/>
        <v>-</v>
      </c>
      <c r="G211" s="117">
        <v>6899</v>
      </c>
      <c r="H211" s="118">
        <f t="shared" si="17"/>
        <v>8.3229729729729733</v>
      </c>
      <c r="I211" s="117">
        <v>5558</v>
      </c>
      <c r="J211" s="118">
        <f t="shared" si="17"/>
        <v>-0.19437599652123494</v>
      </c>
      <c r="K211" s="117">
        <v>6458</v>
      </c>
      <c r="L211" s="118">
        <f t="shared" si="17"/>
        <v>0.16192875134940632</v>
      </c>
      <c r="M211" s="117"/>
      <c r="N211" s="118"/>
    </row>
    <row r="212" spans="2:15" x14ac:dyDescent="0.25">
      <c r="B212" s="116" t="s">
        <v>81</v>
      </c>
      <c r="C212" s="117">
        <v>0</v>
      </c>
      <c r="D212" s="118">
        <v>-1</v>
      </c>
      <c r="E212" s="117">
        <v>2516</v>
      </c>
      <c r="F212" s="118" t="str">
        <f t="shared" si="17"/>
        <v>-</v>
      </c>
      <c r="G212" s="117">
        <v>5674</v>
      </c>
      <c r="H212" s="118">
        <f t="shared" si="17"/>
        <v>1.25516693163752</v>
      </c>
      <c r="I212" s="117">
        <v>5224</v>
      </c>
      <c r="J212" s="118">
        <f t="shared" si="17"/>
        <v>-7.9309129362002073E-2</v>
      </c>
      <c r="K212" s="117">
        <v>5046</v>
      </c>
      <c r="L212" s="118">
        <f t="shared" si="17"/>
        <v>-3.4073506891271088E-2</v>
      </c>
      <c r="M212" s="117"/>
      <c r="N212" s="118"/>
    </row>
    <row r="213" spans="2:15" x14ac:dyDescent="0.25">
      <c r="B213" s="116" t="s">
        <v>83</v>
      </c>
      <c r="C213" s="117">
        <v>0</v>
      </c>
      <c r="D213" s="118">
        <v>-1</v>
      </c>
      <c r="E213" s="117">
        <v>3643</v>
      </c>
      <c r="F213" s="118" t="str">
        <f t="shared" si="17"/>
        <v>-</v>
      </c>
      <c r="G213" s="117">
        <v>6649</v>
      </c>
      <c r="H213" s="118">
        <f t="shared" si="17"/>
        <v>0.825144111995608</v>
      </c>
      <c r="I213" s="117">
        <v>6648</v>
      </c>
      <c r="J213" s="118">
        <f t="shared" si="17"/>
        <v>-1.5039855617382525E-4</v>
      </c>
      <c r="K213" s="117">
        <v>7014</v>
      </c>
      <c r="L213" s="118">
        <f t="shared" si="17"/>
        <v>5.5054151624548631E-2</v>
      </c>
      <c r="M213" s="117"/>
      <c r="N213" s="118"/>
    </row>
    <row r="214" spans="2:15" x14ac:dyDescent="0.25">
      <c r="B214" s="116" t="s">
        <v>85</v>
      </c>
      <c r="C214" s="117">
        <v>2493</v>
      </c>
      <c r="D214" s="118">
        <v>-0.56711234589338422</v>
      </c>
      <c r="E214" s="117">
        <v>6493</v>
      </c>
      <c r="F214" s="118">
        <f t="shared" si="17"/>
        <v>1.6044925792218212</v>
      </c>
      <c r="G214" s="117">
        <v>7358</v>
      </c>
      <c r="H214" s="118">
        <f t="shared" si="17"/>
        <v>0.13322039119051277</v>
      </c>
      <c r="I214" s="117">
        <v>7588</v>
      </c>
      <c r="J214" s="118">
        <f t="shared" si="17"/>
        <v>3.1258494156020555E-2</v>
      </c>
      <c r="K214" s="117">
        <v>6567</v>
      </c>
      <c r="L214" s="118">
        <f t="shared" si="17"/>
        <v>-0.13455455983131259</v>
      </c>
      <c r="M214" s="117"/>
      <c r="N214" s="118"/>
    </row>
    <row r="215" spans="2:15" x14ac:dyDescent="0.25">
      <c r="B215" s="116" t="s">
        <v>87</v>
      </c>
      <c r="C215" s="117">
        <v>194</v>
      </c>
      <c r="D215" s="118">
        <v>-0.95676398484510805</v>
      </c>
      <c r="E215" s="117">
        <v>6334</v>
      </c>
      <c r="F215" s="118">
        <f t="shared" si="17"/>
        <v>31.649484536082475</v>
      </c>
      <c r="G215" s="117">
        <v>6059</v>
      </c>
      <c r="H215" s="118">
        <f t="shared" si="17"/>
        <v>-4.3416482475528873E-2</v>
      </c>
      <c r="I215" s="117">
        <v>5713</v>
      </c>
      <c r="J215" s="118">
        <f t="shared" si="17"/>
        <v>-5.7105132860207908E-2</v>
      </c>
      <c r="K215" s="117">
        <v>5429</v>
      </c>
      <c r="L215" s="118">
        <f t="shared" si="17"/>
        <v>-4.9711185016628745E-2</v>
      </c>
      <c r="M215" s="117"/>
      <c r="N215" s="118"/>
    </row>
    <row r="216" spans="2:15" x14ac:dyDescent="0.25">
      <c r="B216" s="116" t="s">
        <v>89</v>
      </c>
      <c r="C216" s="117">
        <v>149</v>
      </c>
      <c r="D216" s="118">
        <v>-0.97694569085563976</v>
      </c>
      <c r="E216" s="117">
        <v>9041</v>
      </c>
      <c r="F216" s="118">
        <f t="shared" si="17"/>
        <v>59.677852348993291</v>
      </c>
      <c r="G216" s="117">
        <v>5618</v>
      </c>
      <c r="H216" s="118">
        <f t="shared" si="17"/>
        <v>-0.37860856099988938</v>
      </c>
      <c r="I216" s="117">
        <v>6665</v>
      </c>
      <c r="J216" s="118">
        <f t="shared" si="17"/>
        <v>0.18636525453898178</v>
      </c>
      <c r="K216" s="117">
        <v>6929</v>
      </c>
      <c r="L216" s="118">
        <f t="shared" si="17"/>
        <v>3.9609902475618908E-2</v>
      </c>
      <c r="M216" s="117"/>
      <c r="N216" s="118"/>
    </row>
    <row r="217" spans="2:15" x14ac:dyDescent="0.25">
      <c r="B217" s="116" t="s">
        <v>91</v>
      </c>
      <c r="C217" s="117">
        <v>403</v>
      </c>
      <c r="D217" s="118">
        <v>-0.91022499443083094</v>
      </c>
      <c r="E217" s="117">
        <v>6463</v>
      </c>
      <c r="F217" s="118">
        <f t="shared" si="17"/>
        <v>15.037220843672458</v>
      </c>
      <c r="G217" s="117">
        <v>5119</v>
      </c>
      <c r="H217" s="118">
        <f t="shared" si="17"/>
        <v>-0.20795296302026922</v>
      </c>
      <c r="I217" s="117">
        <v>5073</v>
      </c>
      <c r="J217" s="118">
        <f t="shared" si="17"/>
        <v>-8.9861301035358832E-3</v>
      </c>
      <c r="K217" s="117">
        <v>5398</v>
      </c>
      <c r="L217" s="118">
        <f t="shared" si="17"/>
        <v>6.4064656022077671E-2</v>
      </c>
      <c r="M217" s="117"/>
      <c r="N217" s="118"/>
    </row>
    <row r="218" spans="2:15" x14ac:dyDescent="0.25">
      <c r="B218" s="116" t="s">
        <v>93</v>
      </c>
      <c r="C218" s="117">
        <v>414</v>
      </c>
      <c r="D218" s="118">
        <v>-0.91131105398457579</v>
      </c>
      <c r="E218" s="117">
        <v>5617</v>
      </c>
      <c r="F218" s="118">
        <f t="shared" si="17"/>
        <v>12.567632850241546</v>
      </c>
      <c r="G218" s="117">
        <v>4695</v>
      </c>
      <c r="H218" s="118">
        <f t="shared" si="17"/>
        <v>-0.16414456115364073</v>
      </c>
      <c r="I218" s="117">
        <v>5198</v>
      </c>
      <c r="J218" s="118">
        <f t="shared" si="17"/>
        <v>0.1071352502662406</v>
      </c>
      <c r="K218" s="117">
        <v>5174</v>
      </c>
      <c r="L218" s="118">
        <f t="shared" si="17"/>
        <v>-4.6171604463255411E-3</v>
      </c>
      <c r="M218" s="117"/>
      <c r="N218" s="118"/>
    </row>
    <row r="219" spans="2:15" ht="15.75" x14ac:dyDescent="0.25">
      <c r="B219" s="119" t="s">
        <v>30</v>
      </c>
      <c r="C219" s="120">
        <v>17078</v>
      </c>
      <c r="D219" s="121">
        <v>-0.72198346031125871</v>
      </c>
      <c r="E219" s="120">
        <v>41550</v>
      </c>
      <c r="F219" s="121">
        <f t="shared" si="17"/>
        <v>1.4329546785337861</v>
      </c>
      <c r="G219" s="120">
        <v>75901</v>
      </c>
      <c r="H219" s="121">
        <f t="shared" si="17"/>
        <v>0.82673886883273173</v>
      </c>
      <c r="I219" s="120">
        <v>70878</v>
      </c>
      <c r="J219" s="121">
        <f t="shared" si="17"/>
        <v>-6.6178311221195996E-2</v>
      </c>
      <c r="K219" s="120">
        <v>71598</v>
      </c>
      <c r="L219" s="121">
        <f t="shared" si="17"/>
        <v>1.0158300177770307E-2</v>
      </c>
      <c r="M219" s="120">
        <v>10353</v>
      </c>
      <c r="N219" s="121">
        <v>-8.751983077736647E-2</v>
      </c>
    </row>
    <row r="220" spans="2:15" ht="6" customHeight="1" x14ac:dyDescent="0.25"/>
    <row r="221" spans="2:15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</row>
    <row r="222" spans="2:15" x14ac:dyDescent="0.25">
      <c r="K222" s="122"/>
      <c r="M222" s="124"/>
    </row>
    <row r="224" spans="2:15" ht="48.75" customHeight="1" thickBot="1" x14ac:dyDescent="0.3">
      <c r="B224" s="268" t="s">
        <v>242</v>
      </c>
      <c r="C224" s="268"/>
      <c r="D224" s="268"/>
      <c r="E224" s="268"/>
      <c r="F224" s="268"/>
      <c r="G224" s="268"/>
      <c r="H224" s="268"/>
      <c r="I224" s="268"/>
      <c r="J224" s="268"/>
      <c r="K224" s="268"/>
      <c r="L224" s="268"/>
      <c r="M224" s="268"/>
      <c r="N224" s="268"/>
      <c r="O224" s="1" t="s">
        <v>124</v>
      </c>
    </row>
    <row r="225" spans="2:15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O225" s="1" t="s">
        <v>125</v>
      </c>
    </row>
    <row r="226" spans="2:15" ht="22.5" thickTop="1" thickBot="1" x14ac:dyDescent="0.3">
      <c r="B226" s="123" t="str">
        <f>C226</f>
        <v>Bélgica</v>
      </c>
      <c r="C226" s="293" t="s">
        <v>119</v>
      </c>
      <c r="D226" s="294"/>
      <c r="E226" s="294"/>
      <c r="F226" s="294"/>
      <c r="G226" s="294"/>
      <c r="H226" s="294"/>
      <c r="I226" s="294"/>
      <c r="J226" s="294"/>
      <c r="K226" s="294"/>
      <c r="L226" s="294"/>
      <c r="M226" s="294"/>
      <c r="N226" s="294"/>
    </row>
    <row r="227" spans="2:15" ht="22.5" thickTop="1" thickBot="1" x14ac:dyDescent="0.3">
      <c r="B227" s="109"/>
      <c r="C227" s="295">
        <f>C$7</f>
        <v>2020</v>
      </c>
      <c r="D227" s="296"/>
      <c r="E227" s="295">
        <f>E$7</f>
        <v>2021</v>
      </c>
      <c r="F227" s="296"/>
      <c r="G227" s="295">
        <f>G$7</f>
        <v>2022</v>
      </c>
      <c r="H227" s="296"/>
      <c r="I227" s="295">
        <f>I$7</f>
        <v>2023</v>
      </c>
      <c r="J227" s="296"/>
      <c r="K227" s="295">
        <f>K$7</f>
        <v>2024</v>
      </c>
      <c r="L227" s="296"/>
      <c r="M227" s="295">
        <f>M$7</f>
        <v>2025</v>
      </c>
      <c r="N227" s="296"/>
    </row>
    <row r="228" spans="2:15" ht="16.5" thickTop="1" thickBot="1" x14ac:dyDescent="0.3">
      <c r="B228" s="85"/>
      <c r="C228" s="113" t="s">
        <v>69</v>
      </c>
      <c r="D228" s="114" t="str">
        <f>CONCATENATE("var ",RIGHT(C227,2),"/",RIGHT(C227-1,2))</f>
        <v>var 20/19</v>
      </c>
      <c r="E228" s="115" t="s">
        <v>69</v>
      </c>
      <c r="F228" s="114" t="str">
        <f>CONCATENATE("var ",RIGHT(E227,2),"/",RIGHT(E227-1,2))</f>
        <v>var 21/20</v>
      </c>
      <c r="G228" s="115" t="s">
        <v>69</v>
      </c>
      <c r="H228" s="114" t="str">
        <f>CONCATENATE("var ",RIGHT(G227,2),"/",RIGHT(G227-1,2))</f>
        <v>var 22/21</v>
      </c>
      <c r="I228" s="115" t="s">
        <v>69</v>
      </c>
      <c r="J228" s="114" t="str">
        <f>CONCATENATE("var ",RIGHT(I227,2),"/",RIGHT(I227-1,2))</f>
        <v>var 23/22</v>
      </c>
      <c r="K228" s="115" t="s">
        <v>69</v>
      </c>
      <c r="L228" s="114" t="str">
        <f>CONCATENATE("var ",RIGHT(K227,2),"/",RIGHT(K227-1,2))</f>
        <v>var 24/23</v>
      </c>
      <c r="M228" s="115" t="s">
        <v>69</v>
      </c>
      <c r="N228" s="114" t="str">
        <f>CONCATENATE("var ",RIGHT(M227,2),"/",RIGHT(M227-1,2))</f>
        <v>var 25/24</v>
      </c>
    </row>
    <row r="229" spans="2:15" x14ac:dyDescent="0.25">
      <c r="B229" s="116" t="s">
        <v>71</v>
      </c>
      <c r="C229" s="117">
        <v>6472</v>
      </c>
      <c r="D229" s="118">
        <v>5.372842722240323E-2</v>
      </c>
      <c r="E229" s="117">
        <v>562</v>
      </c>
      <c r="F229" s="118">
        <f t="shared" ref="F229:L241" si="19">IFERROR(E229/C229-1,"-")</f>
        <v>-0.91316440049443759</v>
      </c>
      <c r="G229" s="117">
        <v>6894</v>
      </c>
      <c r="H229" s="118">
        <f t="shared" si="19"/>
        <v>11.266903914590747</v>
      </c>
      <c r="I229" s="117">
        <v>6261</v>
      </c>
      <c r="J229" s="118">
        <f t="shared" si="19"/>
        <v>-9.1818973020017403E-2</v>
      </c>
      <c r="K229" s="117">
        <v>6378</v>
      </c>
      <c r="L229" s="118">
        <f t="shared" si="19"/>
        <v>1.8687110685194019E-2</v>
      </c>
      <c r="M229" s="117">
        <v>6245</v>
      </c>
      <c r="N229" s="118">
        <f t="shared" ref="N229:N230" si="20">IFERROR(M229/K229-1,"-")</f>
        <v>-2.0852931953590503E-2</v>
      </c>
    </row>
    <row r="230" spans="2:15" x14ac:dyDescent="0.25">
      <c r="B230" s="116" t="s">
        <v>73</v>
      </c>
      <c r="C230" s="117">
        <v>6909</v>
      </c>
      <c r="D230" s="118">
        <v>0.29357798165137616</v>
      </c>
      <c r="E230" s="117">
        <v>249</v>
      </c>
      <c r="F230" s="118">
        <f t="shared" si="19"/>
        <v>-0.96396005210594882</v>
      </c>
      <c r="G230" s="117">
        <v>8112</v>
      </c>
      <c r="H230" s="118">
        <f t="shared" si="19"/>
        <v>31.578313253012048</v>
      </c>
      <c r="I230" s="117">
        <v>7362</v>
      </c>
      <c r="J230" s="118">
        <f t="shared" si="19"/>
        <v>-9.2455621301775093E-2</v>
      </c>
      <c r="K230" s="117">
        <v>6913</v>
      </c>
      <c r="L230" s="118">
        <f t="shared" si="19"/>
        <v>-6.0988861722358068E-2</v>
      </c>
      <c r="M230" s="117">
        <v>6687</v>
      </c>
      <c r="N230" s="118">
        <f t="shared" si="20"/>
        <v>-3.269202950961958E-2</v>
      </c>
    </row>
    <row r="231" spans="2:15" x14ac:dyDescent="0.25">
      <c r="B231" s="116" t="s">
        <v>75</v>
      </c>
      <c r="C231" s="117">
        <v>2495</v>
      </c>
      <c r="D231" s="118">
        <v>-0.67196949776492243</v>
      </c>
      <c r="E231" s="117">
        <v>303</v>
      </c>
      <c r="F231" s="118">
        <f t="shared" si="19"/>
        <v>-0.87855711422845695</v>
      </c>
      <c r="G231" s="117">
        <v>7378</v>
      </c>
      <c r="H231" s="118">
        <f t="shared" si="19"/>
        <v>23.349834983498351</v>
      </c>
      <c r="I231" s="117">
        <v>6069</v>
      </c>
      <c r="J231" s="118">
        <f t="shared" si="19"/>
        <v>-0.17741935483870963</v>
      </c>
      <c r="K231" s="117">
        <v>7454</v>
      </c>
      <c r="L231" s="118">
        <f t="shared" si="19"/>
        <v>0.22820893063107595</v>
      </c>
      <c r="M231" s="117"/>
      <c r="N231" s="118"/>
    </row>
    <row r="232" spans="2:15" x14ac:dyDescent="0.25">
      <c r="B232" s="116" t="s">
        <v>77</v>
      </c>
      <c r="C232" s="117">
        <v>0</v>
      </c>
      <c r="D232" s="118">
        <v>-1</v>
      </c>
      <c r="E232" s="117">
        <v>798</v>
      </c>
      <c r="F232" s="118" t="str">
        <f t="shared" si="19"/>
        <v>-</v>
      </c>
      <c r="G232" s="117">
        <v>8738</v>
      </c>
      <c r="H232" s="118">
        <f t="shared" si="19"/>
        <v>9.9498746867167913</v>
      </c>
      <c r="I232" s="117">
        <v>6859</v>
      </c>
      <c r="J232" s="118">
        <f t="shared" si="19"/>
        <v>-0.21503776607919434</v>
      </c>
      <c r="K232" s="117">
        <v>7570</v>
      </c>
      <c r="L232" s="118">
        <f t="shared" si="19"/>
        <v>0.10365942557224095</v>
      </c>
      <c r="M232" s="117"/>
      <c r="N232" s="118"/>
    </row>
    <row r="233" spans="2:15" x14ac:dyDescent="0.25">
      <c r="B233" s="116" t="s">
        <v>79</v>
      </c>
      <c r="C233" s="117">
        <v>0</v>
      </c>
      <c r="D233" s="118">
        <v>-1</v>
      </c>
      <c r="E233" s="117">
        <v>2215</v>
      </c>
      <c r="F233" s="118" t="str">
        <f t="shared" si="19"/>
        <v>-</v>
      </c>
      <c r="G233" s="117">
        <v>5742</v>
      </c>
      <c r="H233" s="118">
        <f t="shared" si="19"/>
        <v>1.5923250564334084</v>
      </c>
      <c r="I233" s="117">
        <v>6343</v>
      </c>
      <c r="J233" s="118">
        <f t="shared" si="19"/>
        <v>0.10466736328805304</v>
      </c>
      <c r="K233" s="117">
        <v>5806</v>
      </c>
      <c r="L233" s="118">
        <f t="shared" si="19"/>
        <v>-8.4660255399653161E-2</v>
      </c>
      <c r="M233" s="117"/>
      <c r="N233" s="118"/>
    </row>
    <row r="234" spans="2:15" x14ac:dyDescent="0.25">
      <c r="B234" s="116" t="s">
        <v>81</v>
      </c>
      <c r="C234" s="117">
        <v>0</v>
      </c>
      <c r="D234" s="118">
        <v>-1</v>
      </c>
      <c r="E234" s="117">
        <v>3358</v>
      </c>
      <c r="F234" s="118" t="str">
        <f t="shared" si="19"/>
        <v>-</v>
      </c>
      <c r="G234" s="117">
        <v>4830</v>
      </c>
      <c r="H234" s="118">
        <f t="shared" si="19"/>
        <v>0.43835616438356162</v>
      </c>
      <c r="I234" s="117">
        <v>5029</v>
      </c>
      <c r="J234" s="118">
        <f t="shared" si="19"/>
        <v>4.1200828157349934E-2</v>
      </c>
      <c r="K234" s="117">
        <v>5288</v>
      </c>
      <c r="L234" s="118">
        <f t="shared" si="19"/>
        <v>5.1501292503479901E-2</v>
      </c>
      <c r="M234" s="117"/>
      <c r="N234" s="118"/>
    </row>
    <row r="235" spans="2:15" x14ac:dyDescent="0.25">
      <c r="B235" s="116" t="s">
        <v>83</v>
      </c>
      <c r="C235" s="117">
        <v>0</v>
      </c>
      <c r="D235" s="118">
        <v>-1</v>
      </c>
      <c r="E235" s="117">
        <v>5182</v>
      </c>
      <c r="F235" s="118" t="str">
        <f t="shared" si="19"/>
        <v>-</v>
      </c>
      <c r="G235" s="117">
        <v>7856</v>
      </c>
      <c r="H235" s="118">
        <f t="shared" si="19"/>
        <v>0.51601698186028555</v>
      </c>
      <c r="I235" s="117">
        <v>8079</v>
      </c>
      <c r="J235" s="118">
        <f t="shared" si="19"/>
        <v>2.8385947046843274E-2</v>
      </c>
      <c r="K235" s="117">
        <v>8019</v>
      </c>
      <c r="L235" s="118">
        <f t="shared" si="19"/>
        <v>-7.4266617155588355E-3</v>
      </c>
      <c r="M235" s="117"/>
      <c r="N235" s="118"/>
    </row>
    <row r="236" spans="2:15" x14ac:dyDescent="0.25">
      <c r="B236" s="116" t="s">
        <v>85</v>
      </c>
      <c r="C236" s="117">
        <v>2693</v>
      </c>
      <c r="D236" s="118">
        <v>-0.49140698772426816</v>
      </c>
      <c r="E236" s="117">
        <v>6106</v>
      </c>
      <c r="F236" s="118">
        <f t="shared" si="19"/>
        <v>1.267359821760119</v>
      </c>
      <c r="G236" s="117">
        <v>5565</v>
      </c>
      <c r="H236" s="118">
        <f t="shared" si="19"/>
        <v>-8.8601375696036655E-2</v>
      </c>
      <c r="I236" s="117">
        <v>5971</v>
      </c>
      <c r="J236" s="118">
        <f t="shared" si="19"/>
        <v>7.2955974842767279E-2</v>
      </c>
      <c r="K236" s="117">
        <v>6230</v>
      </c>
      <c r="L236" s="118">
        <f t="shared" si="19"/>
        <v>4.3376318874560393E-2</v>
      </c>
      <c r="M236" s="117"/>
      <c r="N236" s="118"/>
    </row>
    <row r="237" spans="2:15" x14ac:dyDescent="0.25">
      <c r="B237" s="116" t="s">
        <v>87</v>
      </c>
      <c r="C237" s="117">
        <v>3745</v>
      </c>
      <c r="D237" s="118">
        <v>-0.18195718654434245</v>
      </c>
      <c r="E237" s="117">
        <v>6568</v>
      </c>
      <c r="F237" s="118">
        <f t="shared" si="19"/>
        <v>0.75380507343124159</v>
      </c>
      <c r="G237" s="117">
        <v>5560</v>
      </c>
      <c r="H237" s="118">
        <f t="shared" si="19"/>
        <v>-0.15347137637028019</v>
      </c>
      <c r="I237" s="117">
        <v>5596</v>
      </c>
      <c r="J237" s="118">
        <f t="shared" si="19"/>
        <v>6.4748201438848962E-3</v>
      </c>
      <c r="K237" s="117">
        <v>5752</v>
      </c>
      <c r="L237" s="118">
        <f t="shared" si="19"/>
        <v>2.7877055039313703E-2</v>
      </c>
      <c r="M237" s="117"/>
      <c r="N237" s="118"/>
    </row>
    <row r="238" spans="2:15" x14ac:dyDescent="0.25">
      <c r="B238" s="116" t="s">
        <v>89</v>
      </c>
      <c r="C238" s="117">
        <v>1910</v>
      </c>
      <c r="D238" s="118">
        <v>-0.67483827034388832</v>
      </c>
      <c r="E238" s="117">
        <v>8811</v>
      </c>
      <c r="F238" s="118">
        <f t="shared" si="19"/>
        <v>3.6130890052356017</v>
      </c>
      <c r="G238" s="117">
        <v>7815</v>
      </c>
      <c r="H238" s="118">
        <f t="shared" si="19"/>
        <v>-0.11304051753489952</v>
      </c>
      <c r="I238" s="117">
        <v>7759</v>
      </c>
      <c r="J238" s="118">
        <f t="shared" si="19"/>
        <v>-7.1657069737683932E-3</v>
      </c>
      <c r="K238" s="117">
        <v>7467</v>
      </c>
      <c r="L238" s="118">
        <f t="shared" si="19"/>
        <v>-3.7633715685010949E-2</v>
      </c>
      <c r="M238" s="117"/>
      <c r="N238" s="118"/>
    </row>
    <row r="239" spans="2:15" x14ac:dyDescent="0.25">
      <c r="B239" s="116" t="s">
        <v>91</v>
      </c>
      <c r="C239" s="117">
        <v>1042</v>
      </c>
      <c r="D239" s="118">
        <v>-0.82487394957983196</v>
      </c>
      <c r="E239" s="117">
        <v>9178</v>
      </c>
      <c r="F239" s="118">
        <f t="shared" si="19"/>
        <v>7.8080614203454886</v>
      </c>
      <c r="G239" s="117">
        <v>6968</v>
      </c>
      <c r="H239" s="118">
        <f t="shared" si="19"/>
        <v>-0.24079320113314451</v>
      </c>
      <c r="I239" s="117">
        <v>7155</v>
      </c>
      <c r="J239" s="118">
        <f t="shared" si="19"/>
        <v>2.683696900114807E-2</v>
      </c>
      <c r="K239" s="117">
        <v>7260</v>
      </c>
      <c r="L239" s="118">
        <f t="shared" si="19"/>
        <v>1.467505241090139E-2</v>
      </c>
      <c r="M239" s="117"/>
      <c r="N239" s="118"/>
    </row>
    <row r="240" spans="2:15" x14ac:dyDescent="0.25">
      <c r="B240" s="116" t="s">
        <v>93</v>
      </c>
      <c r="C240" s="117">
        <v>1396</v>
      </c>
      <c r="D240" s="118">
        <v>-0.78370003098853425</v>
      </c>
      <c r="E240" s="117">
        <v>8563</v>
      </c>
      <c r="F240" s="118">
        <f t="shared" si="19"/>
        <v>5.1339541547277934</v>
      </c>
      <c r="G240" s="117">
        <v>7335</v>
      </c>
      <c r="H240" s="118">
        <f t="shared" si="19"/>
        <v>-0.14340768422281913</v>
      </c>
      <c r="I240" s="117">
        <v>7743</v>
      </c>
      <c r="J240" s="118">
        <f t="shared" si="19"/>
        <v>5.5623721881390642E-2</v>
      </c>
      <c r="K240" s="117">
        <v>7580</v>
      </c>
      <c r="L240" s="118">
        <f t="shared" si="19"/>
        <v>-2.1051272116750619E-2</v>
      </c>
      <c r="M240" s="117"/>
      <c r="N240" s="118"/>
    </row>
    <row r="241" spans="2:15" ht="15.75" x14ac:dyDescent="0.25">
      <c r="B241" s="119" t="s">
        <v>30</v>
      </c>
      <c r="C241" s="120">
        <v>28980</v>
      </c>
      <c r="D241" s="121">
        <v>-0.58760245901639352</v>
      </c>
      <c r="E241" s="120">
        <v>51893</v>
      </c>
      <c r="F241" s="121">
        <f t="shared" si="19"/>
        <v>0.79064872325741886</v>
      </c>
      <c r="G241" s="120">
        <v>82793</v>
      </c>
      <c r="H241" s="121">
        <f t="shared" si="19"/>
        <v>0.59545603453259588</v>
      </c>
      <c r="I241" s="120">
        <v>80226</v>
      </c>
      <c r="J241" s="121">
        <f t="shared" si="19"/>
        <v>-3.1005036657688501E-2</v>
      </c>
      <c r="K241" s="120">
        <v>81717</v>
      </c>
      <c r="L241" s="121">
        <f t="shared" si="19"/>
        <v>1.858499738239483E-2</v>
      </c>
      <c r="M241" s="120">
        <v>12932</v>
      </c>
      <c r="N241" s="121">
        <v>-2.7010759160334019E-2</v>
      </c>
    </row>
    <row r="242" spans="2:15" ht="6" customHeight="1" x14ac:dyDescent="0.25"/>
    <row r="243" spans="2:15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</row>
    <row r="244" spans="2:15" x14ac:dyDescent="0.25">
      <c r="C244" s="122"/>
      <c r="K244" s="122"/>
      <c r="M244" s="105"/>
    </row>
    <row r="246" spans="2:15" ht="48.75" customHeight="1" thickBot="1" x14ac:dyDescent="0.3">
      <c r="B246" s="268" t="s">
        <v>244</v>
      </c>
      <c r="C246" s="268"/>
      <c r="D246" s="268"/>
      <c r="E246" s="268"/>
      <c r="F246" s="268"/>
      <c r="G246" s="268"/>
      <c r="H246" s="268"/>
      <c r="I246" s="268"/>
      <c r="J246" s="268"/>
      <c r="K246" s="268"/>
      <c r="L246" s="268"/>
      <c r="M246" s="268"/>
      <c r="N246" s="268"/>
      <c r="O246" s="1" t="s">
        <v>126</v>
      </c>
    </row>
    <row r="247" spans="2:15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O247" s="1" t="s">
        <v>127</v>
      </c>
    </row>
    <row r="248" spans="2:15" ht="22.5" thickTop="1" thickBot="1" x14ac:dyDescent="0.3">
      <c r="B248" s="123" t="str">
        <f>C248</f>
        <v>Dinamarca</v>
      </c>
      <c r="C248" s="293" t="s">
        <v>128</v>
      </c>
      <c r="D248" s="294"/>
      <c r="E248" s="294"/>
      <c r="F248" s="294"/>
      <c r="G248" s="294"/>
      <c r="H248" s="294"/>
      <c r="I248" s="294"/>
      <c r="J248" s="294"/>
      <c r="K248" s="294"/>
      <c r="L248" s="294"/>
      <c r="M248" s="294"/>
      <c r="N248" s="294"/>
    </row>
    <row r="249" spans="2:15" ht="22.5" thickTop="1" thickBot="1" x14ac:dyDescent="0.3">
      <c r="B249" s="109"/>
      <c r="C249" s="295">
        <f>C$7</f>
        <v>2020</v>
      </c>
      <c r="D249" s="296"/>
      <c r="E249" s="295">
        <f>E$7</f>
        <v>2021</v>
      </c>
      <c r="F249" s="296"/>
      <c r="G249" s="295">
        <f>G$7</f>
        <v>2022</v>
      </c>
      <c r="H249" s="296"/>
      <c r="I249" s="295">
        <f>I$7</f>
        <v>2023</v>
      </c>
      <c r="J249" s="296"/>
      <c r="K249" s="295">
        <f>K$7</f>
        <v>2024</v>
      </c>
      <c r="L249" s="296"/>
      <c r="M249" s="295">
        <f>M$7</f>
        <v>2025</v>
      </c>
      <c r="N249" s="296"/>
    </row>
    <row r="250" spans="2:15" ht="16.5" thickTop="1" thickBot="1" x14ac:dyDescent="0.3">
      <c r="B250" s="85"/>
      <c r="C250" s="113" t="s">
        <v>69</v>
      </c>
      <c r="D250" s="114" t="str">
        <f>CONCATENATE("var ",RIGHT(C249,2),"/",RIGHT(C249-1,2))</f>
        <v>var 20/19</v>
      </c>
      <c r="E250" s="115" t="s">
        <v>69</v>
      </c>
      <c r="F250" s="114" t="str">
        <f>CONCATENATE("var ",RIGHT(E249,2),"/",RIGHT(E249-1,2))</f>
        <v>var 21/20</v>
      </c>
      <c r="G250" s="115" t="s">
        <v>69</v>
      </c>
      <c r="H250" s="114" t="str">
        <f>CONCATENATE("var ",RIGHT(G249,2),"/",RIGHT(G249-1,2))</f>
        <v>var 22/21</v>
      </c>
      <c r="I250" s="115" t="s">
        <v>69</v>
      </c>
      <c r="J250" s="114" t="str">
        <f>CONCATENATE("var ",RIGHT(I249,2),"/",RIGHT(I249-1,2))</f>
        <v>var 23/22</v>
      </c>
      <c r="K250" s="115" t="s">
        <v>69</v>
      </c>
      <c r="L250" s="114" t="str">
        <f>CONCATENATE("var ",RIGHT(K249,2),"/",RIGHT(K249-1,2))</f>
        <v>var 24/23</v>
      </c>
      <c r="M250" s="115" t="s">
        <v>69</v>
      </c>
      <c r="N250" s="114" t="str">
        <f>CONCATENATE("var ",RIGHT(M249,2),"/",RIGHT(M249-1,2))</f>
        <v>var 25/24</v>
      </c>
    </row>
    <row r="251" spans="2:15" x14ac:dyDescent="0.25">
      <c r="B251" s="116" t="s">
        <v>71</v>
      </c>
      <c r="C251" s="117">
        <v>4233</v>
      </c>
      <c r="D251" s="118">
        <v>-7.7375762859633879E-2</v>
      </c>
      <c r="E251" s="117">
        <v>15</v>
      </c>
      <c r="F251" s="118">
        <f t="shared" ref="F251:L263" si="21">IFERROR(E251/C251-1,"-")</f>
        <v>-0.9964564138908576</v>
      </c>
      <c r="G251" s="117">
        <v>2668</v>
      </c>
      <c r="H251" s="118">
        <f t="shared" si="21"/>
        <v>176.86666666666667</v>
      </c>
      <c r="I251" s="117">
        <v>4139</v>
      </c>
      <c r="J251" s="118">
        <f t="shared" si="21"/>
        <v>0.55134932533733139</v>
      </c>
      <c r="K251" s="117">
        <v>3435</v>
      </c>
      <c r="L251" s="118">
        <f t="shared" si="21"/>
        <v>-0.17008939357332686</v>
      </c>
      <c r="M251" s="117">
        <v>2586</v>
      </c>
      <c r="N251" s="118">
        <f t="shared" ref="N251:N252" si="22">IFERROR(M251/K251-1,"-")</f>
        <v>-0.24716157205240175</v>
      </c>
    </row>
    <row r="252" spans="2:15" x14ac:dyDescent="0.25">
      <c r="B252" s="116" t="s">
        <v>73</v>
      </c>
      <c r="C252" s="117">
        <v>5326</v>
      </c>
      <c r="D252" s="118">
        <v>5.2569169960474227E-2</v>
      </c>
      <c r="E252" s="117">
        <v>39</v>
      </c>
      <c r="F252" s="118">
        <f t="shared" si="21"/>
        <v>-0.99267743146826892</v>
      </c>
      <c r="G252" s="117">
        <v>3232</v>
      </c>
      <c r="H252" s="118">
        <f t="shared" si="21"/>
        <v>81.871794871794876</v>
      </c>
      <c r="I252" s="117">
        <v>4376</v>
      </c>
      <c r="J252" s="118">
        <f t="shared" si="21"/>
        <v>0.35396039603960405</v>
      </c>
      <c r="K252" s="117">
        <v>3587</v>
      </c>
      <c r="L252" s="118">
        <f t="shared" si="21"/>
        <v>-0.18030164533820836</v>
      </c>
      <c r="M252" s="117">
        <v>3609</v>
      </c>
      <c r="N252" s="118">
        <f t="shared" si="22"/>
        <v>6.1332589908000834E-3</v>
      </c>
    </row>
    <row r="253" spans="2:15" x14ac:dyDescent="0.25">
      <c r="B253" s="116" t="s">
        <v>75</v>
      </c>
      <c r="C253" s="117">
        <v>1960</v>
      </c>
      <c r="D253" s="118">
        <v>-0.58395245170876664</v>
      </c>
      <c r="E253" s="117">
        <v>25</v>
      </c>
      <c r="F253" s="118">
        <f t="shared" si="21"/>
        <v>-0.98724489795918369</v>
      </c>
      <c r="G253" s="117">
        <v>3519</v>
      </c>
      <c r="H253" s="118">
        <f t="shared" si="21"/>
        <v>139.76</v>
      </c>
      <c r="I253" s="117">
        <v>3712</v>
      </c>
      <c r="J253" s="118">
        <f t="shared" si="21"/>
        <v>5.4845126456379623E-2</v>
      </c>
      <c r="K253" s="117">
        <v>4025</v>
      </c>
      <c r="L253" s="118">
        <f t="shared" si="21"/>
        <v>8.4321120689655249E-2</v>
      </c>
      <c r="M253" s="117"/>
      <c r="N253" s="118"/>
    </row>
    <row r="254" spans="2:15" x14ac:dyDescent="0.25">
      <c r="B254" s="116" t="s">
        <v>77</v>
      </c>
      <c r="C254" s="117">
        <v>0</v>
      </c>
      <c r="D254" s="118">
        <v>-1</v>
      </c>
      <c r="E254" s="117">
        <v>27</v>
      </c>
      <c r="F254" s="118" t="str">
        <f t="shared" si="21"/>
        <v>-</v>
      </c>
      <c r="G254" s="117">
        <v>2608</v>
      </c>
      <c r="H254" s="118">
        <f t="shared" si="21"/>
        <v>95.592592592592595</v>
      </c>
      <c r="I254" s="117">
        <v>2116</v>
      </c>
      <c r="J254" s="118">
        <f t="shared" si="21"/>
        <v>-0.18865030674846628</v>
      </c>
      <c r="K254" s="117">
        <v>1591</v>
      </c>
      <c r="L254" s="118">
        <f t="shared" si="21"/>
        <v>-0.24810964083175802</v>
      </c>
      <c r="M254" s="117"/>
      <c r="N254" s="118"/>
    </row>
    <row r="255" spans="2:15" x14ac:dyDescent="0.25">
      <c r="B255" s="116" t="s">
        <v>79</v>
      </c>
      <c r="C255" s="117">
        <v>0</v>
      </c>
      <c r="D255" s="118">
        <v>-1</v>
      </c>
      <c r="E255" s="117">
        <v>28</v>
      </c>
      <c r="F255" s="118" t="str">
        <f t="shared" si="21"/>
        <v>-</v>
      </c>
      <c r="G255" s="117">
        <v>519</v>
      </c>
      <c r="H255" s="118">
        <f t="shared" si="21"/>
        <v>17.535714285714285</v>
      </c>
      <c r="I255" s="117">
        <v>434</v>
      </c>
      <c r="J255" s="118">
        <f t="shared" si="21"/>
        <v>-0.16377649325626209</v>
      </c>
      <c r="K255" s="117">
        <v>622</v>
      </c>
      <c r="L255" s="118">
        <f t="shared" si="21"/>
        <v>0.43317972350230405</v>
      </c>
      <c r="M255" s="117"/>
      <c r="N255" s="118"/>
    </row>
    <row r="256" spans="2:15" x14ac:dyDescent="0.25">
      <c r="B256" s="116" t="s">
        <v>81</v>
      </c>
      <c r="C256" s="117">
        <v>0</v>
      </c>
      <c r="D256" s="118">
        <v>-1</v>
      </c>
      <c r="E256" s="117">
        <v>37</v>
      </c>
      <c r="F256" s="118" t="str">
        <f t="shared" si="21"/>
        <v>-</v>
      </c>
      <c r="G256" s="117">
        <v>388</v>
      </c>
      <c r="H256" s="118">
        <f t="shared" si="21"/>
        <v>9.486486486486486</v>
      </c>
      <c r="I256" s="117">
        <v>450</v>
      </c>
      <c r="J256" s="118">
        <f t="shared" si="21"/>
        <v>0.15979381443298979</v>
      </c>
      <c r="K256" s="117">
        <v>450</v>
      </c>
      <c r="L256" s="118">
        <f t="shared" si="21"/>
        <v>0</v>
      </c>
      <c r="M256" s="117"/>
      <c r="N256" s="118"/>
    </row>
    <row r="257" spans="2:15" x14ac:dyDescent="0.25">
      <c r="B257" s="116" t="s">
        <v>83</v>
      </c>
      <c r="C257" s="117">
        <v>0</v>
      </c>
      <c r="D257" s="118">
        <v>-1</v>
      </c>
      <c r="E257" s="117">
        <v>194</v>
      </c>
      <c r="F257" s="118" t="str">
        <f t="shared" si="21"/>
        <v>-</v>
      </c>
      <c r="G257" s="117">
        <v>687</v>
      </c>
      <c r="H257" s="118">
        <f t="shared" si="21"/>
        <v>2.5412371134020617</v>
      </c>
      <c r="I257" s="117">
        <v>522</v>
      </c>
      <c r="J257" s="118">
        <f t="shared" si="21"/>
        <v>-0.24017467248908297</v>
      </c>
      <c r="K257" s="117">
        <v>1214</v>
      </c>
      <c r="L257" s="118">
        <f t="shared" si="21"/>
        <v>1.3256704980842913</v>
      </c>
      <c r="M257" s="117"/>
      <c r="N257" s="118"/>
    </row>
    <row r="258" spans="2:15" x14ac:dyDescent="0.25">
      <c r="B258" s="116" t="s">
        <v>85</v>
      </c>
      <c r="C258" s="117">
        <v>9</v>
      </c>
      <c r="D258" s="118">
        <v>-0.98392857142857149</v>
      </c>
      <c r="E258" s="117">
        <v>149</v>
      </c>
      <c r="F258" s="118">
        <f t="shared" si="21"/>
        <v>15.555555555555557</v>
      </c>
      <c r="G258" s="117">
        <v>460</v>
      </c>
      <c r="H258" s="118">
        <f t="shared" si="21"/>
        <v>2.087248322147651</v>
      </c>
      <c r="I258" s="117">
        <v>651</v>
      </c>
      <c r="J258" s="118">
        <f t="shared" si="21"/>
        <v>0.41521739130434776</v>
      </c>
      <c r="K258" s="117">
        <v>545</v>
      </c>
      <c r="L258" s="118">
        <f t="shared" si="21"/>
        <v>-0.16282642089093702</v>
      </c>
      <c r="M258" s="117"/>
      <c r="N258" s="118"/>
    </row>
    <row r="259" spans="2:15" x14ac:dyDescent="0.25">
      <c r="B259" s="116" t="s">
        <v>87</v>
      </c>
      <c r="C259" s="117">
        <v>1</v>
      </c>
      <c r="D259" s="118">
        <v>-0.99887766554433222</v>
      </c>
      <c r="E259" s="117">
        <v>187</v>
      </c>
      <c r="F259" s="118">
        <f t="shared" si="21"/>
        <v>186</v>
      </c>
      <c r="G259" s="117">
        <v>487</v>
      </c>
      <c r="H259" s="118">
        <f t="shared" si="21"/>
        <v>1.6042780748663104</v>
      </c>
      <c r="I259" s="117">
        <v>563</v>
      </c>
      <c r="J259" s="118">
        <f t="shared" si="21"/>
        <v>0.15605749486652987</v>
      </c>
      <c r="K259" s="117">
        <v>786</v>
      </c>
      <c r="L259" s="118">
        <f t="shared" si="21"/>
        <v>0.39609236234458267</v>
      </c>
      <c r="M259" s="117"/>
      <c r="N259" s="118"/>
    </row>
    <row r="260" spans="2:15" x14ac:dyDescent="0.25">
      <c r="B260" s="116" t="s">
        <v>89</v>
      </c>
      <c r="C260" s="117">
        <v>9</v>
      </c>
      <c r="D260" s="118">
        <v>-0.99586966498393759</v>
      </c>
      <c r="E260" s="117">
        <v>1976</v>
      </c>
      <c r="F260" s="118">
        <f t="shared" si="21"/>
        <v>218.55555555555554</v>
      </c>
      <c r="G260" s="117">
        <v>2499</v>
      </c>
      <c r="H260" s="118">
        <f t="shared" si="21"/>
        <v>0.26467611336032393</v>
      </c>
      <c r="I260" s="117">
        <v>2101</v>
      </c>
      <c r="J260" s="118">
        <f t="shared" si="21"/>
        <v>-0.15926370548219293</v>
      </c>
      <c r="K260" s="117">
        <v>2136</v>
      </c>
      <c r="L260" s="118">
        <f t="shared" si="21"/>
        <v>1.6658733936220749E-2</v>
      </c>
      <c r="M260" s="117"/>
      <c r="N260" s="118"/>
    </row>
    <row r="261" spans="2:15" x14ac:dyDescent="0.25">
      <c r="B261" s="116" t="s">
        <v>91</v>
      </c>
      <c r="C261" s="117">
        <v>14</v>
      </c>
      <c r="D261" s="118">
        <v>-0.9952364749914937</v>
      </c>
      <c r="E261" s="117">
        <v>2835</v>
      </c>
      <c r="F261" s="118">
        <f t="shared" si="21"/>
        <v>201.5</v>
      </c>
      <c r="G261" s="117">
        <v>3397</v>
      </c>
      <c r="H261" s="118">
        <f t="shared" si="21"/>
        <v>0.19823633156966491</v>
      </c>
      <c r="I261" s="117">
        <v>3063</v>
      </c>
      <c r="J261" s="118">
        <f t="shared" si="21"/>
        <v>-9.8322048866647083E-2</v>
      </c>
      <c r="K261" s="117">
        <v>3114</v>
      </c>
      <c r="L261" s="118">
        <f t="shared" si="21"/>
        <v>1.6650342801175277E-2</v>
      </c>
      <c r="M261" s="117"/>
      <c r="N261" s="118"/>
    </row>
    <row r="262" spans="2:15" x14ac:dyDescent="0.25">
      <c r="B262" s="116" t="s">
        <v>93</v>
      </c>
      <c r="C262" s="117">
        <v>24</v>
      </c>
      <c r="D262" s="118">
        <v>-0.99290570499556607</v>
      </c>
      <c r="E262" s="117">
        <v>2091</v>
      </c>
      <c r="F262" s="118">
        <f t="shared" si="21"/>
        <v>86.125</v>
      </c>
      <c r="G262" s="117">
        <v>2400</v>
      </c>
      <c r="H262" s="118">
        <f t="shared" si="21"/>
        <v>0.14777618364418932</v>
      </c>
      <c r="I262" s="117">
        <v>2463</v>
      </c>
      <c r="J262" s="118">
        <f t="shared" si="21"/>
        <v>2.6250000000000107E-2</v>
      </c>
      <c r="K262" s="117">
        <v>2655</v>
      </c>
      <c r="L262" s="118">
        <f t="shared" si="21"/>
        <v>7.7953714981729538E-2</v>
      </c>
      <c r="M262" s="117"/>
      <c r="N262" s="118"/>
    </row>
    <row r="263" spans="2:15" ht="15.75" x14ac:dyDescent="0.25">
      <c r="B263" s="119" t="s">
        <v>30</v>
      </c>
      <c r="C263" s="120">
        <v>11625</v>
      </c>
      <c r="D263" s="121">
        <v>-0.62456400981785298</v>
      </c>
      <c r="E263" s="120">
        <v>7603</v>
      </c>
      <c r="F263" s="121">
        <f t="shared" si="21"/>
        <v>-0.34597849462365593</v>
      </c>
      <c r="G263" s="120">
        <v>22864</v>
      </c>
      <c r="H263" s="121">
        <f t="shared" si="21"/>
        <v>2.007233986584243</v>
      </c>
      <c r="I263" s="120">
        <v>24590</v>
      </c>
      <c r="J263" s="121">
        <f t="shared" si="21"/>
        <v>7.5489853044086841E-2</v>
      </c>
      <c r="K263" s="120">
        <v>24160</v>
      </c>
      <c r="L263" s="121">
        <f t="shared" si="21"/>
        <v>-1.7486783245221682E-2</v>
      </c>
      <c r="M263" s="120">
        <v>6195</v>
      </c>
      <c r="N263" s="121">
        <v>-0.11777271432640268</v>
      </c>
    </row>
    <row r="264" spans="2:15" ht="6" customHeight="1" x14ac:dyDescent="0.25"/>
    <row r="265" spans="2:15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</row>
    <row r="266" spans="2:15" x14ac:dyDescent="0.25">
      <c r="K266" s="122"/>
    </row>
    <row r="268" spans="2:15" ht="48.75" customHeight="1" thickBot="1" x14ac:dyDescent="0.3">
      <c r="B268" s="268" t="s">
        <v>245</v>
      </c>
      <c r="C268" s="268"/>
      <c r="D268" s="268"/>
      <c r="E268" s="268"/>
      <c r="F268" s="268"/>
      <c r="G268" s="268"/>
      <c r="H268" s="268"/>
      <c r="I268" s="268"/>
      <c r="J268" s="268"/>
      <c r="K268" s="268"/>
      <c r="L268" s="268"/>
      <c r="M268" s="268"/>
      <c r="N268" s="268"/>
      <c r="O268" s="1" t="s">
        <v>129</v>
      </c>
    </row>
    <row r="269" spans="2:15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O269" s="1" t="s">
        <v>130</v>
      </c>
    </row>
    <row r="270" spans="2:15" ht="22.5" thickTop="1" thickBot="1" x14ac:dyDescent="0.3">
      <c r="B270" s="123" t="str">
        <f>C270</f>
        <v>Suecia</v>
      </c>
      <c r="C270" s="293" t="s">
        <v>131</v>
      </c>
      <c r="D270" s="294"/>
      <c r="E270" s="294"/>
      <c r="F270" s="294"/>
      <c r="G270" s="294"/>
      <c r="H270" s="294"/>
      <c r="I270" s="294"/>
      <c r="J270" s="294"/>
      <c r="K270" s="294"/>
      <c r="L270" s="294"/>
      <c r="M270" s="294"/>
      <c r="N270" s="294"/>
    </row>
    <row r="271" spans="2:15" ht="22.5" thickTop="1" thickBot="1" x14ac:dyDescent="0.3">
      <c r="B271" s="109"/>
      <c r="C271" s="295">
        <f>C$7</f>
        <v>2020</v>
      </c>
      <c r="D271" s="296"/>
      <c r="E271" s="295">
        <f>E$7</f>
        <v>2021</v>
      </c>
      <c r="F271" s="296"/>
      <c r="G271" s="295">
        <f>G$7</f>
        <v>2022</v>
      </c>
      <c r="H271" s="296"/>
      <c r="I271" s="295">
        <f>I$7</f>
        <v>2023</v>
      </c>
      <c r="J271" s="296"/>
      <c r="K271" s="295">
        <f>K$7</f>
        <v>2024</v>
      </c>
      <c r="L271" s="296"/>
      <c r="M271" s="295">
        <f>M$7</f>
        <v>2025</v>
      </c>
      <c r="N271" s="296"/>
    </row>
    <row r="272" spans="2:15" ht="16.5" thickTop="1" thickBot="1" x14ac:dyDescent="0.3">
      <c r="B272" s="85"/>
      <c r="C272" s="113" t="s">
        <v>69</v>
      </c>
      <c r="D272" s="114" t="str">
        <f>CONCATENATE("var ",RIGHT(C271,2),"/",RIGHT(C271-1,2))</f>
        <v>var 20/19</v>
      </c>
      <c r="E272" s="115" t="s">
        <v>69</v>
      </c>
      <c r="F272" s="114" t="str">
        <f>CONCATENATE("var ",RIGHT(E271,2),"/",RIGHT(E271-1,2))</f>
        <v>var 21/20</v>
      </c>
      <c r="G272" s="115" t="s">
        <v>69</v>
      </c>
      <c r="H272" s="114" t="str">
        <f>CONCATENATE("var ",RIGHT(G271,2),"/",RIGHT(G271-1,2))</f>
        <v>var 22/21</v>
      </c>
      <c r="I272" s="115" t="s">
        <v>69</v>
      </c>
      <c r="J272" s="114" t="str">
        <f>CONCATENATE("var ",RIGHT(I271,2),"/",RIGHT(I271-1,2))</f>
        <v>var 23/22</v>
      </c>
      <c r="K272" s="115" t="s">
        <v>69</v>
      </c>
      <c r="L272" s="114" t="str">
        <f>CONCATENATE("var ",RIGHT(K271,2),"/",RIGHT(K271-1,2))</f>
        <v>var 24/23</v>
      </c>
      <c r="M272" s="115" t="s">
        <v>69</v>
      </c>
      <c r="N272" s="114" t="str">
        <f>CONCATENATE("var ",RIGHT(M271,2),"/",RIGHT(M271-1,2))</f>
        <v>var 25/24</v>
      </c>
    </row>
    <row r="273" spans="2:14" x14ac:dyDescent="0.25">
      <c r="B273" s="116" t="s">
        <v>71</v>
      </c>
      <c r="C273" s="117">
        <v>5434</v>
      </c>
      <c r="D273" s="118">
        <v>5.9672386895475826E-2</v>
      </c>
      <c r="E273" s="117">
        <v>56</v>
      </c>
      <c r="F273" s="118">
        <f t="shared" ref="F273:L285" si="23">IFERROR(E273/C273-1,"-")</f>
        <v>-0.98969451601030545</v>
      </c>
      <c r="G273" s="117">
        <v>1897</v>
      </c>
      <c r="H273" s="118">
        <f t="shared" si="23"/>
        <v>32.875</v>
      </c>
      <c r="I273" s="117">
        <v>4811</v>
      </c>
      <c r="J273" s="118">
        <f t="shared" si="23"/>
        <v>1.536109646810754</v>
      </c>
      <c r="K273" s="117">
        <v>4085</v>
      </c>
      <c r="L273" s="118">
        <f t="shared" si="23"/>
        <v>-0.15090417792558719</v>
      </c>
      <c r="M273" s="117">
        <v>3094</v>
      </c>
      <c r="N273" s="118">
        <f t="shared" ref="N273:N274" si="24">IFERROR(M273/K273-1,"-")</f>
        <v>-0.24259485924112612</v>
      </c>
    </row>
    <row r="274" spans="2:14" x14ac:dyDescent="0.25">
      <c r="B274" s="116" t="s">
        <v>73</v>
      </c>
      <c r="C274" s="117">
        <v>5626</v>
      </c>
      <c r="D274" s="118">
        <v>0.29631336405529951</v>
      </c>
      <c r="E274" s="117">
        <v>90</v>
      </c>
      <c r="F274" s="118">
        <f t="shared" si="23"/>
        <v>-0.98400284393885529</v>
      </c>
      <c r="G274" s="117">
        <v>1725</v>
      </c>
      <c r="H274" s="118">
        <f t="shared" si="23"/>
        <v>18.166666666666668</v>
      </c>
      <c r="I274" s="117">
        <v>3291</v>
      </c>
      <c r="J274" s="118">
        <f t="shared" si="23"/>
        <v>0.90782608695652178</v>
      </c>
      <c r="K274" s="117">
        <v>3554</v>
      </c>
      <c r="L274" s="118">
        <f t="shared" si="23"/>
        <v>7.9914919477362512E-2</v>
      </c>
      <c r="M274" s="117">
        <v>3156</v>
      </c>
      <c r="N274" s="118">
        <f t="shared" si="24"/>
        <v>-0.1119864940911649</v>
      </c>
    </row>
    <row r="275" spans="2:14" x14ac:dyDescent="0.25">
      <c r="B275" s="116" t="s">
        <v>75</v>
      </c>
      <c r="C275" s="117">
        <v>1740</v>
      </c>
      <c r="D275" s="118">
        <v>-0.64876867178037956</v>
      </c>
      <c r="E275" s="117">
        <v>55</v>
      </c>
      <c r="F275" s="118">
        <f t="shared" si="23"/>
        <v>-0.9683908045977011</v>
      </c>
      <c r="G275" s="117">
        <v>2166</v>
      </c>
      <c r="H275" s="118">
        <f t="shared" si="23"/>
        <v>38.381818181818183</v>
      </c>
      <c r="I275" s="117">
        <v>2951</v>
      </c>
      <c r="J275" s="118">
        <f t="shared" si="23"/>
        <v>0.3624192059095106</v>
      </c>
      <c r="K275" s="117">
        <v>3964</v>
      </c>
      <c r="L275" s="118">
        <f t="shared" si="23"/>
        <v>0.34327346662148428</v>
      </c>
      <c r="M275" s="117"/>
      <c r="N275" s="118"/>
    </row>
    <row r="276" spans="2:14" x14ac:dyDescent="0.25">
      <c r="B276" s="116" t="s">
        <v>77</v>
      </c>
      <c r="C276" s="117">
        <v>0</v>
      </c>
      <c r="D276" s="118">
        <v>-1</v>
      </c>
      <c r="E276" s="117">
        <v>80</v>
      </c>
      <c r="F276" s="118" t="str">
        <f t="shared" si="23"/>
        <v>-</v>
      </c>
      <c r="G276" s="117">
        <v>1648</v>
      </c>
      <c r="H276" s="118">
        <f t="shared" si="23"/>
        <v>19.600000000000001</v>
      </c>
      <c r="I276" s="117">
        <v>1900</v>
      </c>
      <c r="J276" s="118">
        <f t="shared" si="23"/>
        <v>0.15291262135922334</v>
      </c>
      <c r="K276" s="117">
        <v>1351</v>
      </c>
      <c r="L276" s="118">
        <f t="shared" si="23"/>
        <v>-0.28894736842105262</v>
      </c>
      <c r="M276" s="117"/>
      <c r="N276" s="118"/>
    </row>
    <row r="277" spans="2:14" x14ac:dyDescent="0.25">
      <c r="B277" s="116" t="s">
        <v>79</v>
      </c>
      <c r="C277" s="117">
        <v>0</v>
      </c>
      <c r="D277" s="118">
        <v>-1</v>
      </c>
      <c r="E277" s="117">
        <v>38</v>
      </c>
      <c r="F277" s="118" t="str">
        <f t="shared" si="23"/>
        <v>-</v>
      </c>
      <c r="G277" s="117">
        <v>211</v>
      </c>
      <c r="H277" s="118">
        <f t="shared" si="23"/>
        <v>4.5526315789473681</v>
      </c>
      <c r="I277" s="117">
        <v>280</v>
      </c>
      <c r="J277" s="118">
        <f t="shared" si="23"/>
        <v>0.32701421800947861</v>
      </c>
      <c r="K277" s="117">
        <v>163</v>
      </c>
      <c r="L277" s="118">
        <f t="shared" si="23"/>
        <v>-0.41785714285714282</v>
      </c>
      <c r="M277" s="117"/>
      <c r="N277" s="118"/>
    </row>
    <row r="278" spans="2:14" x14ac:dyDescent="0.25">
      <c r="B278" s="116" t="s">
        <v>81</v>
      </c>
      <c r="C278" s="117">
        <v>0</v>
      </c>
      <c r="D278" s="118">
        <v>-1</v>
      </c>
      <c r="E278" s="117">
        <v>26</v>
      </c>
      <c r="F278" s="118" t="str">
        <f t="shared" si="23"/>
        <v>-</v>
      </c>
      <c r="G278" s="117">
        <v>298</v>
      </c>
      <c r="H278" s="118">
        <f t="shared" si="23"/>
        <v>10.461538461538462</v>
      </c>
      <c r="I278" s="117">
        <v>429</v>
      </c>
      <c r="J278" s="118">
        <f t="shared" si="23"/>
        <v>0.43959731543624159</v>
      </c>
      <c r="K278" s="117">
        <v>233</v>
      </c>
      <c r="L278" s="118">
        <f t="shared" si="23"/>
        <v>-0.45687645687645684</v>
      </c>
      <c r="M278" s="117"/>
      <c r="N278" s="118"/>
    </row>
    <row r="279" spans="2:14" x14ac:dyDescent="0.25">
      <c r="B279" s="116" t="s">
        <v>83</v>
      </c>
      <c r="C279" s="117">
        <v>0</v>
      </c>
      <c r="D279" s="118">
        <v>-1</v>
      </c>
      <c r="E279" s="117">
        <v>70</v>
      </c>
      <c r="F279" s="118" t="str">
        <f t="shared" si="23"/>
        <v>-</v>
      </c>
      <c r="G279" s="117">
        <v>242</v>
      </c>
      <c r="H279" s="118">
        <f t="shared" si="23"/>
        <v>2.4571428571428573</v>
      </c>
      <c r="I279" s="117">
        <v>391</v>
      </c>
      <c r="J279" s="118">
        <f t="shared" si="23"/>
        <v>0.61570247933884303</v>
      </c>
      <c r="K279" s="117">
        <v>247</v>
      </c>
      <c r="L279" s="118">
        <f t="shared" si="23"/>
        <v>-0.36828644501278773</v>
      </c>
      <c r="M279" s="117"/>
      <c r="N279" s="118"/>
    </row>
    <row r="280" spans="2:14" x14ac:dyDescent="0.25">
      <c r="B280" s="116" t="s">
        <v>85</v>
      </c>
      <c r="C280" s="117">
        <v>30</v>
      </c>
      <c r="D280" s="118">
        <v>-0.95568685376661744</v>
      </c>
      <c r="E280" s="117">
        <v>66</v>
      </c>
      <c r="F280" s="118">
        <f t="shared" si="23"/>
        <v>1.2000000000000002</v>
      </c>
      <c r="G280" s="117">
        <v>287</v>
      </c>
      <c r="H280" s="118">
        <f t="shared" si="23"/>
        <v>3.3484848484848486</v>
      </c>
      <c r="I280" s="117">
        <v>383</v>
      </c>
      <c r="J280" s="118">
        <f t="shared" si="23"/>
        <v>0.33449477351916368</v>
      </c>
      <c r="K280" s="117">
        <v>201</v>
      </c>
      <c r="L280" s="118">
        <f t="shared" si="23"/>
        <v>-0.47519582245430814</v>
      </c>
      <c r="M280" s="117"/>
      <c r="N280" s="118"/>
    </row>
    <row r="281" spans="2:14" x14ac:dyDescent="0.25">
      <c r="B281" s="116" t="s">
        <v>87</v>
      </c>
      <c r="C281" s="117">
        <v>16</v>
      </c>
      <c r="D281" s="118">
        <v>-0.97269624573378843</v>
      </c>
      <c r="E281" s="117">
        <v>54</v>
      </c>
      <c r="F281" s="118">
        <f t="shared" si="23"/>
        <v>2.375</v>
      </c>
      <c r="G281" s="117">
        <v>382</v>
      </c>
      <c r="H281" s="118">
        <f t="shared" si="23"/>
        <v>6.0740740740740744</v>
      </c>
      <c r="I281" s="117">
        <v>399</v>
      </c>
      <c r="J281" s="118">
        <f t="shared" si="23"/>
        <v>4.4502617801047029E-2</v>
      </c>
      <c r="K281" s="117">
        <v>175</v>
      </c>
      <c r="L281" s="118">
        <f t="shared" si="23"/>
        <v>-0.56140350877192979</v>
      </c>
      <c r="M281" s="117"/>
      <c r="N281" s="118"/>
    </row>
    <row r="282" spans="2:14" x14ac:dyDescent="0.25">
      <c r="B282" s="116" t="s">
        <v>89</v>
      </c>
      <c r="C282" s="117">
        <v>138</v>
      </c>
      <c r="D282" s="118">
        <v>-0.96252036936447583</v>
      </c>
      <c r="E282" s="117">
        <v>1125</v>
      </c>
      <c r="F282" s="118">
        <f t="shared" si="23"/>
        <v>7.1521739130434785</v>
      </c>
      <c r="G282" s="117">
        <v>2204</v>
      </c>
      <c r="H282" s="118">
        <f t="shared" si="23"/>
        <v>0.95911111111111103</v>
      </c>
      <c r="I282" s="117">
        <v>2388</v>
      </c>
      <c r="J282" s="118">
        <f t="shared" si="23"/>
        <v>8.3484573502722315E-2</v>
      </c>
      <c r="K282" s="117">
        <v>2268</v>
      </c>
      <c r="L282" s="118">
        <f t="shared" si="23"/>
        <v>-5.0251256281407031E-2</v>
      </c>
      <c r="M282" s="117"/>
      <c r="N282" s="118"/>
    </row>
    <row r="283" spans="2:14" x14ac:dyDescent="0.25">
      <c r="B283" s="116" t="s">
        <v>91</v>
      </c>
      <c r="C283" s="117">
        <v>302</v>
      </c>
      <c r="D283" s="118">
        <v>-0.94258555133079847</v>
      </c>
      <c r="E283" s="117">
        <v>2172</v>
      </c>
      <c r="F283" s="118">
        <f t="shared" si="23"/>
        <v>6.1920529801324502</v>
      </c>
      <c r="G283" s="117">
        <v>4737</v>
      </c>
      <c r="H283" s="118">
        <f t="shared" si="23"/>
        <v>1.180939226519337</v>
      </c>
      <c r="I283" s="117">
        <v>3933</v>
      </c>
      <c r="J283" s="118">
        <f t="shared" si="23"/>
        <v>-0.16972767574414183</v>
      </c>
      <c r="K283" s="117">
        <v>3376</v>
      </c>
      <c r="L283" s="118">
        <f t="shared" si="23"/>
        <v>-0.14162217137045507</v>
      </c>
      <c r="M283" s="117"/>
      <c r="N283" s="118"/>
    </row>
    <row r="284" spans="2:14" x14ac:dyDescent="0.25">
      <c r="B284" s="116" t="s">
        <v>93</v>
      </c>
      <c r="C284" s="117">
        <v>61</v>
      </c>
      <c r="D284" s="118">
        <v>-0.99024156135018393</v>
      </c>
      <c r="E284" s="117">
        <v>1633</v>
      </c>
      <c r="F284" s="118">
        <f t="shared" si="23"/>
        <v>25.770491803278688</v>
      </c>
      <c r="G284" s="117">
        <v>3908</v>
      </c>
      <c r="H284" s="118">
        <f t="shared" si="23"/>
        <v>1.3931414574402941</v>
      </c>
      <c r="I284" s="117">
        <v>4511</v>
      </c>
      <c r="J284" s="118">
        <f t="shared" si="23"/>
        <v>0.15429887410440113</v>
      </c>
      <c r="K284" s="117">
        <v>3656</v>
      </c>
      <c r="L284" s="118">
        <f t="shared" si="23"/>
        <v>-0.18953668809576596</v>
      </c>
      <c r="M284" s="117"/>
      <c r="N284" s="118"/>
    </row>
    <row r="285" spans="2:14" ht="15.75" x14ac:dyDescent="0.25">
      <c r="B285" s="119" t="s">
        <v>30</v>
      </c>
      <c r="C285" s="120">
        <v>13377</v>
      </c>
      <c r="D285" s="121">
        <v>-0.62367073651043725</v>
      </c>
      <c r="E285" s="120">
        <v>5465</v>
      </c>
      <c r="F285" s="121">
        <f t="shared" si="23"/>
        <v>-0.59146295880989763</v>
      </c>
      <c r="G285" s="120">
        <v>19705</v>
      </c>
      <c r="H285" s="121">
        <f t="shared" si="23"/>
        <v>2.6056724611161939</v>
      </c>
      <c r="I285" s="120">
        <v>25667</v>
      </c>
      <c r="J285" s="121">
        <f t="shared" si="23"/>
        <v>0.30256280131946212</v>
      </c>
      <c r="K285" s="120">
        <v>23273</v>
      </c>
      <c r="L285" s="121">
        <f t="shared" si="23"/>
        <v>-9.3271515954338247E-2</v>
      </c>
      <c r="M285" s="120">
        <v>6250</v>
      </c>
      <c r="N285" s="121">
        <v>-0.18183008247152765</v>
      </c>
    </row>
    <row r="286" spans="2:14" ht="6" customHeight="1" x14ac:dyDescent="0.25"/>
    <row r="287" spans="2:14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</row>
    <row r="288" spans="2:14" x14ac:dyDescent="0.25">
      <c r="C288" s="122"/>
      <c r="K288" s="122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  <mergeCell ref="B48:N48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A6FF72-FC11-4754-AAAE-7FC432BA2CEB}">
  <sheetPr>
    <tabColor theme="7" tint="0.79998168889431442"/>
  </sheetPr>
  <dimension ref="A4:R2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7" max="17" width="13.5703125" bestFit="1" customWidth="1"/>
  </cols>
  <sheetData>
    <row r="4" spans="1:18" ht="48.75" customHeight="1" thickBot="1" x14ac:dyDescent="0.3">
      <c r="B4" s="268" t="s">
        <v>234</v>
      </c>
      <c r="C4" s="268"/>
      <c r="D4" s="268"/>
      <c r="E4" s="268"/>
      <c r="F4" s="268"/>
      <c r="G4" s="268"/>
      <c r="H4" s="268"/>
      <c r="I4" s="268"/>
      <c r="J4" s="268"/>
      <c r="K4" s="268"/>
      <c r="L4" s="268"/>
      <c r="M4" s="268"/>
      <c r="N4" s="268"/>
      <c r="O4" s="268"/>
      <c r="P4" s="268"/>
      <c r="Q4" s="268"/>
      <c r="R4" s="1" t="s">
        <v>66</v>
      </c>
    </row>
    <row r="5" spans="1:18" ht="10.5" customHeight="1" thickBot="1" x14ac:dyDescent="0.3">
      <c r="B5" s="106"/>
      <c r="C5" s="106"/>
      <c r="D5" s="106"/>
      <c r="E5" s="106"/>
      <c r="F5" s="106"/>
      <c r="G5" s="106"/>
      <c r="H5" s="106"/>
      <c r="I5" s="106"/>
      <c r="J5" s="107"/>
      <c r="K5" s="106"/>
      <c r="L5" s="106"/>
      <c r="M5" s="106"/>
      <c r="N5" s="106"/>
      <c r="O5" s="106"/>
      <c r="P5" s="4"/>
      <c r="Q5" s="4"/>
      <c r="R5" s="1" t="s">
        <v>67</v>
      </c>
    </row>
    <row r="6" spans="1:18" ht="22.5" thickTop="1" thickBot="1" x14ac:dyDescent="0.3">
      <c r="B6" s="108" t="s">
        <v>30</v>
      </c>
      <c r="C6" s="293" t="s">
        <v>132</v>
      </c>
      <c r="D6" s="294"/>
      <c r="E6" s="294"/>
      <c r="F6" s="294"/>
      <c r="G6" s="294"/>
      <c r="H6" s="294"/>
      <c r="I6" s="294"/>
      <c r="J6" s="294"/>
      <c r="K6" s="294"/>
      <c r="L6" s="294"/>
      <c r="M6" s="294"/>
      <c r="N6" s="294"/>
      <c r="O6" s="294"/>
      <c r="P6" s="294"/>
      <c r="Q6" s="294"/>
    </row>
    <row r="7" spans="1:18" ht="22.5" thickTop="1" thickBot="1" x14ac:dyDescent="0.3">
      <c r="B7" s="109"/>
      <c r="C7" s="110">
        <v>2018</v>
      </c>
      <c r="D7" s="295">
        <v>2019</v>
      </c>
      <c r="E7" s="296"/>
      <c r="F7" s="295">
        <v>2020</v>
      </c>
      <c r="G7" s="296"/>
      <c r="H7" s="295">
        <v>2021</v>
      </c>
      <c r="I7" s="296"/>
      <c r="J7" s="295">
        <v>2022</v>
      </c>
      <c r="K7" s="296"/>
      <c r="L7" s="297">
        <v>2023</v>
      </c>
      <c r="M7" s="296"/>
      <c r="N7" s="297">
        <v>2024</v>
      </c>
      <c r="O7" s="298"/>
      <c r="P7" s="297">
        <v>2025</v>
      </c>
      <c r="Q7" s="298"/>
    </row>
    <row r="8" spans="1:18" ht="16.5" thickTop="1" thickBot="1" x14ac:dyDescent="0.3">
      <c r="B8" s="85"/>
      <c r="C8" s="113" t="s">
        <v>69</v>
      </c>
      <c r="D8" s="113" t="s">
        <v>69</v>
      </c>
      <c r="E8" s="114" t="s">
        <v>133</v>
      </c>
      <c r="F8" s="113" t="s">
        <v>69</v>
      </c>
      <c r="G8" s="114" t="s">
        <v>134</v>
      </c>
      <c r="H8" s="113" t="s">
        <v>69</v>
      </c>
      <c r="I8" s="114" t="s">
        <v>135</v>
      </c>
      <c r="J8" s="113" t="s">
        <v>69</v>
      </c>
      <c r="K8" s="114" t="s">
        <v>136</v>
      </c>
      <c r="L8" s="115" t="s">
        <v>69</v>
      </c>
      <c r="M8" s="114" t="s">
        <v>246</v>
      </c>
      <c r="N8" s="115" t="s">
        <v>69</v>
      </c>
      <c r="O8" s="114" t="s">
        <v>247</v>
      </c>
      <c r="P8" s="115" t="s">
        <v>69</v>
      </c>
      <c r="Q8" s="114" t="s">
        <v>136</v>
      </c>
    </row>
    <row r="9" spans="1:18" x14ac:dyDescent="0.25">
      <c r="A9" s="1" t="s">
        <v>70</v>
      </c>
      <c r="B9" s="116" t="s">
        <v>71</v>
      </c>
      <c r="C9" s="117">
        <v>124519</v>
      </c>
      <c r="D9" s="117">
        <v>131427</v>
      </c>
      <c r="E9" s="118">
        <f t="shared" ref="E9:E21" si="0">D9/C9-1</f>
        <v>5.5477477332776415E-2</v>
      </c>
      <c r="F9" s="117">
        <v>138100</v>
      </c>
      <c r="G9" s="118">
        <f>F9/D9-1</f>
        <v>5.0773433160613779E-2</v>
      </c>
      <c r="H9" s="117">
        <v>15182</v>
      </c>
      <c r="I9" s="118">
        <f>IFERROR(H9/F9-1,"-")</f>
        <v>-0.89006517016654596</v>
      </c>
      <c r="J9" s="117">
        <v>99949</v>
      </c>
      <c r="K9" s="118">
        <f>IFERROR(J9/H9-1,"-")</f>
        <v>5.5833882228955343</v>
      </c>
      <c r="L9" s="117">
        <v>139602</v>
      </c>
      <c r="M9" s="118">
        <f t="shared" ref="M9:M21" si="1">IFERROR(L9/J9-1,"-")</f>
        <v>0.39673233349007986</v>
      </c>
      <c r="N9" s="117">
        <v>150925</v>
      </c>
      <c r="O9" s="118">
        <f>IFERROR(N9/L9-1,"-")</f>
        <v>8.1109153163994696E-2</v>
      </c>
      <c r="P9" s="117">
        <v>146051</v>
      </c>
      <c r="Q9" s="118">
        <f t="shared" ref="Q9:Q20" si="2">IFERROR(P9/N9-1,"-")</f>
        <v>-3.2294185853900981E-2</v>
      </c>
    </row>
    <row r="10" spans="1:18" x14ac:dyDescent="0.25">
      <c r="A10" s="1" t="s">
        <v>72</v>
      </c>
      <c r="B10" s="116" t="s">
        <v>73</v>
      </c>
      <c r="C10" s="117">
        <v>128316</v>
      </c>
      <c r="D10" s="117">
        <v>129821</v>
      </c>
      <c r="E10" s="118">
        <f t="shared" si="0"/>
        <v>1.1728856884566152E-2</v>
      </c>
      <c r="F10" s="117">
        <v>148350</v>
      </c>
      <c r="G10" s="118">
        <f t="shared" ref="G10:G20" si="3">F10/D10-1</f>
        <v>0.14272729373521997</v>
      </c>
      <c r="H10" s="117">
        <v>19347</v>
      </c>
      <c r="I10" s="118">
        <f t="shared" ref="I10:I21" si="4">IFERROR(H10/F10-1,"-")</f>
        <v>-0.86958543983822045</v>
      </c>
      <c r="J10" s="117">
        <v>130897</v>
      </c>
      <c r="K10" s="118">
        <f t="shared" ref="K10:K21" si="5">IFERROR(J10/H10-1,"-")</f>
        <v>5.7657517961441052</v>
      </c>
      <c r="L10" s="117">
        <v>147030</v>
      </c>
      <c r="M10" s="118">
        <f t="shared" si="1"/>
        <v>0.12324957791240432</v>
      </c>
      <c r="N10" s="117">
        <v>154587</v>
      </c>
      <c r="O10" s="118">
        <f t="shared" ref="O10:O21" si="6">IFERROR(N10/L10-1,"-")</f>
        <v>5.1397673944093114E-2</v>
      </c>
      <c r="P10" s="117">
        <v>147890</v>
      </c>
      <c r="Q10" s="118">
        <f t="shared" si="2"/>
        <v>-4.3321883470149536E-2</v>
      </c>
    </row>
    <row r="11" spans="1:18" x14ac:dyDescent="0.25">
      <c r="A11" s="1" t="s">
        <v>74</v>
      </c>
      <c r="B11" s="116" t="s">
        <v>75</v>
      </c>
      <c r="C11" s="117">
        <v>151090</v>
      </c>
      <c r="D11" s="117">
        <v>155039</v>
      </c>
      <c r="E11" s="118">
        <f t="shared" si="0"/>
        <v>2.6136739691574595E-2</v>
      </c>
      <c r="F11" s="117">
        <v>57720</v>
      </c>
      <c r="G11" s="118">
        <f t="shared" si="3"/>
        <v>-0.62770657705480559</v>
      </c>
      <c r="H11" s="117">
        <v>24976</v>
      </c>
      <c r="I11" s="118">
        <f t="shared" si="4"/>
        <v>-0.5672903672903673</v>
      </c>
      <c r="J11" s="117">
        <v>140303</v>
      </c>
      <c r="K11" s="118">
        <f t="shared" si="5"/>
        <v>4.6175128122998075</v>
      </c>
      <c r="L11" s="117">
        <v>154113</v>
      </c>
      <c r="M11" s="118">
        <f t="shared" si="1"/>
        <v>9.8429826874692594E-2</v>
      </c>
      <c r="N11" s="117">
        <v>175927</v>
      </c>
      <c r="O11" s="118">
        <f t="shared" si="6"/>
        <v>0.14154548934872468</v>
      </c>
      <c r="P11" s="117" t="s">
        <v>248</v>
      </c>
      <c r="Q11" s="118" t="str">
        <f t="shared" si="2"/>
        <v>-</v>
      </c>
    </row>
    <row r="12" spans="1:18" x14ac:dyDescent="0.25">
      <c r="A12" s="1" t="s">
        <v>76</v>
      </c>
      <c r="B12" s="116" t="s">
        <v>77</v>
      </c>
      <c r="C12" s="117">
        <v>140771</v>
      </c>
      <c r="D12" s="117">
        <v>154790</v>
      </c>
      <c r="E12" s="118">
        <f t="shared" si="0"/>
        <v>9.9587272946842775E-2</v>
      </c>
      <c r="F12" s="117">
        <v>0</v>
      </c>
      <c r="G12" s="118">
        <f t="shared" si="3"/>
        <v>-1</v>
      </c>
      <c r="H12" s="117">
        <v>32795</v>
      </c>
      <c r="I12" s="118" t="str">
        <f t="shared" si="4"/>
        <v>-</v>
      </c>
      <c r="J12" s="117">
        <v>166226</v>
      </c>
      <c r="K12" s="118">
        <f t="shared" si="5"/>
        <v>4.0686385119682882</v>
      </c>
      <c r="L12" s="117">
        <v>167625</v>
      </c>
      <c r="M12" s="118">
        <f t="shared" si="1"/>
        <v>8.4162525717998982E-3</v>
      </c>
      <c r="N12" s="117">
        <v>158852</v>
      </c>
      <c r="O12" s="118">
        <f t="shared" si="6"/>
        <v>-5.2337061894108916E-2</v>
      </c>
      <c r="P12" s="117" t="s">
        <v>248</v>
      </c>
      <c r="Q12" s="118" t="str">
        <f t="shared" si="2"/>
        <v>-</v>
      </c>
    </row>
    <row r="13" spans="1:18" x14ac:dyDescent="0.25">
      <c r="A13" s="1" t="s">
        <v>78</v>
      </c>
      <c r="B13" s="116" t="s">
        <v>79</v>
      </c>
      <c r="C13" s="117">
        <v>130764</v>
      </c>
      <c r="D13" s="117">
        <v>147295</v>
      </c>
      <c r="E13" s="118">
        <f t="shared" si="0"/>
        <v>0.12641858615521095</v>
      </c>
      <c r="F13" s="117">
        <v>0</v>
      </c>
      <c r="G13" s="118">
        <f t="shared" si="3"/>
        <v>-1</v>
      </c>
      <c r="H13" s="117">
        <v>42014</v>
      </c>
      <c r="I13" s="118" t="str">
        <f t="shared" si="4"/>
        <v>-</v>
      </c>
      <c r="J13" s="117">
        <v>145846</v>
      </c>
      <c r="K13" s="118">
        <f t="shared" si="5"/>
        <v>2.4713666872947111</v>
      </c>
      <c r="L13" s="117">
        <v>150325</v>
      </c>
      <c r="M13" s="118">
        <f t="shared" si="1"/>
        <v>3.0710475432990991E-2</v>
      </c>
      <c r="N13" s="117">
        <v>161561</v>
      </c>
      <c r="O13" s="118">
        <f t="shared" si="6"/>
        <v>7.4744719773823354E-2</v>
      </c>
      <c r="P13" s="117" t="s">
        <v>248</v>
      </c>
      <c r="Q13" s="118" t="str">
        <f t="shared" si="2"/>
        <v>-</v>
      </c>
    </row>
    <row r="14" spans="1:18" x14ac:dyDescent="0.25">
      <c r="A14" s="1" t="s">
        <v>80</v>
      </c>
      <c r="B14" s="116" t="s">
        <v>81</v>
      </c>
      <c r="C14" s="117">
        <v>144000</v>
      </c>
      <c r="D14" s="117">
        <v>151143</v>
      </c>
      <c r="E14" s="118">
        <f t="shared" si="0"/>
        <v>4.9604166666666671E-2</v>
      </c>
      <c r="F14" s="117">
        <v>0</v>
      </c>
      <c r="G14" s="118">
        <f t="shared" si="3"/>
        <v>-1</v>
      </c>
      <c r="H14" s="117">
        <v>53539</v>
      </c>
      <c r="I14" s="118" t="str">
        <f t="shared" si="4"/>
        <v>-</v>
      </c>
      <c r="J14" s="117">
        <v>144989</v>
      </c>
      <c r="K14" s="118">
        <f t="shared" si="5"/>
        <v>1.7081006369188816</v>
      </c>
      <c r="L14" s="117">
        <v>157350</v>
      </c>
      <c r="M14" s="118">
        <f t="shared" si="1"/>
        <v>8.5254743463297311E-2</v>
      </c>
      <c r="N14" s="117">
        <v>157065</v>
      </c>
      <c r="O14" s="118">
        <f t="shared" si="6"/>
        <v>-1.8112488083888989E-3</v>
      </c>
      <c r="P14" s="117" t="s">
        <v>248</v>
      </c>
      <c r="Q14" s="118" t="str">
        <f t="shared" si="2"/>
        <v>-</v>
      </c>
    </row>
    <row r="15" spans="1:18" x14ac:dyDescent="0.25">
      <c r="A15" s="1" t="s">
        <v>82</v>
      </c>
      <c r="B15" s="116" t="s">
        <v>83</v>
      </c>
      <c r="C15" s="117">
        <v>151588</v>
      </c>
      <c r="D15" s="117">
        <v>155735</v>
      </c>
      <c r="E15" s="118">
        <f t="shared" si="0"/>
        <v>2.7357046731931289E-2</v>
      </c>
      <c r="F15" s="117">
        <v>0</v>
      </c>
      <c r="G15" s="118">
        <f t="shared" si="3"/>
        <v>-1</v>
      </c>
      <c r="H15" s="117">
        <v>94144</v>
      </c>
      <c r="I15" s="118" t="str">
        <f t="shared" si="4"/>
        <v>-</v>
      </c>
      <c r="J15" s="117">
        <v>164843</v>
      </c>
      <c r="K15" s="118">
        <f t="shared" si="5"/>
        <v>0.75096660435078189</v>
      </c>
      <c r="L15" s="117">
        <v>163971</v>
      </c>
      <c r="M15" s="118">
        <f t="shared" si="1"/>
        <v>-5.2898818876142562E-3</v>
      </c>
      <c r="N15" s="117">
        <v>166795</v>
      </c>
      <c r="O15" s="118">
        <f t="shared" si="6"/>
        <v>1.7222557647388781E-2</v>
      </c>
      <c r="P15" s="117" t="s">
        <v>248</v>
      </c>
      <c r="Q15" s="118" t="str">
        <f t="shared" si="2"/>
        <v>-</v>
      </c>
    </row>
    <row r="16" spans="1:18" x14ac:dyDescent="0.25">
      <c r="A16" s="1" t="s">
        <v>84</v>
      </c>
      <c r="B16" s="116" t="s">
        <v>85</v>
      </c>
      <c r="C16" s="117">
        <v>160004</v>
      </c>
      <c r="D16" s="117">
        <v>164814</v>
      </c>
      <c r="E16" s="118">
        <f t="shared" si="0"/>
        <v>3.0061748456288617E-2</v>
      </c>
      <c r="F16" s="117">
        <v>52795</v>
      </c>
      <c r="G16" s="118">
        <f t="shared" si="3"/>
        <v>-0.67966920285898036</v>
      </c>
      <c r="H16" s="117">
        <v>118184</v>
      </c>
      <c r="I16" s="118">
        <f t="shared" si="4"/>
        <v>1.2385453167913627</v>
      </c>
      <c r="J16" s="117">
        <v>164674</v>
      </c>
      <c r="K16" s="118">
        <f t="shared" si="5"/>
        <v>0.39336966086779945</v>
      </c>
      <c r="L16" s="117">
        <v>166974</v>
      </c>
      <c r="M16" s="118">
        <f t="shared" si="1"/>
        <v>1.3966989324362133E-2</v>
      </c>
      <c r="N16" s="117">
        <v>175399</v>
      </c>
      <c r="O16" s="118">
        <f t="shared" si="6"/>
        <v>5.0456957370608624E-2</v>
      </c>
      <c r="P16" s="117" t="s">
        <v>248</v>
      </c>
      <c r="Q16" s="118" t="str">
        <f t="shared" si="2"/>
        <v>-</v>
      </c>
    </row>
    <row r="17" spans="1:17" x14ac:dyDescent="0.25">
      <c r="A17" s="1" t="s">
        <v>86</v>
      </c>
      <c r="B17" s="116" t="s">
        <v>87</v>
      </c>
      <c r="C17" s="117">
        <v>139210</v>
      </c>
      <c r="D17" s="117">
        <v>136766</v>
      </c>
      <c r="E17" s="118">
        <f t="shared" si="0"/>
        <v>-1.7556210042382059E-2</v>
      </c>
      <c r="F17" s="117">
        <v>37281</v>
      </c>
      <c r="G17" s="118">
        <f t="shared" si="3"/>
        <v>-0.72741032127868044</v>
      </c>
      <c r="H17" s="117">
        <v>105384</v>
      </c>
      <c r="I17" s="118">
        <f t="shared" si="4"/>
        <v>1.8267482095437355</v>
      </c>
      <c r="J17" s="117">
        <v>140395</v>
      </c>
      <c r="K17" s="118">
        <f t="shared" si="5"/>
        <v>0.33222310787216269</v>
      </c>
      <c r="L17" s="117">
        <v>153067</v>
      </c>
      <c r="M17" s="118">
        <f t="shared" si="1"/>
        <v>9.0259624630506741E-2</v>
      </c>
      <c r="N17" s="117">
        <v>148572</v>
      </c>
      <c r="O17" s="118">
        <f t="shared" si="6"/>
        <v>-2.936622524776733E-2</v>
      </c>
      <c r="P17" s="117" t="s">
        <v>248</v>
      </c>
      <c r="Q17" s="118" t="str">
        <f t="shared" si="2"/>
        <v>-</v>
      </c>
    </row>
    <row r="18" spans="1:17" x14ac:dyDescent="0.25">
      <c r="A18" s="1" t="s">
        <v>88</v>
      </c>
      <c r="B18" s="116" t="s">
        <v>89</v>
      </c>
      <c r="C18" s="117">
        <v>163587</v>
      </c>
      <c r="D18" s="117">
        <v>158662</v>
      </c>
      <c r="E18" s="118">
        <f t="shared" si="0"/>
        <v>-3.0106304290683283E-2</v>
      </c>
      <c r="F18" s="117">
        <v>29818</v>
      </c>
      <c r="G18" s="118">
        <f t="shared" si="3"/>
        <v>-0.81206590109793142</v>
      </c>
      <c r="H18" s="117">
        <v>139108</v>
      </c>
      <c r="I18" s="118">
        <f t="shared" si="4"/>
        <v>3.6652357636327046</v>
      </c>
      <c r="J18" s="117">
        <v>159273</v>
      </c>
      <c r="K18" s="118">
        <f t="shared" si="5"/>
        <v>0.14495931218909042</v>
      </c>
      <c r="L18" s="117">
        <v>172251</v>
      </c>
      <c r="M18" s="118">
        <f t="shared" si="1"/>
        <v>8.1482737187093868E-2</v>
      </c>
      <c r="N18" s="117">
        <v>172855</v>
      </c>
      <c r="O18" s="118">
        <f t="shared" si="6"/>
        <v>3.5065108475422768E-3</v>
      </c>
      <c r="P18" s="117" t="s">
        <v>248</v>
      </c>
      <c r="Q18" s="118" t="str">
        <f t="shared" si="2"/>
        <v>-</v>
      </c>
    </row>
    <row r="19" spans="1:17" x14ac:dyDescent="0.25">
      <c r="A19" s="1" t="s">
        <v>90</v>
      </c>
      <c r="B19" s="116" t="s">
        <v>91</v>
      </c>
      <c r="C19" s="117">
        <v>136247</v>
      </c>
      <c r="D19" s="117">
        <v>136028</v>
      </c>
      <c r="E19" s="118">
        <f t="shared" si="0"/>
        <v>-1.6073748412809286E-3</v>
      </c>
      <c r="F19" s="117">
        <v>22307</v>
      </c>
      <c r="G19" s="118">
        <f t="shared" si="3"/>
        <v>-0.83601170347281439</v>
      </c>
      <c r="H19" s="117">
        <v>122250</v>
      </c>
      <c r="I19" s="118">
        <f t="shared" si="4"/>
        <v>4.4803424933877256</v>
      </c>
      <c r="J19" s="117">
        <v>145679</v>
      </c>
      <c r="K19" s="118">
        <f t="shared" si="5"/>
        <v>0.19164826175869121</v>
      </c>
      <c r="L19" s="117">
        <v>154254</v>
      </c>
      <c r="M19" s="118">
        <f t="shared" si="1"/>
        <v>5.8862293123923104E-2</v>
      </c>
      <c r="N19" s="117">
        <v>156906</v>
      </c>
      <c r="O19" s="118">
        <f t="shared" si="6"/>
        <v>1.7192422886926684E-2</v>
      </c>
      <c r="P19" s="117" t="s">
        <v>248</v>
      </c>
      <c r="Q19" s="118" t="str">
        <f t="shared" si="2"/>
        <v>-</v>
      </c>
    </row>
    <row r="20" spans="1:17" x14ac:dyDescent="0.25">
      <c r="A20" s="1" t="s">
        <v>92</v>
      </c>
      <c r="B20" s="116" t="s">
        <v>93</v>
      </c>
      <c r="C20" s="117">
        <v>145039</v>
      </c>
      <c r="D20" s="117">
        <v>141195</v>
      </c>
      <c r="E20" s="118">
        <f t="shared" si="0"/>
        <v>-2.6503216376284944E-2</v>
      </c>
      <c r="F20" s="117">
        <v>27724</v>
      </c>
      <c r="G20" s="118">
        <f t="shared" si="3"/>
        <v>-0.80364743794043703</v>
      </c>
      <c r="H20" s="117">
        <v>114122</v>
      </c>
      <c r="I20" s="118">
        <f t="shared" si="4"/>
        <v>3.1163612754292309</v>
      </c>
      <c r="J20" s="117">
        <v>153975</v>
      </c>
      <c r="K20" s="118">
        <f t="shared" si="5"/>
        <v>0.34921399905364425</v>
      </c>
      <c r="L20" s="117">
        <v>161770</v>
      </c>
      <c r="M20" s="118">
        <f t="shared" si="1"/>
        <v>5.0625101477512535E-2</v>
      </c>
      <c r="N20" s="117">
        <v>159454</v>
      </c>
      <c r="O20" s="118">
        <f t="shared" si="6"/>
        <v>-1.431662236508624E-2</v>
      </c>
      <c r="P20" s="117" t="s">
        <v>248</v>
      </c>
      <c r="Q20" s="118" t="str">
        <f t="shared" si="2"/>
        <v>-</v>
      </c>
    </row>
    <row r="21" spans="1:17" ht="15.75" x14ac:dyDescent="0.25">
      <c r="A21" s="1" t="s">
        <v>0</v>
      </c>
      <c r="B21" s="119" t="s">
        <v>30</v>
      </c>
      <c r="C21" s="120">
        <v>1715135</v>
      </c>
      <c r="D21" s="120">
        <v>1762715</v>
      </c>
      <c r="E21" s="121">
        <f t="shared" si="0"/>
        <v>2.7741256519166146E-2</v>
      </c>
      <c r="F21" s="120">
        <v>550867</v>
      </c>
      <c r="G21" s="121">
        <f>F21/D21-1</f>
        <v>-0.68748946936969391</v>
      </c>
      <c r="H21" s="120">
        <v>881045</v>
      </c>
      <c r="I21" s="121">
        <f t="shared" si="4"/>
        <v>0.5993787974229714</v>
      </c>
      <c r="J21" s="120">
        <v>1757049</v>
      </c>
      <c r="K21" s="121">
        <f t="shared" si="5"/>
        <v>0.99427838532651558</v>
      </c>
      <c r="L21" s="120">
        <v>1888332</v>
      </c>
      <c r="M21" s="121">
        <f t="shared" si="1"/>
        <v>7.4717893467968199E-2</v>
      </c>
      <c r="N21" s="120">
        <v>1938898</v>
      </c>
      <c r="O21" s="121">
        <f t="shared" si="6"/>
        <v>2.677813011694985E-2</v>
      </c>
      <c r="P21" s="120">
        <v>293941</v>
      </c>
      <c r="Q21" s="121">
        <v>-3.7874126057241608E-2</v>
      </c>
    </row>
    <row r="22" spans="1:17" ht="6" customHeight="1" x14ac:dyDescent="0.25"/>
    <row r="23" spans="1:17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  <c r="P23" s="117"/>
      <c r="Q23" s="105"/>
    </row>
  </sheetData>
  <mergeCells count="9">
    <mergeCell ref="B4:Q4"/>
    <mergeCell ref="C6:Q6"/>
    <mergeCell ref="D7:E7"/>
    <mergeCell ref="F7:G7"/>
    <mergeCell ref="H7:I7"/>
    <mergeCell ref="J7:K7"/>
    <mergeCell ref="L7:M7"/>
    <mergeCell ref="N7:O7"/>
    <mergeCell ref="P7:Q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DE116FB-9507-41A3-BB62-D8111CC8991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8663E37-FBDC-463A-8C4C-29403C6F26F2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customXml/itemProps3.xml><?xml version="1.0" encoding="utf-8"?>
<ds:datastoreItem xmlns:ds="http://schemas.openxmlformats.org/officeDocument/2006/customXml" ds:itemID="{00187E58-B49B-4147-9691-86BFEF0F0B8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46</vt:i4>
      </vt:variant>
      <vt:variant>
        <vt:lpstr>Rangos con nombre</vt:lpstr>
      </vt:variant>
      <vt:variant>
        <vt:i4>17</vt:i4>
      </vt:variant>
    </vt:vector>
  </HeadingPairs>
  <TitlesOfParts>
    <vt:vector size="63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2025-03-24T10:17:01Z</dcterms:created>
  <dcterms:modified xsi:type="dcterms:W3CDTF">2025-03-25T13:15:24Z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  <property fmtid="{D5CDD505-2E9C-101B-9397-08002B2CF9AE}" pid="3" name="MediaServiceImageTags">
    <vt:lpwstr/>
  </property>
</Properties>
</file>