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9.xml" ContentType="application/vnd.openxmlformats-officedocument.themeOverride+xml"/>
  <Override PartName="/xl/drawings/drawing51.xml" ContentType="application/vnd.openxmlformats-officedocument.drawingml.chartshapes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0.xml" ContentType="application/vnd.openxmlformats-officedocument.themeOverride+xml"/>
  <Override PartName="/xl/drawings/drawing52.xml" ContentType="application/vnd.openxmlformats-officedocument.drawingml.chartshapes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1.xml" ContentType="application/vnd.openxmlformats-officedocument.themeOverride+xml"/>
  <Override PartName="/xl/drawings/drawing53.xml" ContentType="application/vnd.openxmlformats-officedocument.drawingml.chartshapes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2.xml" ContentType="application/vnd.openxmlformats-officedocument.themeOverride+xml"/>
  <Override PartName="/xl/drawings/drawing54.xml" ContentType="application/vnd.openxmlformats-officedocument.drawingml.chartshapes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3.xml" ContentType="application/vnd.openxmlformats-officedocument.themeOverride+xml"/>
  <Override PartName="/xl/drawings/drawing55.xml" ContentType="application/vnd.openxmlformats-officedocument.drawingml.chartshapes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4.xml" ContentType="application/vnd.openxmlformats-officedocument.themeOverride+xml"/>
  <Override PartName="/xl/drawings/drawing56.xml" ContentType="application/vnd.openxmlformats-officedocument.drawingml.chartshapes+xml"/>
  <Override PartName="/xl/charts/chart3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3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7.xml" ContentType="application/vnd.openxmlformats-officedocument.themeOverride+xml"/>
  <Override PartName="/xl/drawings/drawing60.xml" ContentType="application/vnd.openxmlformats-officedocument.drawingml.chartshapes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8.xml" ContentType="application/vnd.openxmlformats-officedocument.themeOverride+xml"/>
  <Override PartName="/xl/drawings/drawing61.xml" ContentType="application/vnd.openxmlformats-officedocument.drawingml.chartshapes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9.xml" ContentType="application/vnd.openxmlformats-officedocument.themeOverride+xml"/>
  <Override PartName="/xl/drawings/drawing62.xml" ContentType="application/vnd.openxmlformats-officedocument.drawingml.chartshapes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0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1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2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3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4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5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5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5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5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7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8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5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9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0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1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2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3.xml" ContentType="application/vnd.openxmlformats-officedocument.drawingml.chart+xml"/>
  <Override PartName="/xl/drawings/drawing97.xml" ContentType="application/vnd.openxmlformats-officedocument.drawingml.chartshapes+xml"/>
  <Override PartName="/xl/charts/chart6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98.xml" ContentType="application/vnd.openxmlformats-officedocument.drawingml.chartshapes+xml"/>
  <Override PartName="/xl/charts/chart65.xml" ContentType="application/vnd.openxmlformats-officedocument.drawingml.chart+xml"/>
  <Override PartName="/xl/theme/themeOverride63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1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4.xml" ContentType="application/vnd.openxmlformats-officedocument.drawingml.chartshapes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18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19.xml" ContentType="application/vnd.openxmlformats-officedocument.drawingml.chartshapes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7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68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69.xml" ContentType="application/vnd.openxmlformats-officedocument.themeOverride+xml"/>
  <Override PartName="/xl/drawings/drawing12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190" documentId="8_{5C407485-5FAC-4403-9749-79F89AB081AA}" xr6:coauthVersionLast="47" xr6:coauthVersionMax="47" xr10:uidLastSave="{2375BC7A-2CB7-4F47-A25A-F5304431CCE1}"/>
  <bookViews>
    <workbookView xWindow="-120" yWindow="-120" windowWidth="29040" windowHeight="15720" xr2:uid="{D7FBA65C-8FE3-453F-A167-176E82BC343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hot" sheetId="16" r:id="rId15"/>
    <sheet name="viaj entrados lugar residen apt" sheetId="17" r:id="rId16"/>
    <sheet name="viaj entrados lugar residen cat" sheetId="18" r:id="rId17"/>
    <sheet name="viaj entr lugar res año categor" sheetId="19" r:id="rId18"/>
    <sheet name="viajeros alojados" sheetId="20" r:id="rId19"/>
    <sheet name="viaj alojados lugar residen acu" sheetId="22" r:id="rId20"/>
    <sheet name="Pernoctaciones" sheetId="23" r:id="rId21"/>
    <sheet name="Pernoctaciones evol mensu TF" sheetId="49" r:id="rId22"/>
    <sheet name="Pernocta evol mensu TF cat" sheetId="50" r:id="rId23"/>
    <sheet name="Pernoctaciones lugar reside" sheetId="26" r:id="rId24"/>
    <sheet name="Pernoctaciones lugar reside año" sheetId="28" r:id="rId25"/>
    <sheet name="Estancia media" sheetId="29" r:id="rId26"/>
    <sheet name="EM evol menusual lugar resd" sheetId="30" r:id="rId27"/>
    <sheet name="EM evol mensu TF cat " sheetId="31" r:id="rId28"/>
    <sheet name="Tasa de ocupación" sheetId="32" r:id="rId29"/>
    <sheet name="tasa de ocupación evol mens" sheetId="33" r:id="rId30"/>
    <sheet name="indicadores rentabilidad" sheetId="34" r:id="rId31"/>
    <sheet name="ADR RevPAR ingresos totales ult" sheetId="35" r:id="rId32"/>
    <sheet name="viajeros españoles" sheetId="36" r:id="rId33"/>
    <sheet name="distribución españoles x Resid" sheetId="37" r:id="rId34"/>
    <sheet name="distribución españoles x cate" sheetId="38" r:id="rId35"/>
    <sheet name="distribución peninsulare x cate" sheetId="39" r:id="rId36"/>
    <sheet name="distribución canarios x cate" sheetId="40" r:id="rId37"/>
    <sheet name="distribución españoles x mun al" sheetId="41" r:id="rId38"/>
    <sheet name="distribución peninsula x munici" sheetId="42" r:id="rId39"/>
    <sheet name="distribución canarias x munici" sheetId="43" r:id="rId40"/>
    <sheet name="evolución anual viaj ent españo" sheetId="44" r:id="rId41"/>
    <sheet name="evolución anual viaj ent penins" sheetId="45" r:id="rId42"/>
    <sheet name="evolución anual viaj ent canari" sheetId="46" r:id="rId43"/>
  </sheets>
  <externalReferences>
    <externalReference r:id="rId44"/>
  </externalReferences>
  <definedNames>
    <definedName name="_xlnm.Print_Area" localSheetId="39">'distribución canarias x munici'!$B$3:$AB$37</definedName>
    <definedName name="_xlnm.Print_Area" localSheetId="36">'distribución canarios x cate'!$B$3:$AB$33</definedName>
    <definedName name="_xlnm.Print_Area" localSheetId="34">'distribución españoles x cate'!$B$3:$AB$33</definedName>
    <definedName name="_xlnm.Print_Area" localSheetId="37">'distribución españoles x mun al'!$B$3:$AB$37</definedName>
    <definedName name="_xlnm.Print_Area" localSheetId="33">'distribución españoles x Resid'!$B$3:$AB$32</definedName>
    <definedName name="_xlnm.Print_Area" localSheetId="38">'distribución peninsula x munici'!$B$3:$AB$37</definedName>
    <definedName name="_xlnm.Print_Area" localSheetId="35">'distribución peninsulare x cate'!$B$3:$AB$33</definedName>
    <definedName name="_xlnm.Print_Area" localSheetId="23">'Pernoctaciones lugar reside'!$B$4:$K$162</definedName>
    <definedName name="_xlnm.Print_Area" localSheetId="24">'Pernoctaciones lugar reside año'!$B$4:$M$162</definedName>
    <definedName name="_xlnm.Print_Area" localSheetId="19">'viaj alojados lugar residen acu'!$B$4:$L$163</definedName>
    <definedName name="_xlnm.Print_Area" localSheetId="17">'viaj entr lugar res año categor'!$B$4:$B$164</definedName>
    <definedName name="_xlnm.Print_Area" localSheetId="12">'viaj entrados lugar resid años '!$B$3:$K$162</definedName>
    <definedName name="_xlnm.Print_Area" localSheetId="15">'viaj entrados lugar residen apt'!$B$4:$K$22</definedName>
    <definedName name="_xlnm.Print_Area" localSheetId="16">'viaj entrados lugar residen cat'!$B$3:$B$163</definedName>
    <definedName name="_xlnm.Print_Area" localSheetId="14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7" i="50" l="1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N75" i="50"/>
  <c r="L75" i="50"/>
  <c r="J75" i="50"/>
  <c r="H75" i="50"/>
  <c r="F75" i="50"/>
  <c r="M73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N53" i="50"/>
  <c r="L53" i="50"/>
  <c r="J53" i="50"/>
  <c r="H53" i="50"/>
  <c r="F53" i="50"/>
  <c r="M51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N31" i="50"/>
  <c r="L31" i="50"/>
  <c r="J31" i="50"/>
  <c r="H31" i="50"/>
  <c r="F31" i="50"/>
  <c r="M29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N9" i="50"/>
  <c r="L9" i="50"/>
  <c r="J9" i="50"/>
  <c r="H9" i="50"/>
  <c r="F9" i="50"/>
  <c r="K7" i="50"/>
  <c r="N8" i="50" s="1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N255" i="49"/>
  <c r="L255" i="49"/>
  <c r="J255" i="49"/>
  <c r="H255" i="49"/>
  <c r="F255" i="49"/>
  <c r="M253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N229" i="49"/>
  <c r="L229" i="49"/>
  <c r="J229" i="49"/>
  <c r="H229" i="49"/>
  <c r="F229" i="49"/>
  <c r="M227" i="49"/>
  <c r="K227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N207" i="49"/>
  <c r="L207" i="49"/>
  <c r="J207" i="49"/>
  <c r="H207" i="49"/>
  <c r="F207" i="49"/>
  <c r="M205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N185" i="49"/>
  <c r="L185" i="49"/>
  <c r="J185" i="49"/>
  <c r="H185" i="49"/>
  <c r="F185" i="49"/>
  <c r="M183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N163" i="49"/>
  <c r="L163" i="49"/>
  <c r="J163" i="49"/>
  <c r="H163" i="49"/>
  <c r="F163" i="49"/>
  <c r="M161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N141" i="49"/>
  <c r="L141" i="49"/>
  <c r="J141" i="49"/>
  <c r="H141" i="49"/>
  <c r="F141" i="49"/>
  <c r="M139" i="49"/>
  <c r="K139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N119" i="49"/>
  <c r="L119" i="49"/>
  <c r="J119" i="49"/>
  <c r="H119" i="49"/>
  <c r="F119" i="49"/>
  <c r="M117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N97" i="49"/>
  <c r="L97" i="49"/>
  <c r="J97" i="49"/>
  <c r="H97" i="49"/>
  <c r="F97" i="49"/>
  <c r="M95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N75" i="49"/>
  <c r="L75" i="49"/>
  <c r="J75" i="49"/>
  <c r="H75" i="49"/>
  <c r="F75" i="49"/>
  <c r="M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N53" i="49"/>
  <c r="L53" i="49"/>
  <c r="J53" i="49"/>
  <c r="H53" i="49"/>
  <c r="F53" i="49"/>
  <c r="M51" i="49"/>
  <c r="K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N31" i="49"/>
  <c r="L31" i="49"/>
  <c r="J31" i="49"/>
  <c r="H31" i="49"/>
  <c r="F31" i="49"/>
  <c r="M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N9" i="49"/>
  <c r="L9" i="49"/>
  <c r="J9" i="49"/>
  <c r="H9" i="49"/>
  <c r="F9" i="49"/>
  <c r="N8" i="49"/>
  <c r="K7" i="49"/>
  <c r="L8" i="49" s="1"/>
  <c r="I7" i="49"/>
  <c r="I227" i="49" s="1"/>
  <c r="G7" i="49"/>
  <c r="E7" i="49" s="1"/>
  <c r="B252" i="49"/>
  <c r="B226" i="49"/>
  <c r="B204" i="49"/>
  <c r="B182" i="49"/>
  <c r="B160" i="49"/>
  <c r="B138" i="49"/>
  <c r="B116" i="49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N97" i="48"/>
  <c r="L97" i="48"/>
  <c r="J97" i="48"/>
  <c r="H97" i="48"/>
  <c r="F97" i="48"/>
  <c r="N96" i="48"/>
  <c r="L96" i="48"/>
  <c r="J96" i="48"/>
  <c r="H96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N75" i="48"/>
  <c r="L75" i="48"/>
  <c r="J75" i="48"/>
  <c r="H75" i="48"/>
  <c r="F75" i="48"/>
  <c r="N74" i="48"/>
  <c r="L74" i="48"/>
  <c r="J74" i="48"/>
  <c r="H74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N53" i="48"/>
  <c r="L53" i="48"/>
  <c r="J53" i="48"/>
  <c r="H53" i="48"/>
  <c r="F53" i="48"/>
  <c r="N52" i="48"/>
  <c r="L52" i="48"/>
  <c r="J52" i="48"/>
  <c r="H52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N31" i="48"/>
  <c r="L31" i="48"/>
  <c r="J31" i="48"/>
  <c r="H31" i="48"/>
  <c r="F31" i="48"/>
  <c r="N30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N9" i="48"/>
  <c r="L9" i="48"/>
  <c r="J9" i="48"/>
  <c r="H9" i="48"/>
  <c r="F9" i="48"/>
  <c r="N8" i="48"/>
  <c r="K7" i="48"/>
  <c r="I7" i="48" s="1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N273" i="47"/>
  <c r="L273" i="47"/>
  <c r="J273" i="47"/>
  <c r="H273" i="47"/>
  <c r="F273" i="47"/>
  <c r="N272" i="47"/>
  <c r="M271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N251" i="47"/>
  <c r="L251" i="47"/>
  <c r="J251" i="47"/>
  <c r="H251" i="47"/>
  <c r="F251" i="47"/>
  <c r="N250" i="47"/>
  <c r="M249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N229" i="47"/>
  <c r="L229" i="47"/>
  <c r="J229" i="47"/>
  <c r="H229" i="47"/>
  <c r="F229" i="47"/>
  <c r="M227" i="47"/>
  <c r="N228" i="47" s="1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N207" i="47"/>
  <c r="L207" i="47"/>
  <c r="J207" i="47"/>
  <c r="H207" i="47"/>
  <c r="F207" i="47"/>
  <c r="M205" i="47"/>
  <c r="N206" i="47" s="1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N185" i="47"/>
  <c r="L185" i="47"/>
  <c r="J185" i="47"/>
  <c r="H185" i="47"/>
  <c r="F185" i="47"/>
  <c r="N184" i="47"/>
  <c r="M183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N163" i="47"/>
  <c r="L163" i="47"/>
  <c r="J163" i="47"/>
  <c r="H163" i="47"/>
  <c r="F163" i="47"/>
  <c r="N162" i="47"/>
  <c r="M161" i="47"/>
  <c r="K161" i="47"/>
  <c r="L162" i="47" s="1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N141" i="47"/>
  <c r="L141" i="47"/>
  <c r="J141" i="47"/>
  <c r="H141" i="47"/>
  <c r="F141" i="47"/>
  <c r="M139" i="47"/>
  <c r="N140" i="47" s="1"/>
  <c r="K139" i="47"/>
  <c r="L140" i="47" s="1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N119" i="47"/>
  <c r="L119" i="47"/>
  <c r="J119" i="47"/>
  <c r="H119" i="47"/>
  <c r="F119" i="47"/>
  <c r="M117" i="47"/>
  <c r="N118" i="47" s="1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N97" i="47"/>
  <c r="L97" i="47"/>
  <c r="J97" i="47"/>
  <c r="H97" i="47"/>
  <c r="F97" i="47"/>
  <c r="N96" i="47"/>
  <c r="M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N75" i="47"/>
  <c r="L75" i="47"/>
  <c r="J75" i="47"/>
  <c r="H75" i="47"/>
  <c r="F75" i="47"/>
  <c r="N74" i="47"/>
  <c r="M73" i="47"/>
  <c r="K73" i="47"/>
  <c r="L74" i="47" s="1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N53" i="47"/>
  <c r="L53" i="47"/>
  <c r="J53" i="47"/>
  <c r="H53" i="47"/>
  <c r="F53" i="47"/>
  <c r="M51" i="47"/>
  <c r="N52" i="47" s="1"/>
  <c r="K51" i="47"/>
  <c r="L52" i="47" s="1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N31" i="47"/>
  <c r="L31" i="47"/>
  <c r="J31" i="47"/>
  <c r="H31" i="47"/>
  <c r="F31" i="47"/>
  <c r="M29" i="47"/>
  <c r="N30" i="47" s="1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N9" i="47"/>
  <c r="L9" i="47"/>
  <c r="J9" i="47"/>
  <c r="H9" i="47"/>
  <c r="F9" i="47"/>
  <c r="N8" i="47"/>
  <c r="L8" i="47"/>
  <c r="K7" i="47"/>
  <c r="K183" i="47" s="1"/>
  <c r="L184" i="47" s="1"/>
  <c r="B270" i="47"/>
  <c r="B248" i="47"/>
  <c r="B226" i="47"/>
  <c r="B204" i="47"/>
  <c r="B182" i="47"/>
  <c r="B160" i="47"/>
  <c r="B138" i="47"/>
  <c r="B116" i="47"/>
  <c r="K73" i="50" l="1"/>
  <c r="N74" i="50"/>
  <c r="I7" i="50"/>
  <c r="K29" i="50"/>
  <c r="I51" i="50"/>
  <c r="K51" i="50"/>
  <c r="L52" i="50" s="1"/>
  <c r="L8" i="50"/>
  <c r="E205" i="49"/>
  <c r="F206" i="49" s="1"/>
  <c r="E117" i="49"/>
  <c r="F118" i="49" s="1"/>
  <c r="E29" i="49"/>
  <c r="F30" i="49" s="1"/>
  <c r="C7" i="49"/>
  <c r="E95" i="49"/>
  <c r="F96" i="49" s="1"/>
  <c r="E227" i="49"/>
  <c r="F228" i="49" s="1"/>
  <c r="E139" i="49"/>
  <c r="F140" i="49" s="1"/>
  <c r="E51" i="49"/>
  <c r="F52" i="49" s="1"/>
  <c r="E183" i="49"/>
  <c r="F184" i="49" s="1"/>
  <c r="E253" i="49"/>
  <c r="F254" i="49" s="1"/>
  <c r="E161" i="49"/>
  <c r="F162" i="49" s="1"/>
  <c r="E73" i="49"/>
  <c r="F74" i="49" s="1"/>
  <c r="K29" i="49"/>
  <c r="G95" i="49"/>
  <c r="H96" i="49" s="1"/>
  <c r="K117" i="49"/>
  <c r="G183" i="49"/>
  <c r="H184" i="49" s="1"/>
  <c r="K205" i="49"/>
  <c r="G117" i="49"/>
  <c r="H118" i="49" s="1"/>
  <c r="I95" i="49"/>
  <c r="I183" i="49"/>
  <c r="G73" i="49"/>
  <c r="H74" i="49" s="1"/>
  <c r="K95" i="49"/>
  <c r="G161" i="49"/>
  <c r="H162" i="49" s="1"/>
  <c r="K183" i="49"/>
  <c r="G253" i="49"/>
  <c r="H254" i="49" s="1"/>
  <c r="I29" i="49"/>
  <c r="I117" i="49"/>
  <c r="I205" i="49"/>
  <c r="H8" i="49"/>
  <c r="I73" i="49"/>
  <c r="I161" i="49"/>
  <c r="I253" i="49"/>
  <c r="G29" i="49"/>
  <c r="H30" i="49" s="1"/>
  <c r="G205" i="49"/>
  <c r="H206" i="49" s="1"/>
  <c r="J8" i="49"/>
  <c r="G51" i="49"/>
  <c r="H52" i="49" s="1"/>
  <c r="K73" i="49"/>
  <c r="G139" i="49"/>
  <c r="H140" i="49" s="1"/>
  <c r="K161" i="49"/>
  <c r="G227" i="49"/>
  <c r="H228" i="49" s="1"/>
  <c r="K253" i="49"/>
  <c r="I51" i="49"/>
  <c r="I139" i="49"/>
  <c r="G7" i="48"/>
  <c r="J8" i="48"/>
  <c r="L8" i="48"/>
  <c r="K29" i="47"/>
  <c r="L30" i="47" s="1"/>
  <c r="K205" i="47"/>
  <c r="L206" i="47" s="1"/>
  <c r="K227" i="47"/>
  <c r="L228" i="47" s="1"/>
  <c r="K249" i="47"/>
  <c r="L250" i="47" s="1"/>
  <c r="K95" i="47"/>
  <c r="L96" i="47" s="1"/>
  <c r="K271" i="47"/>
  <c r="L272" i="47" s="1"/>
  <c r="K117" i="47"/>
  <c r="L118" i="47" s="1"/>
  <c r="I7" i="47"/>
  <c r="I29" i="50" l="1"/>
  <c r="G7" i="50"/>
  <c r="I73" i="50"/>
  <c r="N30" i="50"/>
  <c r="L30" i="50"/>
  <c r="N52" i="50"/>
  <c r="L74" i="50"/>
  <c r="C205" i="49"/>
  <c r="D206" i="49" s="1"/>
  <c r="C117" i="49"/>
  <c r="D118" i="49" s="1"/>
  <c r="C29" i="49"/>
  <c r="D30" i="49" s="1"/>
  <c r="C183" i="49"/>
  <c r="D184" i="49" s="1"/>
  <c r="C95" i="49"/>
  <c r="D96" i="49" s="1"/>
  <c r="C227" i="49"/>
  <c r="D228" i="49" s="1"/>
  <c r="C139" i="49"/>
  <c r="D140" i="49" s="1"/>
  <c r="C51" i="49"/>
  <c r="D52" i="49" s="1"/>
  <c r="D8" i="49"/>
  <c r="C253" i="49"/>
  <c r="D254" i="49" s="1"/>
  <c r="C161" i="49"/>
  <c r="D162" i="49" s="1"/>
  <c r="C73" i="49"/>
  <c r="D74" i="49" s="1"/>
  <c r="F8" i="49"/>
  <c r="E7" i="48"/>
  <c r="H8" i="48"/>
  <c r="I205" i="47"/>
  <c r="J206" i="47" s="1"/>
  <c r="I29" i="47"/>
  <c r="J30" i="47" s="1"/>
  <c r="I183" i="47"/>
  <c r="J184" i="47" s="1"/>
  <c r="I161" i="47"/>
  <c r="J162" i="47" s="1"/>
  <c r="I139" i="47"/>
  <c r="J140" i="47" s="1"/>
  <c r="J8" i="47"/>
  <c r="G7" i="47"/>
  <c r="I117" i="47"/>
  <c r="J118" i="47" s="1"/>
  <c r="I271" i="47"/>
  <c r="J272" i="47" s="1"/>
  <c r="I95" i="47"/>
  <c r="J96" i="47" s="1"/>
  <c r="I249" i="47"/>
  <c r="J250" i="47" s="1"/>
  <c r="I73" i="47"/>
  <c r="J74" i="47" s="1"/>
  <c r="I227" i="47"/>
  <c r="J228" i="47" s="1"/>
  <c r="I51" i="47"/>
  <c r="J52" i="47" s="1"/>
  <c r="G51" i="50" l="1"/>
  <c r="J52" i="50" s="1"/>
  <c r="J8" i="50"/>
  <c r="E7" i="50"/>
  <c r="G29" i="50"/>
  <c r="G73" i="50"/>
  <c r="J30" i="50"/>
  <c r="C7" i="48"/>
  <c r="F8" i="48"/>
  <c r="G227" i="47"/>
  <c r="H228" i="47" s="1"/>
  <c r="G51" i="47"/>
  <c r="H52" i="47" s="1"/>
  <c r="G183" i="47"/>
  <c r="H184" i="47" s="1"/>
  <c r="E7" i="47"/>
  <c r="G161" i="47"/>
  <c r="H162" i="47" s="1"/>
  <c r="G205" i="47"/>
  <c r="H206" i="47" s="1"/>
  <c r="G139" i="47"/>
  <c r="H140" i="47" s="1"/>
  <c r="H8" i="47"/>
  <c r="G29" i="47"/>
  <c r="H30" i="47" s="1"/>
  <c r="G117" i="47"/>
  <c r="H118" i="47" s="1"/>
  <c r="G271" i="47"/>
  <c r="H272" i="47" s="1"/>
  <c r="G95" i="47"/>
  <c r="H96" i="47" s="1"/>
  <c r="G249" i="47"/>
  <c r="H250" i="47" s="1"/>
  <c r="G73" i="47"/>
  <c r="H74" i="47" s="1"/>
  <c r="H8" i="50" l="1"/>
  <c r="E73" i="50"/>
  <c r="E51" i="50"/>
  <c r="E29" i="50"/>
  <c r="C7" i="50"/>
  <c r="J74" i="50"/>
  <c r="E73" i="48"/>
  <c r="F74" i="48" s="1"/>
  <c r="C73" i="48"/>
  <c r="D74" i="48" s="1"/>
  <c r="E29" i="48"/>
  <c r="F30" i="48" s="1"/>
  <c r="E95" i="48"/>
  <c r="F96" i="48" s="1"/>
  <c r="C29" i="48"/>
  <c r="D30" i="48" s="1"/>
  <c r="C95" i="48"/>
  <c r="D96" i="48" s="1"/>
  <c r="E51" i="48"/>
  <c r="F52" i="48" s="1"/>
  <c r="C51" i="48"/>
  <c r="D52" i="48" s="1"/>
  <c r="D8" i="48"/>
  <c r="E249" i="47"/>
  <c r="F250" i="47" s="1"/>
  <c r="E73" i="47"/>
  <c r="F74" i="47" s="1"/>
  <c r="E205" i="47"/>
  <c r="F206" i="47" s="1"/>
  <c r="E29" i="47"/>
  <c r="F30" i="47" s="1"/>
  <c r="E183" i="47"/>
  <c r="F184" i="47" s="1"/>
  <c r="C7" i="47"/>
  <c r="E161" i="47"/>
  <c r="F162" i="47" s="1"/>
  <c r="E139" i="47"/>
  <c r="F140" i="47" s="1"/>
  <c r="F8" i="47"/>
  <c r="E51" i="47"/>
  <c r="F52" i="47" s="1"/>
  <c r="E117" i="47"/>
  <c r="F118" i="47" s="1"/>
  <c r="E271" i="47"/>
  <c r="F272" i="47" s="1"/>
  <c r="E95" i="47"/>
  <c r="F96" i="47" s="1"/>
  <c r="E227" i="47"/>
  <c r="F228" i="47" s="1"/>
  <c r="C51" i="50" l="1"/>
  <c r="D52" i="50" s="1"/>
  <c r="C29" i="50"/>
  <c r="D30" i="50" s="1"/>
  <c r="D8" i="50"/>
  <c r="C73" i="50"/>
  <c r="D74" i="50" s="1"/>
  <c r="F52" i="50"/>
  <c r="H52" i="50"/>
  <c r="F74" i="50"/>
  <c r="F8" i="50"/>
  <c r="H30" i="50"/>
  <c r="H74" i="50"/>
  <c r="C271" i="47"/>
  <c r="D272" i="47" s="1"/>
  <c r="C95" i="47"/>
  <c r="D96" i="47" s="1"/>
  <c r="C227" i="47"/>
  <c r="D228" i="47" s="1"/>
  <c r="C51" i="47"/>
  <c r="D52" i="47" s="1"/>
  <c r="C205" i="47"/>
  <c r="D206" i="47" s="1"/>
  <c r="C29" i="47"/>
  <c r="D30" i="47" s="1"/>
  <c r="C183" i="47"/>
  <c r="D184" i="47" s="1"/>
  <c r="C161" i="47"/>
  <c r="D162" i="47" s="1"/>
  <c r="C73" i="47"/>
  <c r="D74" i="47" s="1"/>
  <c r="C139" i="47"/>
  <c r="D140" i="47" s="1"/>
  <c r="D8" i="47"/>
  <c r="C117" i="47"/>
  <c r="D118" i="47" s="1"/>
  <c r="C249" i="47"/>
  <c r="D250" i="47" s="1"/>
  <c r="F30" i="50" l="1"/>
  <c r="O135" i="43" l="1"/>
  <c r="N135" i="43"/>
  <c r="K135" i="43"/>
  <c r="M5" i="43"/>
  <c r="J5" i="43"/>
  <c r="F5" i="43"/>
  <c r="H5" i="43"/>
  <c r="M135" i="42"/>
  <c r="L135" i="42"/>
  <c r="K135" i="42"/>
  <c r="I135" i="42"/>
  <c r="N5" i="42"/>
  <c r="M5" i="42"/>
  <c r="L5" i="42"/>
  <c r="H5" i="42"/>
  <c r="J5" i="42"/>
  <c r="F5" i="42"/>
  <c r="H135" i="41"/>
  <c r="T5" i="41"/>
  <c r="J5" i="41"/>
  <c r="I5" i="41"/>
  <c r="H5" i="41"/>
  <c r="S5" i="41"/>
  <c r="O133" i="40"/>
  <c r="N133" i="40"/>
  <c r="M133" i="40"/>
  <c r="I133" i="40"/>
  <c r="H133" i="40"/>
  <c r="G133" i="40"/>
  <c r="Q5" i="40"/>
  <c r="P5" i="40"/>
  <c r="M5" i="40"/>
  <c r="J5" i="40"/>
  <c r="I5" i="40"/>
  <c r="H5" i="40"/>
  <c r="S5" i="40"/>
  <c r="N133" i="39"/>
  <c r="K133" i="39"/>
  <c r="R5" i="39"/>
  <c r="P5" i="39"/>
  <c r="N5" i="39"/>
  <c r="J5" i="39"/>
  <c r="H5" i="39"/>
  <c r="F5" i="39"/>
  <c r="O133" i="38"/>
  <c r="M133" i="38"/>
  <c r="L133" i="38"/>
  <c r="I133" i="38"/>
  <c r="G133" i="38"/>
  <c r="T5" i="38"/>
  <c r="I5" i="38"/>
  <c r="F5" i="38"/>
  <c r="K123" i="37"/>
  <c r="I123" i="37"/>
  <c r="S5" i="37"/>
  <c r="O5" i="37"/>
  <c r="H5" i="37"/>
  <c r="G5" i="37"/>
  <c r="R5" i="37"/>
  <c r="AK29" i="35"/>
  <c r="W29" i="35"/>
  <c r="I29" i="35"/>
  <c r="H29" i="35"/>
  <c r="AT7" i="35"/>
  <c r="AS7" i="35"/>
  <c r="AR7" i="35"/>
  <c r="AV7" i="35"/>
  <c r="AL7" i="35"/>
  <c r="AK7" i="35"/>
  <c r="AJ7" i="35"/>
  <c r="AB7" i="35"/>
  <c r="N7" i="35"/>
  <c r="H7" i="35"/>
  <c r="I51" i="33"/>
  <c r="C51" i="33"/>
  <c r="I29" i="33"/>
  <c r="C29" i="33"/>
  <c r="L8" i="33"/>
  <c r="J96" i="31"/>
  <c r="F96" i="31"/>
  <c r="D96" i="31"/>
  <c r="L96" i="31"/>
  <c r="F74" i="31"/>
  <c r="D74" i="31"/>
  <c r="L74" i="31"/>
  <c r="J74" i="31"/>
  <c r="H74" i="31"/>
  <c r="H52" i="31"/>
  <c r="F52" i="31"/>
  <c r="L52" i="31"/>
  <c r="J52" i="31"/>
  <c r="D52" i="31"/>
  <c r="J30" i="31"/>
  <c r="H30" i="31"/>
  <c r="L8" i="31"/>
  <c r="J8" i="31"/>
  <c r="F8" i="31"/>
  <c r="D8" i="31"/>
  <c r="L272" i="30"/>
  <c r="D272" i="30"/>
  <c r="N272" i="30"/>
  <c r="J272" i="30"/>
  <c r="H272" i="30"/>
  <c r="F272" i="30"/>
  <c r="B270" i="30"/>
  <c r="H250" i="30"/>
  <c r="N250" i="30"/>
  <c r="L250" i="30"/>
  <c r="B248" i="30"/>
  <c r="L228" i="30"/>
  <c r="F228" i="30"/>
  <c r="D228" i="30"/>
  <c r="B226" i="30"/>
  <c r="H206" i="30"/>
  <c r="N206" i="30"/>
  <c r="F206" i="30"/>
  <c r="D206" i="30"/>
  <c r="B204" i="30"/>
  <c r="H184" i="30"/>
  <c r="D184" i="30"/>
  <c r="B182" i="30"/>
  <c r="L162" i="30"/>
  <c r="D162" i="30"/>
  <c r="N162" i="30"/>
  <c r="H162" i="30"/>
  <c r="F162" i="30"/>
  <c r="B160" i="30"/>
  <c r="L140" i="30"/>
  <c r="J140" i="30"/>
  <c r="F140" i="30"/>
  <c r="D140" i="30"/>
  <c r="B138" i="30"/>
  <c r="L118" i="30"/>
  <c r="H118" i="30"/>
  <c r="N118" i="30"/>
  <c r="B116" i="30"/>
  <c r="L96" i="30"/>
  <c r="J96" i="30"/>
  <c r="F96" i="30"/>
  <c r="D96" i="30"/>
  <c r="N74" i="30"/>
  <c r="L74" i="30"/>
  <c r="J74" i="30"/>
  <c r="F74" i="30"/>
  <c r="D74" i="30"/>
  <c r="H52" i="30"/>
  <c r="D52" i="30"/>
  <c r="H30" i="30"/>
  <c r="F30" i="30"/>
  <c r="L30" i="30"/>
  <c r="J30" i="30"/>
  <c r="D30" i="30"/>
  <c r="J8" i="30"/>
  <c r="H8" i="30"/>
  <c r="D8" i="30"/>
  <c r="L8" i="30"/>
  <c r="L6" i="28"/>
  <c r="I6" i="28"/>
  <c r="B4" i="28"/>
  <c r="K6" i="26"/>
  <c r="B4" i="26"/>
  <c r="X7" i="22"/>
  <c r="W7" i="22"/>
  <c r="L7" i="22"/>
  <c r="B4" i="22"/>
  <c r="V7" i="19"/>
  <c r="R7" i="19"/>
  <c r="N7" i="19"/>
  <c r="J7" i="19"/>
  <c r="F7" i="19"/>
  <c r="B4" i="19"/>
  <c r="B3" i="18"/>
  <c r="W7" i="17"/>
  <c r="V7" i="17"/>
  <c r="B4" i="17"/>
  <c r="B4" i="16"/>
  <c r="J9" i="14"/>
  <c r="B6" i="14"/>
  <c r="B3" i="13"/>
  <c r="I5" i="12"/>
  <c r="B3" i="6"/>
  <c r="T6" i="5"/>
  <c r="M6" i="5"/>
  <c r="I6" i="5"/>
  <c r="B3" i="5"/>
  <c r="L152" i="3"/>
  <c r="K152" i="3"/>
  <c r="J152" i="3"/>
  <c r="J79" i="3"/>
  <c r="L6" i="3"/>
  <c r="L56" i="2"/>
  <c r="K56" i="2"/>
  <c r="L31" i="2"/>
  <c r="L6" i="2"/>
  <c r="K6" i="2"/>
  <c r="B39" i="1"/>
  <c r="B38" i="1"/>
  <c r="B37" i="1"/>
  <c r="M2" i="1"/>
  <c r="K215" i="3" l="1"/>
  <c r="J215" i="3"/>
  <c r="L24" i="2"/>
  <c r="K24" i="2"/>
  <c r="J24" i="2"/>
  <c r="J83" i="3"/>
  <c r="K83" i="3"/>
  <c r="L182" i="3"/>
  <c r="L142" i="3"/>
  <c r="H115" i="3"/>
  <c r="H123" i="3"/>
  <c r="L156" i="3"/>
  <c r="L164" i="3"/>
  <c r="L172" i="3"/>
  <c r="F189" i="3"/>
  <c r="L180" i="3"/>
  <c r="I191" i="3"/>
  <c r="K209" i="3"/>
  <c r="J209" i="3"/>
  <c r="T12" i="5"/>
  <c r="W12" i="5"/>
  <c r="V12" i="5"/>
  <c r="J14" i="5"/>
  <c r="L14" i="5"/>
  <c r="T24" i="5"/>
  <c r="S24" i="5"/>
  <c r="V24" i="5"/>
  <c r="U24" i="5"/>
  <c r="M26" i="5"/>
  <c r="J26" i="5"/>
  <c r="I26" i="5"/>
  <c r="L26" i="5"/>
  <c r="K26" i="5"/>
  <c r="T28" i="5"/>
  <c r="S28" i="5"/>
  <c r="V28" i="5"/>
  <c r="U28" i="5"/>
  <c r="O18" i="9"/>
  <c r="G43" i="2"/>
  <c r="L143" i="3"/>
  <c r="J90" i="3"/>
  <c r="K90" i="3"/>
  <c r="F190" i="3"/>
  <c r="K218" i="3"/>
  <c r="J218" i="3"/>
  <c r="T31" i="5"/>
  <c r="V31" i="5"/>
  <c r="W46" i="5"/>
  <c r="T9" i="5"/>
  <c r="V9" i="5"/>
  <c r="D66" i="11"/>
  <c r="L22" i="2"/>
  <c r="J91" i="3"/>
  <c r="K91" i="3"/>
  <c r="L91" i="3"/>
  <c r="L166" i="3"/>
  <c r="J68" i="3"/>
  <c r="K68" i="3"/>
  <c r="J98" i="3"/>
  <c r="L98" i="3"/>
  <c r="K98" i="3"/>
  <c r="H116" i="3"/>
  <c r="I192" i="3"/>
  <c r="L181" i="3"/>
  <c r="G17" i="9"/>
  <c r="G18" i="2"/>
  <c r="F195" i="3"/>
  <c r="K45" i="5"/>
  <c r="J45" i="5"/>
  <c r="I45" i="5"/>
  <c r="L45" i="5"/>
  <c r="I46" i="5"/>
  <c r="K46" i="5"/>
  <c r="K36" i="6"/>
  <c r="G10" i="9"/>
  <c r="K21" i="9"/>
  <c r="G42" i="2"/>
  <c r="L157" i="3"/>
  <c r="K210" i="3"/>
  <c r="J210" i="3"/>
  <c r="M7" i="5"/>
  <c r="I7" i="5"/>
  <c r="K7" i="5"/>
  <c r="T35" i="5"/>
  <c r="V35" i="5"/>
  <c r="G67" i="2"/>
  <c r="H113" i="3"/>
  <c r="F187" i="3"/>
  <c r="T16" i="5"/>
  <c r="W16" i="5"/>
  <c r="V16" i="5"/>
  <c r="L153" i="3"/>
  <c r="L161" i="3"/>
  <c r="L169" i="3"/>
  <c r="L177" i="3"/>
  <c r="W13" i="5"/>
  <c r="T13" i="5"/>
  <c r="S13" i="5"/>
  <c r="V13" i="5"/>
  <c r="U13" i="5"/>
  <c r="I15" i="5"/>
  <c r="K15" i="5"/>
  <c r="T19" i="5"/>
  <c r="V19" i="5"/>
  <c r="S36" i="6"/>
  <c r="K11" i="9"/>
  <c r="D10" i="11"/>
  <c r="L23" i="2"/>
  <c r="L158" i="3"/>
  <c r="F191" i="3"/>
  <c r="L165" i="3"/>
  <c r="L173" i="3"/>
  <c r="T27" i="5"/>
  <c r="V27" i="5"/>
  <c r="T36" i="5"/>
  <c r="S36" i="5"/>
  <c r="W36" i="5"/>
  <c r="V36" i="5"/>
  <c r="U36" i="5"/>
  <c r="G68" i="2"/>
  <c r="H121" i="3"/>
  <c r="F193" i="3"/>
  <c r="J18" i="5"/>
  <c r="I18" i="5"/>
  <c r="L18" i="5"/>
  <c r="K18" i="5"/>
  <c r="J29" i="5"/>
  <c r="M29" i="5"/>
  <c r="L29" i="5"/>
  <c r="I30" i="5"/>
  <c r="M30" i="5"/>
  <c r="K30" i="5"/>
  <c r="D21" i="11"/>
  <c r="L135" i="3"/>
  <c r="K21" i="2"/>
  <c r="J21" i="2"/>
  <c r="K41" i="3"/>
  <c r="J41" i="3"/>
  <c r="K48" i="3"/>
  <c r="J48" i="3"/>
  <c r="J82" i="3"/>
  <c r="K82" i="3"/>
  <c r="J106" i="3"/>
  <c r="K106" i="3"/>
  <c r="K214" i="3"/>
  <c r="J214" i="3"/>
  <c r="G17" i="2"/>
  <c r="L154" i="3"/>
  <c r="L162" i="3"/>
  <c r="L170" i="3"/>
  <c r="I189" i="3"/>
  <c r="L178" i="3"/>
  <c r="L159" i="3"/>
  <c r="L167" i="3"/>
  <c r="I186" i="3"/>
  <c r="L175" i="3"/>
  <c r="F192" i="3"/>
  <c r="T23" i="5"/>
  <c r="V23" i="5"/>
  <c r="M25" i="5"/>
  <c r="T47" i="5"/>
  <c r="W47" i="5"/>
  <c r="V47" i="5"/>
  <c r="T51" i="5"/>
  <c r="V51" i="5"/>
  <c r="T52" i="5"/>
  <c r="V52" i="5"/>
  <c r="K14" i="9"/>
  <c r="L99" i="3"/>
  <c r="L174" i="3"/>
  <c r="T8" i="5"/>
  <c r="V8" i="5"/>
  <c r="M10" i="5"/>
  <c r="T20" i="5"/>
  <c r="V20" i="5"/>
  <c r="J22" i="5"/>
  <c r="I22" i="5"/>
  <c r="M22" i="5"/>
  <c r="K22" i="5"/>
  <c r="L22" i="5"/>
  <c r="T39" i="5"/>
  <c r="W39" i="5"/>
  <c r="V39" i="5"/>
  <c r="T43" i="5"/>
  <c r="V43" i="5"/>
  <c r="W43" i="5"/>
  <c r="T44" i="5"/>
  <c r="W44" i="5"/>
  <c r="V44" i="5"/>
  <c r="O15" i="9"/>
  <c r="D38" i="11"/>
  <c r="S16" i="14"/>
  <c r="T16" i="14"/>
  <c r="T32" i="5"/>
  <c r="S32" i="5"/>
  <c r="V32" i="5"/>
  <c r="U32" i="5"/>
  <c r="E13" i="9"/>
  <c r="E16" i="9"/>
  <c r="I17" i="9"/>
  <c r="I20" i="9"/>
  <c r="M21" i="9"/>
  <c r="D57" i="11"/>
  <c r="D77" i="11"/>
  <c r="D105" i="11"/>
  <c r="L20" i="12"/>
  <c r="L52" i="12"/>
  <c r="J11" i="14"/>
  <c r="I11" i="14"/>
  <c r="Q11" i="9"/>
  <c r="D13" i="11"/>
  <c r="D41" i="11"/>
  <c r="D58" i="11"/>
  <c r="D89" i="11"/>
  <c r="L18" i="12"/>
  <c r="L34" i="12"/>
  <c r="L50" i="12"/>
  <c r="G9" i="9"/>
  <c r="O10" i="9"/>
  <c r="K13" i="9"/>
  <c r="O17" i="9"/>
  <c r="D14" i="11"/>
  <c r="D42" i="11"/>
  <c r="L12" i="12"/>
  <c r="L16" i="12"/>
  <c r="L32" i="12"/>
  <c r="L48" i="12"/>
  <c r="T14" i="14"/>
  <c r="E37" i="14"/>
  <c r="I9" i="9"/>
  <c r="I12" i="9"/>
  <c r="M13" i="9"/>
  <c r="E15" i="9"/>
  <c r="M16" i="9"/>
  <c r="Q17" i="9"/>
  <c r="I19" i="9"/>
  <c r="Q20" i="9"/>
  <c r="D33" i="11"/>
  <c r="D61" i="11"/>
  <c r="D81" i="11"/>
  <c r="D109" i="11"/>
  <c r="L11" i="12"/>
  <c r="L30" i="12"/>
  <c r="L46" i="12"/>
  <c r="J15" i="14"/>
  <c r="I15" i="14"/>
  <c r="H23" i="14"/>
  <c r="G15" i="9"/>
  <c r="G18" i="9"/>
  <c r="K19" i="9"/>
  <c r="D17" i="11"/>
  <c r="D34" i="11"/>
  <c r="D62" i="11"/>
  <c r="A14" i="12"/>
  <c r="L28" i="12"/>
  <c r="L44" i="12"/>
  <c r="T19" i="14"/>
  <c r="S19" i="14"/>
  <c r="O9" i="9"/>
  <c r="E21" i="9"/>
  <c r="D18" i="11"/>
  <c r="D101" i="11"/>
  <c r="L26" i="12"/>
  <c r="Q9" i="9"/>
  <c r="I11" i="9"/>
  <c r="Q12" i="9"/>
  <c r="M15" i="9"/>
  <c r="Q19" i="9"/>
  <c r="D9" i="11"/>
  <c r="D37" i="11"/>
  <c r="D54" i="11"/>
  <c r="D65" i="11"/>
  <c r="D85" i="11"/>
  <c r="D113" i="11"/>
  <c r="A11" i="12"/>
  <c r="I10" i="9"/>
  <c r="Q10" i="9"/>
  <c r="K12" i="9"/>
  <c r="E14" i="9"/>
  <c r="M14" i="9"/>
  <c r="G16" i="9"/>
  <c r="O16" i="9"/>
  <c r="I18" i="9"/>
  <c r="Q18" i="9"/>
  <c r="K20" i="9"/>
  <c r="D78" i="11"/>
  <c r="D82" i="11"/>
  <c r="D86" i="11"/>
  <c r="D90" i="11"/>
  <c r="D102" i="11"/>
  <c r="D106" i="11"/>
  <c r="D110" i="11"/>
  <c r="J18" i="14"/>
  <c r="I18" i="14"/>
  <c r="J27" i="14"/>
  <c r="I27" i="14"/>
  <c r="D37" i="14"/>
  <c r="J153" i="17"/>
  <c r="I153" i="17"/>
  <c r="I139" i="18"/>
  <c r="K10" i="9"/>
  <c r="E12" i="9"/>
  <c r="M12" i="9"/>
  <c r="G14" i="9"/>
  <c r="O14" i="9"/>
  <c r="I16" i="9"/>
  <c r="Q16" i="9"/>
  <c r="K18" i="9"/>
  <c r="E20" i="9"/>
  <c r="M20" i="9"/>
  <c r="D79" i="11"/>
  <c r="D83" i="11"/>
  <c r="D87" i="11"/>
  <c r="D103" i="11"/>
  <c r="D107" i="11"/>
  <c r="D111" i="11"/>
  <c r="J16" i="14"/>
  <c r="I16" i="14"/>
  <c r="J26" i="14"/>
  <c r="I26" i="14"/>
  <c r="F37" i="14"/>
  <c r="J30" i="14"/>
  <c r="I30" i="14"/>
  <c r="V18" i="16"/>
  <c r="U18" i="16"/>
  <c r="K9" i="9"/>
  <c r="E11" i="9"/>
  <c r="M11" i="9"/>
  <c r="G13" i="9"/>
  <c r="O13" i="9"/>
  <c r="I15" i="9"/>
  <c r="Q15" i="9"/>
  <c r="K17" i="9"/>
  <c r="E19" i="9"/>
  <c r="M19" i="9"/>
  <c r="G21" i="9"/>
  <c r="O21" i="9"/>
  <c r="D11" i="11"/>
  <c r="D15" i="11"/>
  <c r="D19" i="11"/>
  <c r="D31" i="11"/>
  <c r="D35" i="11"/>
  <c r="D39" i="11"/>
  <c r="D43" i="11"/>
  <c r="D55" i="11"/>
  <c r="D59" i="11"/>
  <c r="D63" i="11"/>
  <c r="D67" i="11"/>
  <c r="D23" i="14"/>
  <c r="J19" i="14"/>
  <c r="I19" i="14"/>
  <c r="G37" i="14"/>
  <c r="T21" i="17"/>
  <c r="E10" i="9"/>
  <c r="M10" i="9"/>
  <c r="G12" i="9"/>
  <c r="O12" i="9"/>
  <c r="I14" i="9"/>
  <c r="Q14" i="9"/>
  <c r="K16" i="9"/>
  <c r="E18" i="9"/>
  <c r="M18" i="9"/>
  <c r="G20" i="9"/>
  <c r="O20" i="9"/>
  <c r="D80" i="11"/>
  <c r="D84" i="11"/>
  <c r="D88" i="11"/>
  <c r="D100" i="11"/>
  <c r="D104" i="11"/>
  <c r="D108" i="11"/>
  <c r="D112" i="11"/>
  <c r="J12" i="14"/>
  <c r="I12" i="14"/>
  <c r="E23" i="14"/>
  <c r="J25" i="14"/>
  <c r="I25" i="14"/>
  <c r="H37" i="14"/>
  <c r="J29" i="14"/>
  <c r="I29" i="14"/>
  <c r="E9" i="9"/>
  <c r="M9" i="9"/>
  <c r="G11" i="9"/>
  <c r="O11" i="9"/>
  <c r="I13" i="9"/>
  <c r="Q13" i="9"/>
  <c r="K15" i="9"/>
  <c r="E17" i="9"/>
  <c r="M17" i="9"/>
  <c r="G19" i="9"/>
  <c r="O19" i="9"/>
  <c r="I21" i="9"/>
  <c r="D8" i="11"/>
  <c r="D12" i="11"/>
  <c r="D16" i="11"/>
  <c r="D20" i="11"/>
  <c r="D32" i="11"/>
  <c r="D36" i="11"/>
  <c r="D40" i="11"/>
  <c r="D44" i="11"/>
  <c r="D56" i="11"/>
  <c r="D60" i="11"/>
  <c r="D64" i="11"/>
  <c r="F23" i="14"/>
  <c r="I17" i="14"/>
  <c r="J17" i="14"/>
  <c r="T11" i="14"/>
  <c r="G23" i="14"/>
  <c r="J20" i="14"/>
  <c r="I20" i="14"/>
  <c r="J28" i="14"/>
  <c r="I28" i="14"/>
  <c r="I14" i="14"/>
  <c r="J14" i="14"/>
  <c r="I22" i="14"/>
  <c r="J22" i="14"/>
  <c r="J11" i="16"/>
  <c r="I11" i="16"/>
  <c r="J15" i="16"/>
  <c r="I15" i="16"/>
  <c r="J19" i="16"/>
  <c r="I19" i="16"/>
  <c r="J25" i="16"/>
  <c r="I25" i="16"/>
  <c r="J33" i="16"/>
  <c r="I33" i="16"/>
  <c r="J42" i="16"/>
  <c r="I42" i="16"/>
  <c r="J59" i="16"/>
  <c r="I59" i="16"/>
  <c r="J68" i="16"/>
  <c r="I68" i="16"/>
  <c r="I13" i="14"/>
  <c r="J13" i="14"/>
  <c r="J21" i="14"/>
  <c r="I21" i="14"/>
  <c r="J160" i="17"/>
  <c r="I160" i="17"/>
  <c r="D51" i="14"/>
  <c r="D65" i="14"/>
  <c r="D79" i="14"/>
  <c r="D93" i="14"/>
  <c r="D107" i="14"/>
  <c r="D121" i="14"/>
  <c r="D135" i="14"/>
  <c r="D149" i="14"/>
  <c r="D163" i="14"/>
  <c r="W10" i="17"/>
  <c r="T9" i="17"/>
  <c r="E51" i="14"/>
  <c r="E65" i="14"/>
  <c r="E79" i="14"/>
  <c r="E93" i="14"/>
  <c r="E107" i="14"/>
  <c r="E121" i="14"/>
  <c r="E135" i="14"/>
  <c r="E149" i="14"/>
  <c r="E163" i="14"/>
  <c r="F51" i="14"/>
  <c r="F65" i="14"/>
  <c r="F79" i="14"/>
  <c r="F93" i="14"/>
  <c r="F107" i="14"/>
  <c r="F121" i="14"/>
  <c r="F135" i="14"/>
  <c r="F149" i="14"/>
  <c r="F163" i="14"/>
  <c r="V14" i="17"/>
  <c r="U14" i="17"/>
  <c r="G51" i="14"/>
  <c r="G65" i="14"/>
  <c r="G79" i="14"/>
  <c r="G93" i="14"/>
  <c r="G107" i="14"/>
  <c r="G121" i="14"/>
  <c r="G135" i="14"/>
  <c r="G149" i="14"/>
  <c r="G163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H51" i="14"/>
  <c r="J43" i="14"/>
  <c r="I43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H65" i="14"/>
  <c r="J57" i="14"/>
  <c r="I57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H79" i="14"/>
  <c r="J71" i="14"/>
  <c r="I71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H93" i="14"/>
  <c r="J85" i="14"/>
  <c r="I85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H107" i="14"/>
  <c r="J99" i="14"/>
  <c r="I99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H121" i="14"/>
  <c r="J113" i="14"/>
  <c r="I113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H135" i="14"/>
  <c r="J127" i="14"/>
  <c r="I127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H149" i="14"/>
  <c r="J141" i="14"/>
  <c r="I141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H163" i="14"/>
  <c r="J155" i="14"/>
  <c r="I155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W18" i="17"/>
  <c r="V18" i="17"/>
  <c r="U18" i="17"/>
  <c r="J11" i="17"/>
  <c r="I11" i="17"/>
  <c r="J10" i="17"/>
  <c r="I10" i="17"/>
  <c r="J14" i="17"/>
  <c r="I14" i="17"/>
  <c r="L81" i="22"/>
  <c r="L150" i="22"/>
  <c r="L46" i="22"/>
  <c r="W15" i="22"/>
  <c r="V15" i="22"/>
  <c r="L115" i="22"/>
  <c r="L10" i="22"/>
  <c r="W14" i="22"/>
  <c r="V14" i="22"/>
  <c r="L33" i="22"/>
  <c r="L68" i="22"/>
  <c r="L102" i="22"/>
  <c r="L137" i="22"/>
  <c r="K9" i="22"/>
  <c r="J9" i="22"/>
  <c r="L9" i="22"/>
  <c r="L55" i="22"/>
  <c r="L89" i="22"/>
  <c r="L124" i="22"/>
  <c r="L158" i="22"/>
  <c r="L18" i="22"/>
  <c r="L42" i="22"/>
  <c r="L76" i="22"/>
  <c r="L111" i="22"/>
  <c r="L145" i="22"/>
  <c r="L29" i="22"/>
  <c r="L98" i="22"/>
  <c r="L132" i="22"/>
  <c r="L15" i="22"/>
  <c r="L14" i="22"/>
  <c r="L51" i="22"/>
  <c r="L85" i="22"/>
  <c r="L154" i="22"/>
  <c r="L38" i="22"/>
  <c r="L72" i="22"/>
  <c r="L107" i="22"/>
  <c r="L141" i="22"/>
  <c r="L17" i="22"/>
  <c r="L25" i="22"/>
  <c r="L59" i="22"/>
  <c r="L94" i="22"/>
  <c r="L128" i="22"/>
  <c r="K45" i="28"/>
  <c r="J45" i="28"/>
  <c r="I45" i="28"/>
  <c r="L45" i="28"/>
  <c r="K18" i="28"/>
  <c r="I18" i="28"/>
  <c r="K36" i="28"/>
  <c r="I36" i="28"/>
  <c r="K53" i="28"/>
  <c r="I53" i="28"/>
  <c r="K70" i="28"/>
  <c r="I70" i="28"/>
  <c r="K22" i="28"/>
  <c r="I22" i="28"/>
  <c r="K39" i="28"/>
  <c r="I39" i="28"/>
  <c r="K56" i="28"/>
  <c r="I56" i="28"/>
  <c r="K79" i="28"/>
  <c r="I79" i="28"/>
  <c r="H145" i="30"/>
  <c r="K10" i="28"/>
  <c r="I10" i="28"/>
  <c r="K27" i="28"/>
  <c r="I27" i="28"/>
  <c r="F17" i="30"/>
  <c r="H54" i="30"/>
  <c r="K19" i="28"/>
  <c r="J19" i="28"/>
  <c r="I19" i="28"/>
  <c r="L19" i="28"/>
  <c r="K37" i="28"/>
  <c r="J37" i="28"/>
  <c r="I37" i="28"/>
  <c r="L37" i="28"/>
  <c r="F194" i="30"/>
  <c r="H60" i="30"/>
  <c r="J55" i="30"/>
  <c r="H106" i="30"/>
  <c r="H124" i="30"/>
  <c r="L147" i="30"/>
  <c r="J56" i="30"/>
  <c r="L107" i="30"/>
  <c r="F126" i="30"/>
  <c r="L151" i="30"/>
  <c r="J252" i="30"/>
  <c r="H98" i="30"/>
  <c r="L13" i="30"/>
  <c r="L35" i="30"/>
  <c r="L99" i="30"/>
  <c r="L129" i="30"/>
  <c r="J14" i="30"/>
  <c r="L21" i="30"/>
  <c r="L43" i="30"/>
  <c r="J131" i="30"/>
  <c r="H102" i="30"/>
  <c r="F120" i="30"/>
  <c r="L141" i="30"/>
  <c r="H171" i="30"/>
  <c r="F281" i="30"/>
  <c r="F9" i="30"/>
  <c r="H16" i="30"/>
  <c r="H38" i="30"/>
  <c r="H53" i="30"/>
  <c r="L103" i="30"/>
  <c r="J121" i="30"/>
  <c r="J143" i="30"/>
  <c r="H9" i="30"/>
  <c r="F10" i="30"/>
  <c r="L14" i="30"/>
  <c r="J15" i="30"/>
  <c r="H17" i="30"/>
  <c r="F18" i="30"/>
  <c r="H31" i="30"/>
  <c r="L36" i="30"/>
  <c r="H39" i="30"/>
  <c r="F64" i="30"/>
  <c r="F65" i="30"/>
  <c r="F97" i="30"/>
  <c r="J98" i="30"/>
  <c r="F101" i="30"/>
  <c r="J102" i="30"/>
  <c r="F105" i="30"/>
  <c r="J106" i="30"/>
  <c r="F109" i="30"/>
  <c r="H120" i="30"/>
  <c r="L121" i="30"/>
  <c r="J124" i="30"/>
  <c r="H126" i="30"/>
  <c r="F128" i="30"/>
  <c r="L131" i="30"/>
  <c r="L143" i="30"/>
  <c r="J145" i="30"/>
  <c r="F148" i="30"/>
  <c r="H152" i="30"/>
  <c r="L209" i="30"/>
  <c r="H10" i="30"/>
  <c r="F11" i="30"/>
  <c r="L15" i="30"/>
  <c r="J16" i="30"/>
  <c r="H18" i="30"/>
  <c r="F19" i="30"/>
  <c r="H32" i="30"/>
  <c r="L37" i="30"/>
  <c r="H40" i="30"/>
  <c r="F62" i="30"/>
  <c r="F63" i="30"/>
  <c r="H97" i="30"/>
  <c r="L98" i="30"/>
  <c r="H101" i="30"/>
  <c r="L102" i="30"/>
  <c r="H105" i="30"/>
  <c r="L106" i="30"/>
  <c r="H109" i="30"/>
  <c r="F119" i="30"/>
  <c r="J120" i="30"/>
  <c r="F123" i="30"/>
  <c r="J126" i="30"/>
  <c r="H128" i="30"/>
  <c r="F130" i="30"/>
  <c r="F142" i="30"/>
  <c r="L145" i="30"/>
  <c r="H148" i="30"/>
  <c r="F173" i="30"/>
  <c r="L210" i="30"/>
  <c r="L217" i="30"/>
  <c r="J9" i="30"/>
  <c r="H11" i="30"/>
  <c r="F12" i="30"/>
  <c r="L16" i="30"/>
  <c r="J17" i="30"/>
  <c r="H19" i="30"/>
  <c r="F20" i="30"/>
  <c r="H33" i="30"/>
  <c r="L38" i="30"/>
  <c r="H41" i="30"/>
  <c r="J97" i="30"/>
  <c r="F100" i="30"/>
  <c r="J101" i="30"/>
  <c r="F104" i="30"/>
  <c r="J105" i="30"/>
  <c r="F108" i="30"/>
  <c r="J109" i="30"/>
  <c r="H119" i="30"/>
  <c r="L120" i="30"/>
  <c r="H123" i="30"/>
  <c r="J128" i="30"/>
  <c r="H130" i="30"/>
  <c r="H142" i="30"/>
  <c r="F144" i="30"/>
  <c r="F146" i="30"/>
  <c r="L153" i="30"/>
  <c r="H167" i="30"/>
  <c r="L189" i="30"/>
  <c r="J211" i="30"/>
  <c r="L218" i="30"/>
  <c r="L9" i="30"/>
  <c r="J10" i="30"/>
  <c r="H12" i="30"/>
  <c r="F13" i="30"/>
  <c r="L17" i="30"/>
  <c r="J18" i="30"/>
  <c r="H20" i="30"/>
  <c r="F21" i="30"/>
  <c r="L31" i="30"/>
  <c r="H34" i="30"/>
  <c r="L39" i="30"/>
  <c r="H42" i="30"/>
  <c r="L97" i="30"/>
  <c r="H100" i="30"/>
  <c r="L101" i="30"/>
  <c r="H104" i="30"/>
  <c r="L105" i="30"/>
  <c r="H108" i="30"/>
  <c r="L109" i="30"/>
  <c r="J119" i="30"/>
  <c r="F122" i="30"/>
  <c r="J123" i="30"/>
  <c r="F125" i="30"/>
  <c r="J130" i="30"/>
  <c r="L142" i="30"/>
  <c r="H144" i="30"/>
  <c r="H146" i="30"/>
  <c r="J190" i="30"/>
  <c r="L197" i="30"/>
  <c r="H212" i="30"/>
  <c r="J219" i="30"/>
  <c r="L10" i="30"/>
  <c r="J11" i="30"/>
  <c r="H13" i="30"/>
  <c r="F14" i="30"/>
  <c r="L18" i="30"/>
  <c r="J19" i="30"/>
  <c r="H21" i="30"/>
  <c r="L32" i="30"/>
  <c r="H35" i="30"/>
  <c r="L40" i="30"/>
  <c r="H43" i="30"/>
  <c r="N97" i="30"/>
  <c r="F99" i="30"/>
  <c r="J100" i="30"/>
  <c r="F103" i="30"/>
  <c r="J104" i="30"/>
  <c r="F107" i="30"/>
  <c r="J108" i="30"/>
  <c r="L119" i="30"/>
  <c r="H122" i="30"/>
  <c r="L123" i="30"/>
  <c r="J125" i="30"/>
  <c r="F127" i="30"/>
  <c r="L144" i="30"/>
  <c r="L149" i="30"/>
  <c r="J173" i="30"/>
  <c r="J191" i="30"/>
  <c r="H213" i="30"/>
  <c r="N9" i="30"/>
  <c r="L11" i="30"/>
  <c r="J12" i="30"/>
  <c r="H14" i="30"/>
  <c r="F15" i="30"/>
  <c r="L19" i="30"/>
  <c r="J20" i="30"/>
  <c r="L33" i="30"/>
  <c r="H36" i="30"/>
  <c r="L41" i="30"/>
  <c r="F54" i="30"/>
  <c r="H99" i="30"/>
  <c r="L100" i="30"/>
  <c r="H103" i="30"/>
  <c r="L104" i="30"/>
  <c r="H107" i="30"/>
  <c r="L108" i="30"/>
  <c r="N119" i="30"/>
  <c r="F121" i="30"/>
  <c r="J122" i="30"/>
  <c r="L125" i="30"/>
  <c r="J127" i="30"/>
  <c r="F129" i="30"/>
  <c r="H141" i="30"/>
  <c r="H150" i="30"/>
  <c r="J163" i="30"/>
  <c r="F185" i="30"/>
  <c r="H192" i="30"/>
  <c r="F214" i="30"/>
  <c r="L12" i="30"/>
  <c r="J13" i="30"/>
  <c r="H15" i="30"/>
  <c r="F16" i="30"/>
  <c r="L20" i="30"/>
  <c r="J21" i="30"/>
  <c r="L34" i="30"/>
  <c r="H37" i="30"/>
  <c r="L42" i="30"/>
  <c r="F53" i="30"/>
  <c r="H55" i="30"/>
  <c r="H56" i="30"/>
  <c r="F98" i="30"/>
  <c r="J99" i="30"/>
  <c r="F102" i="30"/>
  <c r="J103" i="30"/>
  <c r="F106" i="30"/>
  <c r="J107" i="30"/>
  <c r="H121" i="30"/>
  <c r="L122" i="30"/>
  <c r="F124" i="30"/>
  <c r="L127" i="30"/>
  <c r="J129" i="30"/>
  <c r="F131" i="30"/>
  <c r="J141" i="30"/>
  <c r="H143" i="30"/>
  <c r="J147" i="30"/>
  <c r="J170" i="30"/>
  <c r="F186" i="30"/>
  <c r="F193" i="30"/>
  <c r="J276" i="30"/>
  <c r="H185" i="30"/>
  <c r="L190" i="30"/>
  <c r="H193" i="30"/>
  <c r="F207" i="30"/>
  <c r="J212" i="30"/>
  <c r="F215" i="30"/>
  <c r="F273" i="30"/>
  <c r="J274" i="30"/>
  <c r="L124" i="30"/>
  <c r="H125" i="30"/>
  <c r="L126" i="30"/>
  <c r="H127" i="30"/>
  <c r="L128" i="30"/>
  <c r="H129" i="30"/>
  <c r="L130" i="30"/>
  <c r="H131" i="30"/>
  <c r="F141" i="30"/>
  <c r="N141" i="30"/>
  <c r="J142" i="30"/>
  <c r="F143" i="30"/>
  <c r="J144" i="30"/>
  <c r="F145" i="30"/>
  <c r="J146" i="30"/>
  <c r="F147" i="30"/>
  <c r="J148" i="30"/>
  <c r="F149" i="30"/>
  <c r="J150" i="30"/>
  <c r="F151" i="30"/>
  <c r="J152" i="30"/>
  <c r="F153" i="30"/>
  <c r="J164" i="30"/>
  <c r="J167" i="30"/>
  <c r="L170" i="30"/>
  <c r="J172" i="30"/>
  <c r="H173" i="30"/>
  <c r="F175" i="30"/>
  <c r="J185" i="30"/>
  <c r="H186" i="30"/>
  <c r="F187" i="30"/>
  <c r="F188" i="30"/>
  <c r="L191" i="30"/>
  <c r="J192" i="30"/>
  <c r="J193" i="30"/>
  <c r="H194" i="30"/>
  <c r="F195" i="30"/>
  <c r="F196" i="30"/>
  <c r="H207" i="30"/>
  <c r="F208" i="30"/>
  <c r="L211" i="30"/>
  <c r="L212" i="30"/>
  <c r="J213" i="30"/>
  <c r="H214" i="30"/>
  <c r="H215" i="30"/>
  <c r="F216" i="30"/>
  <c r="L219" i="30"/>
  <c r="J273" i="30"/>
  <c r="F277" i="30"/>
  <c r="J282" i="30"/>
  <c r="J38" i="31"/>
  <c r="J77" i="31"/>
  <c r="F31" i="30"/>
  <c r="N31" i="30"/>
  <c r="J32" i="30"/>
  <c r="F33" i="30"/>
  <c r="J34" i="30"/>
  <c r="F35" i="30"/>
  <c r="J36" i="30"/>
  <c r="F37" i="30"/>
  <c r="J38" i="30"/>
  <c r="F39" i="30"/>
  <c r="J40" i="30"/>
  <c r="F41" i="30"/>
  <c r="J42" i="30"/>
  <c r="F43" i="30"/>
  <c r="H187" i="30"/>
  <c r="L192" i="30"/>
  <c r="H195" i="30"/>
  <c r="F209" i="30"/>
  <c r="J214" i="30"/>
  <c r="F217" i="30"/>
  <c r="L273" i="30"/>
  <c r="F283" i="30"/>
  <c r="L146" i="30"/>
  <c r="H147" i="30"/>
  <c r="L148" i="30"/>
  <c r="H149" i="30"/>
  <c r="L150" i="30"/>
  <c r="H151" i="30"/>
  <c r="L152" i="30"/>
  <c r="H153" i="30"/>
  <c r="F163" i="30"/>
  <c r="L164" i="30"/>
  <c r="F166" i="30"/>
  <c r="J168" i="30"/>
  <c r="L172" i="30"/>
  <c r="L173" i="30"/>
  <c r="J174" i="30"/>
  <c r="H175" i="30"/>
  <c r="L185" i="30"/>
  <c r="J186" i="30"/>
  <c r="J187" i="30"/>
  <c r="H188" i="30"/>
  <c r="F189" i="30"/>
  <c r="F190" i="30"/>
  <c r="L193" i="30"/>
  <c r="J194" i="30"/>
  <c r="J195" i="30"/>
  <c r="H196" i="30"/>
  <c r="F197" i="30"/>
  <c r="J207" i="30"/>
  <c r="H208" i="30"/>
  <c r="H209" i="30"/>
  <c r="F210" i="30"/>
  <c r="L213" i="30"/>
  <c r="L214" i="30"/>
  <c r="J215" i="30"/>
  <c r="H216" i="30"/>
  <c r="H217" i="30"/>
  <c r="F218" i="30"/>
  <c r="F275" i="30"/>
  <c r="J278" i="30"/>
  <c r="L186" i="30"/>
  <c r="H189" i="30"/>
  <c r="L194" i="30"/>
  <c r="H197" i="30"/>
  <c r="J208" i="30"/>
  <c r="F211" i="30"/>
  <c r="J216" i="30"/>
  <c r="F219" i="30"/>
  <c r="F252" i="30"/>
  <c r="F253" i="30"/>
  <c r="F254" i="30"/>
  <c r="H256" i="30"/>
  <c r="J258" i="30"/>
  <c r="N273" i="30"/>
  <c r="J275" i="30"/>
  <c r="F279" i="30"/>
  <c r="J284" i="30"/>
  <c r="F87" i="31"/>
  <c r="L19" i="33"/>
  <c r="J149" i="30"/>
  <c r="F150" i="30"/>
  <c r="J151" i="30"/>
  <c r="F152" i="30"/>
  <c r="J153" i="30"/>
  <c r="H163" i="30"/>
  <c r="F167" i="30"/>
  <c r="L168" i="30"/>
  <c r="F171" i="30"/>
  <c r="L174" i="30"/>
  <c r="N185" i="30"/>
  <c r="L187" i="30"/>
  <c r="J188" i="30"/>
  <c r="J189" i="30"/>
  <c r="H190" i="30"/>
  <c r="F191" i="30"/>
  <c r="F192" i="30"/>
  <c r="L195" i="30"/>
  <c r="J196" i="30"/>
  <c r="J197" i="30"/>
  <c r="L207" i="30"/>
  <c r="L208" i="30"/>
  <c r="J209" i="30"/>
  <c r="H210" i="30"/>
  <c r="H211" i="30"/>
  <c r="F212" i="30"/>
  <c r="L215" i="30"/>
  <c r="L216" i="30"/>
  <c r="J217" i="30"/>
  <c r="H218" i="30"/>
  <c r="H219" i="30"/>
  <c r="H251" i="30"/>
  <c r="H252" i="30"/>
  <c r="H254" i="30"/>
  <c r="F274" i="30"/>
  <c r="F285" i="30"/>
  <c r="J31" i="30"/>
  <c r="F32" i="30"/>
  <c r="J33" i="30"/>
  <c r="F34" i="30"/>
  <c r="J35" i="30"/>
  <c r="F36" i="30"/>
  <c r="J37" i="30"/>
  <c r="F38" i="30"/>
  <c r="J39" i="30"/>
  <c r="F40" i="30"/>
  <c r="J41" i="30"/>
  <c r="F42" i="30"/>
  <c r="J43" i="30"/>
  <c r="L188" i="30"/>
  <c r="H191" i="30"/>
  <c r="L196" i="30"/>
  <c r="N207" i="30"/>
  <c r="J210" i="30"/>
  <c r="F213" i="30"/>
  <c r="J218" i="30"/>
  <c r="H274" i="30"/>
  <c r="F276" i="30"/>
  <c r="J280" i="30"/>
  <c r="H19" i="31"/>
  <c r="F9" i="31"/>
  <c r="N9" i="31"/>
  <c r="J10" i="31"/>
  <c r="F11" i="31"/>
  <c r="J12" i="31"/>
  <c r="F13" i="31"/>
  <c r="J14" i="31"/>
  <c r="F15" i="31"/>
  <c r="J16" i="31"/>
  <c r="F17" i="31"/>
  <c r="L18" i="31"/>
  <c r="F20" i="31"/>
  <c r="J37" i="31"/>
  <c r="H273" i="30"/>
  <c r="L274" i="30"/>
  <c r="H275" i="30"/>
  <c r="L276" i="30"/>
  <c r="H277" i="30"/>
  <c r="L278" i="30"/>
  <c r="H279" i="30"/>
  <c r="L280" i="30"/>
  <c r="H281" i="30"/>
  <c r="L282" i="30"/>
  <c r="J19" i="31"/>
  <c r="H20" i="31"/>
  <c r="H31" i="31"/>
  <c r="J36" i="31"/>
  <c r="J80" i="31"/>
  <c r="H9" i="31"/>
  <c r="L10" i="31"/>
  <c r="H11" i="31"/>
  <c r="L12" i="31"/>
  <c r="H13" i="31"/>
  <c r="L14" i="31"/>
  <c r="H15" i="31"/>
  <c r="L16" i="31"/>
  <c r="H17" i="31"/>
  <c r="L19" i="31"/>
  <c r="F21" i="31"/>
  <c r="J78" i="31"/>
  <c r="L40" i="33"/>
  <c r="J277" i="30"/>
  <c r="F278" i="30"/>
  <c r="J279" i="30"/>
  <c r="F280" i="30"/>
  <c r="J281" i="30"/>
  <c r="F282" i="30"/>
  <c r="F18" i="31"/>
  <c r="J20" i="31"/>
  <c r="J32" i="31"/>
  <c r="J76" i="31"/>
  <c r="J9" i="31"/>
  <c r="F10" i="31"/>
  <c r="J11" i="31"/>
  <c r="F12" i="31"/>
  <c r="J13" i="31"/>
  <c r="F14" i="31"/>
  <c r="J15" i="31"/>
  <c r="F16" i="31"/>
  <c r="J17" i="31"/>
  <c r="H18" i="31"/>
  <c r="H21" i="31"/>
  <c r="L275" i="30"/>
  <c r="H276" i="30"/>
  <c r="L277" i="30"/>
  <c r="H278" i="30"/>
  <c r="L279" i="30"/>
  <c r="H280" i="30"/>
  <c r="L281" i="30"/>
  <c r="H282" i="30"/>
  <c r="L283" i="30"/>
  <c r="H284" i="30"/>
  <c r="L285" i="30"/>
  <c r="L17" i="31"/>
  <c r="F19" i="31"/>
  <c r="L20" i="31"/>
  <c r="J81" i="31"/>
  <c r="L9" i="31"/>
  <c r="H10" i="31"/>
  <c r="L11" i="31"/>
  <c r="H12" i="31"/>
  <c r="L13" i="31"/>
  <c r="H14" i="31"/>
  <c r="L15" i="31"/>
  <c r="H16" i="31"/>
  <c r="J18" i="31"/>
  <c r="J21" i="31"/>
  <c r="J39" i="31"/>
  <c r="J75" i="31"/>
  <c r="J79" i="31"/>
  <c r="L10" i="33"/>
  <c r="L34" i="33"/>
  <c r="L21" i="31"/>
  <c r="L42" i="33"/>
  <c r="S9" i="37"/>
  <c r="N11" i="37"/>
  <c r="R9" i="37"/>
  <c r="Q9" i="37"/>
  <c r="P9" i="37"/>
  <c r="O9" i="37"/>
  <c r="T9" i="37"/>
  <c r="L32" i="33"/>
  <c r="H8" i="35"/>
  <c r="AK33" i="35"/>
  <c r="AL33" i="35"/>
  <c r="AL12" i="35"/>
  <c r="AK12" i="35"/>
  <c r="AJ12" i="35"/>
  <c r="H12" i="35"/>
  <c r="N15" i="35"/>
  <c r="AL8" i="35"/>
  <c r="AK8" i="35"/>
  <c r="AJ8" i="35"/>
  <c r="N13" i="35"/>
  <c r="J13" i="33"/>
  <c r="N9" i="35"/>
  <c r="I35" i="35"/>
  <c r="H35" i="35"/>
  <c r="H30" i="35"/>
  <c r="I30" i="35"/>
  <c r="J10" i="38"/>
  <c r="H10" i="38"/>
  <c r="I10" i="38"/>
  <c r="L13" i="33"/>
  <c r="AL15" i="35"/>
  <c r="AV12" i="35"/>
  <c r="AS12" i="35"/>
  <c r="AR12" i="35"/>
  <c r="AV8" i="35"/>
  <c r="AU8" i="35"/>
  <c r="AT8" i="35"/>
  <c r="AS8" i="35"/>
  <c r="AR8" i="35"/>
  <c r="AV18" i="35"/>
  <c r="AU15" i="35"/>
  <c r="AV15" i="35"/>
  <c r="AT15" i="35"/>
  <c r="V35" i="35"/>
  <c r="W35" i="35"/>
  <c r="W36" i="35"/>
  <c r="V36" i="35"/>
  <c r="F11" i="37"/>
  <c r="I9" i="37"/>
  <c r="H9" i="37"/>
  <c r="G9" i="37"/>
  <c r="H9" i="35"/>
  <c r="AL9" i="35"/>
  <c r="AK9" i="35"/>
  <c r="AJ9" i="35"/>
  <c r="AS9" i="35"/>
  <c r="AR9" i="35"/>
  <c r="AV9" i="35"/>
  <c r="AL13" i="35"/>
  <c r="AK13" i="35"/>
  <c r="AJ13" i="35"/>
  <c r="AS13" i="35"/>
  <c r="AR13" i="35"/>
  <c r="AV13" i="35"/>
  <c r="L11" i="38"/>
  <c r="M11" i="38"/>
  <c r="F9" i="39"/>
  <c r="AL10" i="35"/>
  <c r="AU10" i="35"/>
  <c r="AT10" i="35"/>
  <c r="AV10" i="35"/>
  <c r="AK14" i="35"/>
  <c r="AJ14" i="35"/>
  <c r="AL14" i="35"/>
  <c r="AT14" i="35"/>
  <c r="AV14" i="35"/>
  <c r="AU14" i="35"/>
  <c r="AL37" i="35"/>
  <c r="AK37" i="35"/>
  <c r="M7" i="37"/>
  <c r="L7" i="37"/>
  <c r="K7" i="37"/>
  <c r="AL16" i="35"/>
  <c r="I39" i="35"/>
  <c r="H39" i="35"/>
  <c r="M128" i="37"/>
  <c r="L128" i="37"/>
  <c r="H6" i="38"/>
  <c r="J6" i="38"/>
  <c r="I6" i="38"/>
  <c r="M8" i="41"/>
  <c r="L8" i="41"/>
  <c r="H17" i="35"/>
  <c r="AL17" i="35"/>
  <c r="AJ17" i="35"/>
  <c r="AK17" i="35"/>
  <c r="AV17" i="35"/>
  <c r="AS17" i="35"/>
  <c r="AR17" i="35"/>
  <c r="H31" i="35"/>
  <c r="I31" i="35"/>
  <c r="F7" i="38"/>
  <c r="G6" i="37"/>
  <c r="H6" i="37"/>
  <c r="I8" i="37"/>
  <c r="G8" i="37"/>
  <c r="H8" i="37"/>
  <c r="T8" i="37"/>
  <c r="S8" i="37"/>
  <c r="R8" i="37"/>
  <c r="Q8" i="37"/>
  <c r="O8" i="37"/>
  <c r="P8" i="37"/>
  <c r="D11" i="37"/>
  <c r="M10" i="37"/>
  <c r="K10" i="37"/>
  <c r="L10" i="37"/>
  <c r="F11" i="38"/>
  <c r="I135" i="40"/>
  <c r="H135" i="40"/>
  <c r="G135" i="40"/>
  <c r="E11" i="37"/>
  <c r="F6" i="38"/>
  <c r="F10" i="38"/>
  <c r="J11" i="38"/>
  <c r="I11" i="38"/>
  <c r="H11" i="38"/>
  <c r="L12" i="38"/>
  <c r="M12" i="38"/>
  <c r="G134" i="38"/>
  <c r="I134" i="38"/>
  <c r="H134" i="38"/>
  <c r="O134" i="38"/>
  <c r="N134" i="38"/>
  <c r="M134" i="38"/>
  <c r="L134" i="38"/>
  <c r="K134" i="38"/>
  <c r="L6" i="37"/>
  <c r="K6" i="37"/>
  <c r="F8" i="38"/>
  <c r="M8" i="37"/>
  <c r="L8" i="37"/>
  <c r="K8" i="37"/>
  <c r="I10" i="37"/>
  <c r="H10" i="37"/>
  <c r="G10" i="37"/>
  <c r="Q10" i="37"/>
  <c r="P10" i="37"/>
  <c r="O10" i="37"/>
  <c r="S10" i="37"/>
  <c r="R10" i="37"/>
  <c r="T10" i="37"/>
  <c r="R11" i="38"/>
  <c r="Q11" i="38"/>
  <c r="P11" i="38"/>
  <c r="S11" i="38"/>
  <c r="I8" i="39"/>
  <c r="H8" i="39"/>
  <c r="I138" i="38"/>
  <c r="H138" i="38"/>
  <c r="G138" i="38"/>
  <c r="J6" i="41"/>
  <c r="O6" i="37"/>
  <c r="Q6" i="37"/>
  <c r="P6" i="37"/>
  <c r="R6" i="37"/>
  <c r="G7" i="37"/>
  <c r="I7" i="37"/>
  <c r="H7" i="37"/>
  <c r="O7" i="37"/>
  <c r="T7" i="37"/>
  <c r="S7" i="37"/>
  <c r="Q7" i="37"/>
  <c r="P7" i="37"/>
  <c r="R7" i="37"/>
  <c r="K9" i="37"/>
  <c r="M9" i="37"/>
  <c r="L9" i="37"/>
  <c r="J11" i="37"/>
  <c r="H125" i="37"/>
  <c r="G125" i="37"/>
  <c r="I125" i="37"/>
  <c r="G126" i="37"/>
  <c r="H126" i="37"/>
  <c r="I126" i="37"/>
  <c r="I128" i="37"/>
  <c r="I136" i="38"/>
  <c r="G136" i="38"/>
  <c r="H136" i="38"/>
  <c r="J7" i="41"/>
  <c r="I7" i="41"/>
  <c r="H7" i="41"/>
  <c r="C11" i="37"/>
  <c r="F12" i="38"/>
  <c r="O135" i="39"/>
  <c r="N135" i="39"/>
  <c r="L135" i="39"/>
  <c r="M135" i="39"/>
  <c r="J7" i="40"/>
  <c r="T10" i="40"/>
  <c r="AA20" i="40"/>
  <c r="T11" i="40"/>
  <c r="S11" i="40"/>
  <c r="R11" i="40"/>
  <c r="Q11" i="40"/>
  <c r="P11" i="40"/>
  <c r="I138" i="40"/>
  <c r="G138" i="40"/>
  <c r="H138" i="40"/>
  <c r="J9" i="41"/>
  <c r="L10" i="42"/>
  <c r="M10" i="42"/>
  <c r="N10" i="42"/>
  <c r="I140" i="42"/>
  <c r="O137" i="38"/>
  <c r="N137" i="38"/>
  <c r="M137" i="38"/>
  <c r="L137" i="38"/>
  <c r="K137" i="38"/>
  <c r="F6" i="39"/>
  <c r="F10" i="39"/>
  <c r="M11" i="39"/>
  <c r="L11" i="39"/>
  <c r="T6" i="40"/>
  <c r="R6" i="40"/>
  <c r="S6" i="40"/>
  <c r="Q6" i="40"/>
  <c r="P6" i="40"/>
  <c r="O136" i="40"/>
  <c r="N136" i="40"/>
  <c r="M136" i="40"/>
  <c r="L136" i="40"/>
  <c r="K136" i="40"/>
  <c r="J13" i="43"/>
  <c r="H13" i="43"/>
  <c r="I13" i="43"/>
  <c r="I135" i="38"/>
  <c r="H135" i="38"/>
  <c r="G135" i="38"/>
  <c r="F11" i="39"/>
  <c r="M12" i="39"/>
  <c r="L12" i="39"/>
  <c r="N136" i="39"/>
  <c r="O136" i="39"/>
  <c r="M136" i="39"/>
  <c r="L136" i="39"/>
  <c r="H137" i="39"/>
  <c r="G137" i="39"/>
  <c r="I144" i="42"/>
  <c r="M136" i="38"/>
  <c r="L136" i="38"/>
  <c r="K136" i="38"/>
  <c r="O136" i="38"/>
  <c r="N136" i="38"/>
  <c r="H135" i="39"/>
  <c r="G135" i="39"/>
  <c r="H138" i="39"/>
  <c r="G138" i="39"/>
  <c r="J6" i="40"/>
  <c r="N8" i="40"/>
  <c r="L8" i="40"/>
  <c r="J10" i="40"/>
  <c r="N12" i="40"/>
  <c r="M12" i="40"/>
  <c r="L12" i="40"/>
  <c r="G139" i="41"/>
  <c r="H139" i="41"/>
  <c r="H137" i="38"/>
  <c r="G137" i="38"/>
  <c r="I137" i="38"/>
  <c r="F8" i="39"/>
  <c r="I11" i="39"/>
  <c r="H11" i="39"/>
  <c r="Q11" i="39"/>
  <c r="P11" i="39"/>
  <c r="S11" i="39"/>
  <c r="R11" i="39"/>
  <c r="F12" i="39"/>
  <c r="T9" i="40"/>
  <c r="P9" i="40"/>
  <c r="R9" i="40"/>
  <c r="Q9" i="40"/>
  <c r="S9" i="40"/>
  <c r="T7" i="40"/>
  <c r="AA19" i="40" s="1"/>
  <c r="J11" i="40"/>
  <c r="I11" i="40"/>
  <c r="H11" i="40"/>
  <c r="I134" i="40"/>
  <c r="H134" i="40"/>
  <c r="G134" i="40"/>
  <c r="T14" i="41"/>
  <c r="T6" i="41"/>
  <c r="T7" i="41"/>
  <c r="O139" i="41"/>
  <c r="N139" i="41"/>
  <c r="M139" i="41"/>
  <c r="L139" i="41"/>
  <c r="I9" i="42"/>
  <c r="H9" i="42"/>
  <c r="J9" i="42"/>
  <c r="H12" i="38"/>
  <c r="J12" i="38"/>
  <c r="I12" i="38"/>
  <c r="P12" i="38"/>
  <c r="R12" i="38"/>
  <c r="S12" i="38"/>
  <c r="Q12" i="38"/>
  <c r="K138" i="38"/>
  <c r="O138" i="38"/>
  <c r="M138" i="38"/>
  <c r="L138" i="38"/>
  <c r="N138" i="38"/>
  <c r="O137" i="39"/>
  <c r="M137" i="39"/>
  <c r="L137" i="39"/>
  <c r="N137" i="39"/>
  <c r="N9" i="40"/>
  <c r="L9" i="40"/>
  <c r="O134" i="40"/>
  <c r="N134" i="40"/>
  <c r="M134" i="40"/>
  <c r="K134" i="40"/>
  <c r="L134" i="40"/>
  <c r="S13" i="42"/>
  <c r="Q13" i="42"/>
  <c r="T13" i="42"/>
  <c r="P13" i="42"/>
  <c r="R13" i="42"/>
  <c r="C16" i="43"/>
  <c r="O135" i="38"/>
  <c r="N135" i="38"/>
  <c r="L135" i="38"/>
  <c r="M135" i="38"/>
  <c r="K135" i="38"/>
  <c r="I12" i="39"/>
  <c r="H12" i="39"/>
  <c r="S12" i="39"/>
  <c r="Q12" i="39"/>
  <c r="P12" i="39"/>
  <c r="R12" i="39"/>
  <c r="M9" i="40"/>
  <c r="J9" i="40"/>
  <c r="M6" i="40"/>
  <c r="L6" i="40"/>
  <c r="N6" i="40"/>
  <c r="K16" i="42"/>
  <c r="L6" i="42"/>
  <c r="M6" i="42"/>
  <c r="N6" i="42"/>
  <c r="L8" i="43"/>
  <c r="M8" i="43"/>
  <c r="N8" i="43"/>
  <c r="T9" i="41"/>
  <c r="J10" i="41"/>
  <c r="J13" i="41"/>
  <c r="N138" i="41"/>
  <c r="O138" i="41"/>
  <c r="M7" i="42"/>
  <c r="L7" i="42"/>
  <c r="N7" i="42"/>
  <c r="T14" i="42"/>
  <c r="S14" i="42"/>
  <c r="Q14" i="42"/>
  <c r="P14" i="42"/>
  <c r="R14" i="42"/>
  <c r="R15" i="42"/>
  <c r="T15" i="42"/>
  <c r="Q15" i="42"/>
  <c r="P15" i="42"/>
  <c r="S15" i="42"/>
  <c r="I142" i="42"/>
  <c r="H142" i="42"/>
  <c r="G142" i="42"/>
  <c r="H14" i="43"/>
  <c r="I14" i="43"/>
  <c r="J14" i="43"/>
  <c r="M138" i="39"/>
  <c r="L138" i="39"/>
  <c r="N138" i="39"/>
  <c r="O138" i="39"/>
  <c r="I137" i="40"/>
  <c r="H137" i="40"/>
  <c r="G137" i="40"/>
  <c r="Q8" i="41"/>
  <c r="P8" i="41"/>
  <c r="T8" i="41"/>
  <c r="S8" i="42"/>
  <c r="P8" i="42"/>
  <c r="R8" i="42"/>
  <c r="T8" i="42"/>
  <c r="Q8" i="42"/>
  <c r="E16" i="43"/>
  <c r="F16" i="43" s="1"/>
  <c r="F6" i="43"/>
  <c r="I8" i="40"/>
  <c r="H8" i="40"/>
  <c r="M8" i="40"/>
  <c r="J8" i="40"/>
  <c r="Q8" i="40"/>
  <c r="P8" i="40"/>
  <c r="T8" i="40"/>
  <c r="J12" i="40"/>
  <c r="I12" i="40"/>
  <c r="H12" i="40"/>
  <c r="R12" i="40"/>
  <c r="Q12" i="40"/>
  <c r="P12" i="40"/>
  <c r="S12" i="40"/>
  <c r="T12" i="40"/>
  <c r="M138" i="40"/>
  <c r="L138" i="40"/>
  <c r="K138" i="40"/>
  <c r="O138" i="40"/>
  <c r="N138" i="40"/>
  <c r="J8" i="41"/>
  <c r="I8" i="41"/>
  <c r="H8" i="41"/>
  <c r="C16" i="42"/>
  <c r="S9" i="42"/>
  <c r="Q9" i="42"/>
  <c r="T9" i="42"/>
  <c r="P9" i="42"/>
  <c r="R9" i="42"/>
  <c r="P6" i="43"/>
  <c r="S6" i="43"/>
  <c r="R6" i="43"/>
  <c r="Q6" i="43"/>
  <c r="T6" i="43"/>
  <c r="O16" i="43"/>
  <c r="H136" i="39"/>
  <c r="G136" i="39"/>
  <c r="L135" i="40"/>
  <c r="K135" i="40"/>
  <c r="O135" i="40"/>
  <c r="N135" i="40"/>
  <c r="M135" i="40"/>
  <c r="D16" i="42"/>
  <c r="I143" i="42"/>
  <c r="I141" i="42"/>
  <c r="L11" i="40"/>
  <c r="N11" i="40"/>
  <c r="M11" i="40"/>
  <c r="G136" i="40"/>
  <c r="H136" i="40"/>
  <c r="I136" i="40"/>
  <c r="F6" i="42"/>
  <c r="E16" i="42"/>
  <c r="F16" i="42" s="1"/>
  <c r="F12" i="42"/>
  <c r="F13" i="42"/>
  <c r="J14" i="42"/>
  <c r="H14" i="42"/>
  <c r="I14" i="42"/>
  <c r="I139" i="42"/>
  <c r="G139" i="42"/>
  <c r="H139" i="42"/>
  <c r="H11" i="43"/>
  <c r="J11" i="43"/>
  <c r="I11" i="43"/>
  <c r="O137" i="40"/>
  <c r="N137" i="40"/>
  <c r="M137" i="40"/>
  <c r="L137" i="40"/>
  <c r="K137" i="40"/>
  <c r="T10" i="41"/>
  <c r="T13" i="41"/>
  <c r="J14" i="41"/>
  <c r="H8" i="42"/>
  <c r="J8" i="42"/>
  <c r="I8" i="42"/>
  <c r="F9" i="42"/>
  <c r="F10" i="42"/>
  <c r="F11" i="42"/>
  <c r="I137" i="42"/>
  <c r="H12" i="43"/>
  <c r="J12" i="43"/>
  <c r="I12" i="43"/>
  <c r="T10" i="42"/>
  <c r="R10" i="42"/>
  <c r="P10" i="42"/>
  <c r="S10" i="42"/>
  <c r="Q10" i="42"/>
  <c r="N11" i="42"/>
  <c r="L11" i="42"/>
  <c r="M11" i="42"/>
  <c r="P12" i="42"/>
  <c r="S12" i="42"/>
  <c r="Q12" i="42"/>
  <c r="T12" i="42"/>
  <c r="R12" i="42"/>
  <c r="N13" i="42"/>
  <c r="M13" i="42"/>
  <c r="L13" i="42"/>
  <c r="F14" i="42"/>
  <c r="M136" i="42"/>
  <c r="L136" i="42"/>
  <c r="L145" i="42"/>
  <c r="M145" i="42"/>
  <c r="T8" i="43"/>
  <c r="S8" i="43"/>
  <c r="R8" i="43"/>
  <c r="Q8" i="43"/>
  <c r="P8" i="43"/>
  <c r="K16" i="43"/>
  <c r="N6" i="43"/>
  <c r="M6" i="43"/>
  <c r="L6" i="43"/>
  <c r="F7" i="43"/>
  <c r="R15" i="43"/>
  <c r="T15" i="43"/>
  <c r="S15" i="43"/>
  <c r="Q15" i="43"/>
  <c r="P15" i="43"/>
  <c r="N136" i="43"/>
  <c r="J146" i="43"/>
  <c r="O136" i="43"/>
  <c r="D8" i="44"/>
  <c r="M143" i="42"/>
  <c r="L143" i="42"/>
  <c r="J7" i="43"/>
  <c r="I7" i="43"/>
  <c r="H7" i="43"/>
  <c r="F8" i="43"/>
  <c r="R9" i="43"/>
  <c r="T9" i="43"/>
  <c r="S9" i="43"/>
  <c r="Q9" i="43"/>
  <c r="P9" i="43"/>
  <c r="Q11" i="43"/>
  <c r="T11" i="43"/>
  <c r="S11" i="43"/>
  <c r="R11" i="43"/>
  <c r="P11" i="43"/>
  <c r="T12" i="43"/>
  <c r="Q12" i="43"/>
  <c r="S12" i="43"/>
  <c r="R12" i="43"/>
  <c r="P12" i="43"/>
  <c r="R13" i="43"/>
  <c r="Q13" i="43"/>
  <c r="T13" i="43"/>
  <c r="S13" i="43"/>
  <c r="P13" i="43"/>
  <c r="P14" i="43"/>
  <c r="R14" i="43"/>
  <c r="T14" i="43"/>
  <c r="S14" i="43"/>
  <c r="Q14" i="43"/>
  <c r="D16" i="45"/>
  <c r="N7" i="43"/>
  <c r="L7" i="43"/>
  <c r="M7" i="43"/>
  <c r="P10" i="43"/>
  <c r="Q10" i="43"/>
  <c r="T10" i="43"/>
  <c r="S10" i="43"/>
  <c r="R10" i="43"/>
  <c r="N139" i="43"/>
  <c r="O139" i="43"/>
  <c r="R11" i="42"/>
  <c r="S11" i="42"/>
  <c r="P11" i="42"/>
  <c r="T11" i="42"/>
  <c r="Q11" i="42"/>
  <c r="M12" i="42"/>
  <c r="L12" i="42"/>
  <c r="N12" i="42"/>
  <c r="L14" i="42"/>
  <c r="N14" i="42"/>
  <c r="M14" i="42"/>
  <c r="F15" i="42"/>
  <c r="M140" i="42"/>
  <c r="L140" i="42"/>
  <c r="M141" i="42"/>
  <c r="L141" i="42"/>
  <c r="J8" i="43"/>
  <c r="I8" i="43"/>
  <c r="H8" i="43"/>
  <c r="F9" i="43"/>
  <c r="O138" i="43"/>
  <c r="N138" i="43"/>
  <c r="F12" i="43"/>
  <c r="F13" i="43"/>
  <c r="F14" i="43"/>
  <c r="F15" i="43"/>
  <c r="D10" i="46"/>
  <c r="J13" i="42"/>
  <c r="H13" i="42"/>
  <c r="I13" i="42"/>
  <c r="J15" i="42"/>
  <c r="H15" i="42"/>
  <c r="I15" i="42"/>
  <c r="L138" i="42"/>
  <c r="M138" i="42"/>
  <c r="D16" i="43"/>
  <c r="S7" i="43"/>
  <c r="R7" i="43"/>
  <c r="Q7" i="43"/>
  <c r="T7" i="43"/>
  <c r="P7" i="43"/>
  <c r="J9" i="43"/>
  <c r="I9" i="43"/>
  <c r="H9" i="43"/>
  <c r="F10" i="43"/>
  <c r="F11" i="43"/>
  <c r="I15" i="43"/>
  <c r="J15" i="43"/>
  <c r="H15" i="43"/>
  <c r="O141" i="43"/>
  <c r="N141" i="43"/>
  <c r="D18" i="44"/>
  <c r="I6" i="42"/>
  <c r="J6" i="42"/>
  <c r="H6" i="42"/>
  <c r="G16" i="42"/>
  <c r="Q6" i="42"/>
  <c r="T6" i="42"/>
  <c r="R6" i="42"/>
  <c r="S6" i="42"/>
  <c r="P6" i="42"/>
  <c r="O16" i="42"/>
  <c r="F7" i="42"/>
  <c r="M8" i="42"/>
  <c r="N8" i="42"/>
  <c r="L8" i="42"/>
  <c r="I10" i="42"/>
  <c r="J10" i="42"/>
  <c r="H10" i="42"/>
  <c r="J11" i="42"/>
  <c r="I11" i="42"/>
  <c r="H11" i="42"/>
  <c r="H12" i="42"/>
  <c r="J12" i="42"/>
  <c r="I12" i="42"/>
  <c r="L144" i="42"/>
  <c r="M144" i="42"/>
  <c r="I145" i="42"/>
  <c r="H6" i="43"/>
  <c r="J6" i="43"/>
  <c r="I6" i="43"/>
  <c r="G16" i="43"/>
  <c r="N143" i="43"/>
  <c r="O143" i="43"/>
  <c r="D15" i="44"/>
  <c r="D9" i="45"/>
  <c r="D8" i="46"/>
  <c r="D17" i="46"/>
  <c r="L137" i="42"/>
  <c r="M137" i="42"/>
  <c r="I138" i="42"/>
  <c r="L13" i="43"/>
  <c r="N13" i="43"/>
  <c r="M13" i="43"/>
  <c r="L14" i="43"/>
  <c r="N14" i="43"/>
  <c r="M14" i="43"/>
  <c r="N15" i="43"/>
  <c r="L15" i="43"/>
  <c r="M15" i="43"/>
  <c r="O140" i="43"/>
  <c r="N140" i="43"/>
  <c r="D11" i="44"/>
  <c r="D20" i="44"/>
  <c r="D19" i="45"/>
  <c r="D13" i="46"/>
  <c r="J7" i="42"/>
  <c r="H7" i="42"/>
  <c r="I7" i="42"/>
  <c r="T7" i="42"/>
  <c r="P7" i="42"/>
  <c r="S7" i="42"/>
  <c r="R7" i="42"/>
  <c r="Q7" i="42"/>
  <c r="F8" i="42"/>
  <c r="L9" i="42"/>
  <c r="N9" i="42"/>
  <c r="M9" i="42"/>
  <c r="L15" i="42"/>
  <c r="M15" i="42"/>
  <c r="N15" i="42"/>
  <c r="I136" i="42"/>
  <c r="F146" i="42"/>
  <c r="N9" i="43"/>
  <c r="M9" i="43"/>
  <c r="L9" i="43"/>
  <c r="N10" i="43"/>
  <c r="M10" i="43"/>
  <c r="L10" i="43"/>
  <c r="N11" i="43"/>
  <c r="M11" i="43"/>
  <c r="L11" i="43"/>
  <c r="L12" i="43"/>
  <c r="N12" i="43"/>
  <c r="M12" i="43"/>
  <c r="O145" i="43"/>
  <c r="N145" i="43"/>
  <c r="D16" i="44"/>
  <c r="D15" i="45"/>
  <c r="D9" i="46"/>
  <c r="D18" i="46"/>
  <c r="D12" i="44"/>
  <c r="D11" i="45"/>
  <c r="D20" i="45"/>
  <c r="D14" i="46"/>
  <c r="D20" i="46"/>
  <c r="D12" i="45"/>
  <c r="D21" i="45"/>
  <c r="D21" i="46"/>
  <c r="D14" i="44"/>
  <c r="D8" i="45"/>
  <c r="D17" i="45"/>
  <c r="D16" i="46"/>
  <c r="H10" i="43"/>
  <c r="J10" i="43"/>
  <c r="I10" i="43"/>
  <c r="D10" i="44"/>
  <c r="D19" i="44"/>
  <c r="D13" i="45"/>
  <c r="D12" i="46"/>
  <c r="D9" i="44"/>
  <c r="D13" i="44"/>
  <c r="D17" i="44"/>
  <c r="D21" i="44"/>
  <c r="D10" i="45"/>
  <c r="D14" i="45"/>
  <c r="D18" i="45"/>
  <c r="D11" i="46"/>
  <c r="D15" i="46"/>
  <c r="D19" i="46"/>
  <c r="J31" i="2"/>
  <c r="K31" i="2"/>
  <c r="J6" i="3"/>
  <c r="K6" i="5"/>
  <c r="J6" i="5"/>
  <c r="L6" i="5"/>
  <c r="U6" i="5"/>
  <c r="K6" i="3"/>
  <c r="K79" i="3"/>
  <c r="J6" i="2"/>
  <c r="J56" i="2"/>
  <c r="L79" i="3"/>
  <c r="K6" i="13"/>
  <c r="J6" i="13"/>
  <c r="I6" i="13"/>
  <c r="V6" i="5"/>
  <c r="I6" i="6"/>
  <c r="Q6" i="6"/>
  <c r="W6" i="5"/>
  <c r="J6" i="6"/>
  <c r="R6" i="6"/>
  <c r="K6" i="6"/>
  <c r="S6" i="6"/>
  <c r="S6" i="5"/>
  <c r="J5" i="12"/>
  <c r="K5" i="12"/>
  <c r="U6" i="13"/>
  <c r="L5" i="12"/>
  <c r="V6" i="13"/>
  <c r="I9" i="14"/>
  <c r="T9" i="14"/>
  <c r="W6" i="13"/>
  <c r="I7" i="16"/>
  <c r="J7" i="16"/>
  <c r="U7" i="16"/>
  <c r="K7" i="16"/>
  <c r="V7" i="16"/>
  <c r="W7" i="16"/>
  <c r="X6" i="18"/>
  <c r="I7" i="17"/>
  <c r="I6" i="18"/>
  <c r="Q6" i="18"/>
  <c r="Y6" i="18"/>
  <c r="J7" i="17"/>
  <c r="U7" i="17"/>
  <c r="J6" i="18"/>
  <c r="R6" i="18"/>
  <c r="K7" i="17"/>
  <c r="E7" i="19"/>
  <c r="M7" i="19"/>
  <c r="U7" i="19"/>
  <c r="H7" i="19"/>
  <c r="P7" i="19"/>
  <c r="X7" i="19"/>
  <c r="J7" i="22"/>
  <c r="K7" i="22"/>
  <c r="V7" i="22"/>
  <c r="J6" i="26"/>
  <c r="N52" i="30"/>
  <c r="L52" i="30"/>
  <c r="I6" i="26"/>
  <c r="M6" i="28"/>
  <c r="K6" i="28"/>
  <c r="J6" i="28"/>
  <c r="F250" i="30"/>
  <c r="D250" i="30"/>
  <c r="N30" i="30"/>
  <c r="F118" i="30"/>
  <c r="D118" i="30"/>
  <c r="N8" i="30"/>
  <c r="J162" i="30"/>
  <c r="J228" i="30"/>
  <c r="H228" i="30"/>
  <c r="L30" i="31"/>
  <c r="H74" i="30"/>
  <c r="N140" i="30"/>
  <c r="L206" i="30"/>
  <c r="J206" i="30"/>
  <c r="J118" i="30"/>
  <c r="H140" i="30"/>
  <c r="F52" i="30"/>
  <c r="N96" i="30"/>
  <c r="N184" i="30"/>
  <c r="L184" i="30"/>
  <c r="F8" i="30"/>
  <c r="H96" i="30"/>
  <c r="J52" i="30"/>
  <c r="N228" i="30"/>
  <c r="J250" i="30"/>
  <c r="F184" i="30"/>
  <c r="M73" i="31"/>
  <c r="N74" i="31" s="1"/>
  <c r="N8" i="31"/>
  <c r="M95" i="31"/>
  <c r="N96" i="31" s="1"/>
  <c r="M51" i="31"/>
  <c r="N52" i="31" s="1"/>
  <c r="M29" i="31"/>
  <c r="J184" i="30"/>
  <c r="D30" i="31"/>
  <c r="H8" i="31"/>
  <c r="F30" i="31"/>
  <c r="D30" i="33"/>
  <c r="G51" i="33"/>
  <c r="G29" i="33"/>
  <c r="J8" i="33"/>
  <c r="G73" i="33"/>
  <c r="H8" i="33"/>
  <c r="J52" i="33"/>
  <c r="H96" i="31"/>
  <c r="M51" i="33"/>
  <c r="M29" i="33"/>
  <c r="N8" i="33"/>
  <c r="M73" i="33"/>
  <c r="D8" i="33"/>
  <c r="C73" i="33"/>
  <c r="D74" i="33" s="1"/>
  <c r="D52" i="33"/>
  <c r="E29" i="33"/>
  <c r="E51" i="33"/>
  <c r="I73" i="33"/>
  <c r="J74" i="33" s="1"/>
  <c r="K51" i="33"/>
  <c r="K29" i="33"/>
  <c r="K73" i="33"/>
  <c r="F8" i="33"/>
  <c r="E73" i="33"/>
  <c r="F74" i="33" s="1"/>
  <c r="AU7" i="35"/>
  <c r="V7" i="35"/>
  <c r="AL29" i="35"/>
  <c r="M5" i="37"/>
  <c r="L5" i="37"/>
  <c r="P5" i="37"/>
  <c r="V29" i="35"/>
  <c r="K5" i="37"/>
  <c r="I5" i="37"/>
  <c r="Q5" i="37"/>
  <c r="O123" i="37"/>
  <c r="L123" i="37"/>
  <c r="J5" i="38"/>
  <c r="H5" i="38"/>
  <c r="M123" i="37"/>
  <c r="N5" i="38"/>
  <c r="M5" i="38"/>
  <c r="T5" i="37"/>
  <c r="N123" i="37"/>
  <c r="L5" i="38"/>
  <c r="R5" i="38"/>
  <c r="P5" i="38"/>
  <c r="Q5" i="38"/>
  <c r="H123" i="37"/>
  <c r="G123" i="37"/>
  <c r="S5" i="38"/>
  <c r="I133" i="39"/>
  <c r="H133" i="39"/>
  <c r="G133" i="39"/>
  <c r="M133" i="39"/>
  <c r="L133" i="39"/>
  <c r="R5" i="40"/>
  <c r="N133" i="38"/>
  <c r="I135" i="41"/>
  <c r="G135" i="41"/>
  <c r="H133" i="38"/>
  <c r="I5" i="39"/>
  <c r="Q5" i="39"/>
  <c r="O133" i="39"/>
  <c r="N5" i="40"/>
  <c r="L5" i="40"/>
  <c r="P5" i="41"/>
  <c r="N5" i="41"/>
  <c r="M5" i="41"/>
  <c r="L5" i="41"/>
  <c r="O135" i="42"/>
  <c r="S5" i="39"/>
  <c r="K133" i="38"/>
  <c r="L5" i="39"/>
  <c r="T5" i="39"/>
  <c r="F5" i="40"/>
  <c r="Q5" i="41"/>
  <c r="S5" i="42"/>
  <c r="Q5" i="42"/>
  <c r="P5" i="42"/>
  <c r="T5" i="42"/>
  <c r="R5" i="42"/>
  <c r="M5" i="39"/>
  <c r="R5" i="41"/>
  <c r="T5" i="40"/>
  <c r="K133" i="40"/>
  <c r="K135" i="41"/>
  <c r="M135" i="41"/>
  <c r="L133" i="40"/>
  <c r="F5" i="41"/>
  <c r="L135" i="41"/>
  <c r="N135" i="41"/>
  <c r="O135" i="41"/>
  <c r="N5" i="43"/>
  <c r="L5" i="43"/>
  <c r="I135" i="43"/>
  <c r="L135" i="43"/>
  <c r="M135" i="43"/>
  <c r="H135" i="43"/>
  <c r="G135" i="43"/>
  <c r="R5" i="43"/>
  <c r="S5" i="43"/>
  <c r="Q5" i="43"/>
  <c r="P5" i="43"/>
  <c r="H135" i="42"/>
  <c r="T5" i="43"/>
  <c r="I5" i="42"/>
  <c r="G135" i="42"/>
  <c r="N135" i="42"/>
  <c r="I5" i="43"/>
  <c r="L74" i="33" l="1"/>
  <c r="F146" i="43"/>
  <c r="H136" i="43"/>
  <c r="K136" i="43" s="1"/>
  <c r="G136" i="43"/>
  <c r="I136" i="43"/>
  <c r="L136" i="43"/>
  <c r="M136" i="43"/>
  <c r="N142" i="41"/>
  <c r="O142" i="41"/>
  <c r="M142" i="41"/>
  <c r="L142" i="41"/>
  <c r="M15" i="41"/>
  <c r="N15" i="41"/>
  <c r="L15" i="41"/>
  <c r="H128" i="37"/>
  <c r="G128" i="37"/>
  <c r="C146" i="43"/>
  <c r="N146" i="43" s="1"/>
  <c r="O137" i="43"/>
  <c r="N137" i="43"/>
  <c r="E146" i="42"/>
  <c r="G136" i="42"/>
  <c r="H136" i="42"/>
  <c r="K136" i="42" s="1"/>
  <c r="I144" i="43"/>
  <c r="H144" i="43"/>
  <c r="K144" i="43" s="1"/>
  <c r="G144" i="43"/>
  <c r="M144" i="43"/>
  <c r="L144" i="43"/>
  <c r="Q11" i="41"/>
  <c r="S11" i="41"/>
  <c r="R11" i="41"/>
  <c r="P11" i="41"/>
  <c r="T11" i="41"/>
  <c r="O16" i="41"/>
  <c r="M141" i="41"/>
  <c r="O141" i="41"/>
  <c r="N141" i="41"/>
  <c r="L141" i="41"/>
  <c r="S14" i="41"/>
  <c r="R14" i="41"/>
  <c r="N144" i="42"/>
  <c r="O144" i="42"/>
  <c r="S7" i="40"/>
  <c r="R7" i="40"/>
  <c r="G124" i="37"/>
  <c r="H124" i="37"/>
  <c r="O128" i="37"/>
  <c r="N128" i="37"/>
  <c r="H36" i="35"/>
  <c r="I36" i="35"/>
  <c r="N127" i="37"/>
  <c r="M127" i="37"/>
  <c r="O127" i="37"/>
  <c r="J129" i="37"/>
  <c r="K127" i="37"/>
  <c r="L127" i="37"/>
  <c r="H15" i="35"/>
  <c r="AV16" i="35"/>
  <c r="AS16" i="35"/>
  <c r="AU16" i="35"/>
  <c r="AT16" i="35"/>
  <c r="AR16" i="35"/>
  <c r="AB16" i="35"/>
  <c r="F35" i="33"/>
  <c r="J81" i="33"/>
  <c r="L33" i="33"/>
  <c r="V17" i="35"/>
  <c r="J77" i="33"/>
  <c r="F54" i="33"/>
  <c r="H83" i="31"/>
  <c r="J83" i="31"/>
  <c r="J99" i="31"/>
  <c r="J61" i="31"/>
  <c r="H42" i="31"/>
  <c r="J42" i="31"/>
  <c r="H107" i="31"/>
  <c r="H58" i="33"/>
  <c r="F97" i="31"/>
  <c r="F108" i="31"/>
  <c r="F56" i="31"/>
  <c r="F76" i="31"/>
  <c r="H76" i="31"/>
  <c r="F241" i="30"/>
  <c r="H241" i="30"/>
  <c r="K107" i="26"/>
  <c r="J107" i="26"/>
  <c r="I107" i="26"/>
  <c r="L8" i="28"/>
  <c r="K8" i="28"/>
  <c r="J8" i="28"/>
  <c r="M8" i="28"/>
  <c r="I8" i="28"/>
  <c r="M19" i="28"/>
  <c r="M27" i="28"/>
  <c r="M45" i="28"/>
  <c r="M18" i="28"/>
  <c r="M70" i="28"/>
  <c r="M39" i="28"/>
  <c r="M10" i="28"/>
  <c r="M96" i="28"/>
  <c r="M53" i="28"/>
  <c r="M22" i="28"/>
  <c r="M79" i="28"/>
  <c r="M37" i="28"/>
  <c r="M36" i="28"/>
  <c r="M56" i="28"/>
  <c r="K11" i="28"/>
  <c r="J11" i="28"/>
  <c r="I11" i="28"/>
  <c r="M11" i="28"/>
  <c r="L11" i="28"/>
  <c r="K154" i="26"/>
  <c r="J154" i="26"/>
  <c r="I154" i="26"/>
  <c r="J73" i="26"/>
  <c r="I73" i="26"/>
  <c r="X26" i="19"/>
  <c r="J40" i="17"/>
  <c r="I40" i="17"/>
  <c r="E64" i="18"/>
  <c r="N11" i="41"/>
  <c r="M11" i="41"/>
  <c r="L11" i="41"/>
  <c r="W30" i="35"/>
  <c r="V30" i="35"/>
  <c r="N17" i="35"/>
  <c r="G145" i="42"/>
  <c r="H145" i="42"/>
  <c r="K145" i="42" s="1"/>
  <c r="H145" i="43"/>
  <c r="K145" i="43" s="1"/>
  <c r="I145" i="43"/>
  <c r="G145" i="43"/>
  <c r="M145" i="43"/>
  <c r="L145" i="43"/>
  <c r="F11" i="41"/>
  <c r="F13" i="41"/>
  <c r="H13" i="41"/>
  <c r="I13" i="41"/>
  <c r="O140" i="42"/>
  <c r="N140" i="42"/>
  <c r="J10" i="39"/>
  <c r="I10" i="39"/>
  <c r="H10" i="39"/>
  <c r="M10" i="39"/>
  <c r="L10" i="39"/>
  <c r="H138" i="41"/>
  <c r="G138" i="41"/>
  <c r="I138" i="41"/>
  <c r="L138" i="41"/>
  <c r="M138" i="41"/>
  <c r="H134" i="39"/>
  <c r="G134" i="39"/>
  <c r="I134" i="39"/>
  <c r="I137" i="39"/>
  <c r="I138" i="39"/>
  <c r="I136" i="39"/>
  <c r="I135" i="39"/>
  <c r="L10" i="38"/>
  <c r="N10" i="38"/>
  <c r="M10" i="38"/>
  <c r="O125" i="37"/>
  <c r="L125" i="37"/>
  <c r="N125" i="37"/>
  <c r="K125" i="37"/>
  <c r="M125" i="37"/>
  <c r="K128" i="37"/>
  <c r="AL11" i="35"/>
  <c r="AK11" i="35"/>
  <c r="AJ11" i="35"/>
  <c r="V12" i="35"/>
  <c r="H10" i="35"/>
  <c r="AB8" i="35"/>
  <c r="F36" i="33"/>
  <c r="L57" i="33"/>
  <c r="F15" i="33"/>
  <c r="L85" i="33"/>
  <c r="L60" i="33"/>
  <c r="L12" i="33"/>
  <c r="F55" i="33"/>
  <c r="H85" i="31"/>
  <c r="J58" i="31"/>
  <c r="H104" i="31"/>
  <c r="H61" i="33"/>
  <c r="H17" i="33"/>
  <c r="H56" i="33"/>
  <c r="H16" i="33"/>
  <c r="J16" i="33"/>
  <c r="H80" i="33"/>
  <c r="J80" i="33"/>
  <c r="H42" i="33"/>
  <c r="J42" i="33"/>
  <c r="F43" i="31"/>
  <c r="O142" i="43"/>
  <c r="N142" i="43"/>
  <c r="G144" i="42"/>
  <c r="H144" i="42"/>
  <c r="K144" i="42" s="1"/>
  <c r="G143" i="42"/>
  <c r="H143" i="42"/>
  <c r="K143" i="42" s="1"/>
  <c r="E146" i="41"/>
  <c r="H137" i="43"/>
  <c r="K137" i="43" s="1"/>
  <c r="G137" i="43"/>
  <c r="I137" i="43"/>
  <c r="M137" i="43"/>
  <c r="L137" i="43"/>
  <c r="I139" i="43"/>
  <c r="H139" i="43"/>
  <c r="K139" i="43" s="1"/>
  <c r="G139" i="43"/>
  <c r="M139" i="43"/>
  <c r="L139" i="43"/>
  <c r="Q15" i="41"/>
  <c r="T15" i="41"/>
  <c r="S15" i="41"/>
  <c r="R15" i="41"/>
  <c r="P15" i="41"/>
  <c r="D16" i="41"/>
  <c r="F12" i="41"/>
  <c r="N138" i="42"/>
  <c r="O138" i="42"/>
  <c r="F7" i="40"/>
  <c r="H7" i="40"/>
  <c r="I7" i="40"/>
  <c r="F9" i="38"/>
  <c r="R9" i="41"/>
  <c r="S9" i="41"/>
  <c r="C146" i="42"/>
  <c r="O136" i="42"/>
  <c r="N136" i="42"/>
  <c r="M12" i="41"/>
  <c r="N12" i="41"/>
  <c r="L12" i="41"/>
  <c r="N8" i="39"/>
  <c r="L8" i="39"/>
  <c r="Q8" i="39"/>
  <c r="M8" i="39"/>
  <c r="P8" i="39"/>
  <c r="I145" i="41"/>
  <c r="G145" i="41"/>
  <c r="H145" i="41"/>
  <c r="H142" i="41"/>
  <c r="I142" i="41"/>
  <c r="G142" i="41"/>
  <c r="R8" i="40"/>
  <c r="S8" i="40"/>
  <c r="R7" i="38"/>
  <c r="Q7" i="38"/>
  <c r="T7" i="38"/>
  <c r="AA19" i="38" s="1"/>
  <c r="S7" i="38"/>
  <c r="P7" i="38"/>
  <c r="D129" i="37"/>
  <c r="AL30" i="35"/>
  <c r="AK30" i="35"/>
  <c r="H40" i="35"/>
  <c r="I40" i="35"/>
  <c r="V37" i="35"/>
  <c r="W37" i="35"/>
  <c r="H34" i="35"/>
  <c r="I34" i="35"/>
  <c r="V16" i="35"/>
  <c r="AU18" i="35"/>
  <c r="AT18" i="35"/>
  <c r="V8" i="35"/>
  <c r="V11" i="35"/>
  <c r="AB12" i="35"/>
  <c r="J33" i="33"/>
  <c r="L84" i="33"/>
  <c r="L18" i="33"/>
  <c r="L56" i="33"/>
  <c r="F80" i="33"/>
  <c r="L16" i="33"/>
  <c r="L35" i="33"/>
  <c r="F53" i="33"/>
  <c r="J9" i="33"/>
  <c r="L9" i="33"/>
  <c r="J18" i="33"/>
  <c r="J17" i="33"/>
  <c r="J76" i="33"/>
  <c r="L76" i="33"/>
  <c r="F57" i="33"/>
  <c r="F56" i="33"/>
  <c r="H82" i="31"/>
  <c r="J82" i="31"/>
  <c r="H84" i="31"/>
  <c r="J101" i="31"/>
  <c r="J60" i="31"/>
  <c r="J63" i="31"/>
  <c r="J40" i="31"/>
  <c r="H106" i="31"/>
  <c r="J106" i="31"/>
  <c r="H109" i="31"/>
  <c r="H81" i="33"/>
  <c r="H63" i="33"/>
  <c r="H82" i="33"/>
  <c r="F83" i="31"/>
  <c r="F79" i="31"/>
  <c r="H79" i="31"/>
  <c r="F53" i="31"/>
  <c r="H53" i="31"/>
  <c r="F58" i="31"/>
  <c r="H58" i="31"/>
  <c r="F103" i="31"/>
  <c r="F41" i="31"/>
  <c r="H41" i="31"/>
  <c r="H239" i="30"/>
  <c r="J239" i="30"/>
  <c r="F256" i="30"/>
  <c r="J63" i="30"/>
  <c r="L62" i="31"/>
  <c r="K72" i="26"/>
  <c r="J72" i="26"/>
  <c r="I72" i="26"/>
  <c r="G146" i="26"/>
  <c r="X142" i="19"/>
  <c r="L118" i="18"/>
  <c r="L120" i="18"/>
  <c r="X15" i="18"/>
  <c r="C146" i="41"/>
  <c r="M10" i="40"/>
  <c r="L10" i="40"/>
  <c r="N10" i="40"/>
  <c r="P10" i="40"/>
  <c r="Q10" i="40"/>
  <c r="I37" i="35"/>
  <c r="H37" i="35"/>
  <c r="AR15" i="35"/>
  <c r="AS15" i="35"/>
  <c r="AB9" i="35"/>
  <c r="V10" i="35"/>
  <c r="L37" i="33"/>
  <c r="J53" i="33"/>
  <c r="L64" i="33"/>
  <c r="H65" i="31"/>
  <c r="H14" i="33"/>
  <c r="J14" i="33"/>
  <c r="F234" i="30"/>
  <c r="J31" i="28"/>
  <c r="I31" i="28"/>
  <c r="M31" i="28"/>
  <c r="L31" i="28"/>
  <c r="K31" i="28"/>
  <c r="H129" i="19"/>
  <c r="H140" i="42"/>
  <c r="K140" i="42" s="1"/>
  <c r="G140" i="42"/>
  <c r="I140" i="43"/>
  <c r="G140" i="43"/>
  <c r="H140" i="43"/>
  <c r="K140" i="43" s="1"/>
  <c r="M140" i="43"/>
  <c r="L140" i="43"/>
  <c r="H143" i="43"/>
  <c r="K143" i="43" s="1"/>
  <c r="G143" i="43"/>
  <c r="I143" i="43"/>
  <c r="M143" i="43"/>
  <c r="L143" i="43"/>
  <c r="I11" i="41"/>
  <c r="H11" i="41"/>
  <c r="J11" i="41"/>
  <c r="G16" i="41"/>
  <c r="L9" i="39"/>
  <c r="N9" i="39"/>
  <c r="N143" i="42"/>
  <c r="O143" i="42"/>
  <c r="N10" i="41"/>
  <c r="M10" i="41"/>
  <c r="L10" i="41"/>
  <c r="Q10" i="41"/>
  <c r="P10" i="41"/>
  <c r="F7" i="39"/>
  <c r="H140" i="41"/>
  <c r="I140" i="41"/>
  <c r="G140" i="41"/>
  <c r="H144" i="41"/>
  <c r="I144" i="41"/>
  <c r="G144" i="41"/>
  <c r="H127" i="37"/>
  <c r="F129" i="37"/>
  <c r="G127" i="37"/>
  <c r="I127" i="37"/>
  <c r="E129" i="37"/>
  <c r="AK38" i="35"/>
  <c r="AL38" i="35"/>
  <c r="AL31" i="35"/>
  <c r="AK31" i="35"/>
  <c r="W39" i="35"/>
  <c r="V39" i="35"/>
  <c r="V34" i="35"/>
  <c r="W34" i="35"/>
  <c r="I38" i="35"/>
  <c r="H38" i="35"/>
  <c r="H11" i="35"/>
  <c r="AK16" i="35"/>
  <c r="AJ16" i="35"/>
  <c r="AL35" i="35"/>
  <c r="AK35" i="35"/>
  <c r="AJ18" i="35"/>
  <c r="AL18" i="35"/>
  <c r="AK18" i="35"/>
  <c r="N14" i="35"/>
  <c r="AB13" i="35"/>
  <c r="F76" i="33"/>
  <c r="L14" i="33"/>
  <c r="F78" i="33"/>
  <c r="F34" i="33"/>
  <c r="L58" i="33"/>
  <c r="L75" i="33"/>
  <c r="L39" i="33"/>
  <c r="F40" i="33"/>
  <c r="J56" i="33"/>
  <c r="J55" i="33"/>
  <c r="V15" i="35"/>
  <c r="J86" i="33"/>
  <c r="L86" i="33"/>
  <c r="F61" i="33"/>
  <c r="F60" i="33"/>
  <c r="F39" i="33"/>
  <c r="F12" i="33"/>
  <c r="F17" i="33"/>
  <c r="F37" i="33"/>
  <c r="H57" i="31"/>
  <c r="J105" i="31"/>
  <c r="J64" i="31"/>
  <c r="J33" i="31"/>
  <c r="H97" i="31"/>
  <c r="H35" i="33"/>
  <c r="J35" i="33"/>
  <c r="H75" i="33"/>
  <c r="J75" i="33"/>
  <c r="H60" i="33"/>
  <c r="H31" i="33"/>
  <c r="J31" i="33"/>
  <c r="H15" i="33"/>
  <c r="H77" i="33"/>
  <c r="H86" i="33"/>
  <c r="H32" i="33"/>
  <c r="J32" i="33"/>
  <c r="F85" i="31"/>
  <c r="F99" i="31"/>
  <c r="F98" i="31"/>
  <c r="F57" i="31"/>
  <c r="H285" i="30"/>
  <c r="J285" i="30"/>
  <c r="H240" i="30"/>
  <c r="J240" i="30"/>
  <c r="F232" i="30"/>
  <c r="H83" i="30"/>
  <c r="F83" i="30"/>
  <c r="M87" i="28"/>
  <c r="L87" i="28"/>
  <c r="K87" i="28"/>
  <c r="J87" i="28"/>
  <c r="I87" i="28"/>
  <c r="L61" i="30"/>
  <c r="P84" i="19"/>
  <c r="R84" i="19"/>
  <c r="K136" i="16"/>
  <c r="J136" i="16"/>
  <c r="I136" i="16"/>
  <c r="H135" i="16"/>
  <c r="T12" i="14"/>
  <c r="S12" i="14"/>
  <c r="R17" i="6"/>
  <c r="Q17" i="6"/>
  <c r="S17" i="6"/>
  <c r="S20" i="6"/>
  <c r="K72" i="13"/>
  <c r="J72" i="13"/>
  <c r="I72" i="13"/>
  <c r="R13" i="41"/>
  <c r="S13" i="41"/>
  <c r="F146" i="41"/>
  <c r="H136" i="41"/>
  <c r="K136" i="41" s="1"/>
  <c r="I136" i="41"/>
  <c r="G136" i="41"/>
  <c r="I139" i="41"/>
  <c r="L80" i="33"/>
  <c r="F59" i="33"/>
  <c r="J103" i="31"/>
  <c r="J104" i="31"/>
  <c r="H64" i="33"/>
  <c r="F80" i="31"/>
  <c r="H80" i="31"/>
  <c r="H80" i="30"/>
  <c r="O142" i="42"/>
  <c r="M142" i="42"/>
  <c r="N142" i="42"/>
  <c r="L142" i="42"/>
  <c r="G141" i="43"/>
  <c r="I141" i="43"/>
  <c r="H141" i="43"/>
  <c r="K141" i="43" s="1"/>
  <c r="M141" i="43"/>
  <c r="L141" i="43"/>
  <c r="D146" i="41"/>
  <c r="I15" i="41"/>
  <c r="J15" i="41"/>
  <c r="H15" i="41"/>
  <c r="L140" i="41"/>
  <c r="O140" i="41"/>
  <c r="N140" i="41"/>
  <c r="M140" i="41"/>
  <c r="F6" i="40"/>
  <c r="F11" i="40"/>
  <c r="I6" i="40"/>
  <c r="H6" i="40"/>
  <c r="F12" i="40"/>
  <c r="F8" i="40"/>
  <c r="O137" i="42"/>
  <c r="N137" i="42"/>
  <c r="N14" i="41"/>
  <c r="M14" i="41"/>
  <c r="L14" i="41"/>
  <c r="Q14" i="41"/>
  <c r="P14" i="41"/>
  <c r="N7" i="40"/>
  <c r="M7" i="40"/>
  <c r="L7" i="40"/>
  <c r="P7" i="40"/>
  <c r="Q7" i="40"/>
  <c r="S6" i="39"/>
  <c r="R6" i="39"/>
  <c r="Q6" i="39"/>
  <c r="P6" i="39"/>
  <c r="T6" i="39"/>
  <c r="T8" i="39"/>
  <c r="T12" i="39"/>
  <c r="T11" i="39"/>
  <c r="G141" i="41"/>
  <c r="I141" i="41"/>
  <c r="H141" i="41"/>
  <c r="T9" i="39"/>
  <c r="S9" i="39"/>
  <c r="R9" i="39"/>
  <c r="Q9" i="39"/>
  <c r="P9" i="39"/>
  <c r="T9" i="38"/>
  <c r="R9" i="38"/>
  <c r="P9" i="38"/>
  <c r="Q9" i="38"/>
  <c r="S9" i="38"/>
  <c r="T10" i="38"/>
  <c r="AA20" i="38" s="1"/>
  <c r="S10" i="38"/>
  <c r="R10" i="38"/>
  <c r="P10" i="38"/>
  <c r="Q10" i="38"/>
  <c r="M9" i="38"/>
  <c r="J9" i="38"/>
  <c r="H9" i="38"/>
  <c r="I9" i="38"/>
  <c r="L9" i="38"/>
  <c r="V31" i="35"/>
  <c r="W31" i="35"/>
  <c r="W33" i="35"/>
  <c r="V33" i="35"/>
  <c r="I32" i="35"/>
  <c r="H32" i="35"/>
  <c r="AU9" i="35"/>
  <c r="AT9" i="35"/>
  <c r="N8" i="35"/>
  <c r="AJ15" i="35"/>
  <c r="AK15" i="35"/>
  <c r="AK40" i="35"/>
  <c r="AL40" i="35"/>
  <c r="H18" i="35"/>
  <c r="V18" i="35"/>
  <c r="AB17" i="35"/>
  <c r="F75" i="33"/>
  <c r="L11" i="33"/>
  <c r="F77" i="33"/>
  <c r="V14" i="35"/>
  <c r="F41" i="33"/>
  <c r="L77" i="33"/>
  <c r="L41" i="33"/>
  <c r="J37" i="33"/>
  <c r="J58" i="33"/>
  <c r="J57" i="33"/>
  <c r="F85" i="33"/>
  <c r="F38" i="33"/>
  <c r="F63" i="33"/>
  <c r="F62" i="33"/>
  <c r="F10" i="33"/>
  <c r="H43" i="31"/>
  <c r="J43" i="31"/>
  <c r="J107" i="31"/>
  <c r="J53" i="31"/>
  <c r="H87" i="31"/>
  <c r="J31" i="31"/>
  <c r="H99" i="31"/>
  <c r="F105" i="31"/>
  <c r="H57" i="33"/>
  <c r="H37" i="33"/>
  <c r="H39" i="33"/>
  <c r="J39" i="33"/>
  <c r="H33" i="33"/>
  <c r="H12" i="33"/>
  <c r="J12" i="33"/>
  <c r="H34" i="33"/>
  <c r="J34" i="33"/>
  <c r="F37" i="31"/>
  <c r="H37" i="31"/>
  <c r="F86" i="31"/>
  <c r="F107" i="31"/>
  <c r="F100" i="31"/>
  <c r="F59" i="31"/>
  <c r="H59" i="31"/>
  <c r="F75" i="31"/>
  <c r="H75" i="31"/>
  <c r="F284" i="30"/>
  <c r="J255" i="30"/>
  <c r="L255" i="30"/>
  <c r="F235" i="30"/>
  <c r="H236" i="30"/>
  <c r="F55" i="30"/>
  <c r="H65" i="30"/>
  <c r="C62" i="28"/>
  <c r="L18" i="28"/>
  <c r="J18" i="28"/>
  <c r="M50" i="28"/>
  <c r="K50" i="28"/>
  <c r="L50" i="28"/>
  <c r="J50" i="28"/>
  <c r="I50" i="28"/>
  <c r="E160" i="26"/>
  <c r="K148" i="26"/>
  <c r="J148" i="26"/>
  <c r="I148" i="26"/>
  <c r="M148" i="28"/>
  <c r="L148" i="28"/>
  <c r="K148" i="28"/>
  <c r="J148" i="28"/>
  <c r="I148" i="28"/>
  <c r="K121" i="26"/>
  <c r="J121" i="26"/>
  <c r="I121" i="26"/>
  <c r="F34" i="26"/>
  <c r="F77" i="22"/>
  <c r="L34" i="22"/>
  <c r="K34" i="22"/>
  <c r="J34" i="22"/>
  <c r="N49" i="19"/>
  <c r="E119" i="16"/>
  <c r="J12" i="41"/>
  <c r="I12" i="41"/>
  <c r="H12" i="41"/>
  <c r="O145" i="42"/>
  <c r="N145" i="42"/>
  <c r="K126" i="37"/>
  <c r="O126" i="37"/>
  <c r="N126" i="37"/>
  <c r="L126" i="37"/>
  <c r="M126" i="37"/>
  <c r="H16" i="35"/>
  <c r="J15" i="33"/>
  <c r="F58" i="33"/>
  <c r="J65" i="31"/>
  <c r="H59" i="33"/>
  <c r="H19" i="33"/>
  <c r="J19" i="33"/>
  <c r="F84" i="31"/>
  <c r="H169" i="30"/>
  <c r="L109" i="31"/>
  <c r="Y56" i="18"/>
  <c r="X56" i="18"/>
  <c r="G137" i="42"/>
  <c r="H137" i="42"/>
  <c r="K137" i="42" s="1"/>
  <c r="O137" i="41"/>
  <c r="M137" i="41"/>
  <c r="N137" i="41"/>
  <c r="L137" i="41"/>
  <c r="N136" i="41"/>
  <c r="J146" i="41"/>
  <c r="L136" i="41"/>
  <c r="O136" i="41"/>
  <c r="M136" i="41"/>
  <c r="O145" i="41"/>
  <c r="N145" i="41"/>
  <c r="M145" i="41"/>
  <c r="L145" i="41"/>
  <c r="D146" i="42"/>
  <c r="F10" i="40"/>
  <c r="I10" i="40"/>
  <c r="H10" i="40"/>
  <c r="C16" i="41"/>
  <c r="R6" i="41"/>
  <c r="S6" i="41"/>
  <c r="Q7" i="39"/>
  <c r="P7" i="39"/>
  <c r="S7" i="39"/>
  <c r="R7" i="39"/>
  <c r="T7" i="39"/>
  <c r="AA19" i="39" s="1"/>
  <c r="N6" i="41"/>
  <c r="M6" i="41"/>
  <c r="K16" i="41"/>
  <c r="L6" i="41"/>
  <c r="Q6" i="41"/>
  <c r="P6" i="41"/>
  <c r="N8" i="41"/>
  <c r="M9" i="41"/>
  <c r="L9" i="41"/>
  <c r="N9" i="41"/>
  <c r="P9" i="41"/>
  <c r="Q9" i="41"/>
  <c r="N134" i="39"/>
  <c r="M134" i="39"/>
  <c r="L134" i="39"/>
  <c r="K134" i="39"/>
  <c r="O134" i="39"/>
  <c r="K137" i="39"/>
  <c r="K138" i="39"/>
  <c r="K136" i="39"/>
  <c r="K135" i="39"/>
  <c r="J6" i="39"/>
  <c r="I6" i="39"/>
  <c r="H6" i="39"/>
  <c r="J12" i="39"/>
  <c r="J11" i="39"/>
  <c r="J8" i="39"/>
  <c r="I143" i="41"/>
  <c r="H143" i="41"/>
  <c r="G143" i="41"/>
  <c r="M9" i="39"/>
  <c r="J9" i="39"/>
  <c r="I9" i="39"/>
  <c r="H9" i="39"/>
  <c r="T6" i="38"/>
  <c r="S6" i="38"/>
  <c r="P6" i="38"/>
  <c r="Q6" i="38"/>
  <c r="R6" i="38"/>
  <c r="T11" i="38"/>
  <c r="T12" i="38"/>
  <c r="C129" i="37"/>
  <c r="J7" i="38"/>
  <c r="I7" i="38"/>
  <c r="H7" i="38"/>
  <c r="L7" i="38"/>
  <c r="M7" i="38"/>
  <c r="H8" i="38"/>
  <c r="J8" i="38"/>
  <c r="M8" i="38"/>
  <c r="I8" i="38"/>
  <c r="L8" i="38"/>
  <c r="AK39" i="35"/>
  <c r="AL39" i="35"/>
  <c r="W38" i="35"/>
  <c r="V38" i="35"/>
  <c r="AU13" i="35"/>
  <c r="AT13" i="35"/>
  <c r="N12" i="35"/>
  <c r="H14" i="35"/>
  <c r="AK34" i="35"/>
  <c r="AL34" i="35"/>
  <c r="AS10" i="35"/>
  <c r="AR10" i="35"/>
  <c r="AB10" i="35"/>
  <c r="F9" i="33"/>
  <c r="L55" i="33"/>
  <c r="L36" i="33"/>
  <c r="L79" i="33"/>
  <c r="L15" i="33"/>
  <c r="F32" i="33"/>
  <c r="J60" i="33"/>
  <c r="J59" i="33"/>
  <c r="J82" i="33"/>
  <c r="L82" i="33"/>
  <c r="L20" i="33"/>
  <c r="F64" i="33"/>
  <c r="J100" i="31"/>
  <c r="J102" i="31"/>
  <c r="J41" i="31"/>
  <c r="J109" i="31"/>
  <c r="J55" i="31"/>
  <c r="H86" i="31"/>
  <c r="H98" i="31"/>
  <c r="J98" i="31"/>
  <c r="H101" i="31"/>
  <c r="H85" i="33"/>
  <c r="H11" i="33"/>
  <c r="J11" i="33"/>
  <c r="H53" i="33"/>
  <c r="H41" i="33"/>
  <c r="H20" i="33"/>
  <c r="J20" i="33"/>
  <c r="H36" i="33"/>
  <c r="J36" i="33"/>
  <c r="F31" i="31"/>
  <c r="F101" i="31"/>
  <c r="F36" i="31"/>
  <c r="H36" i="31"/>
  <c r="F102" i="31"/>
  <c r="F61" i="31"/>
  <c r="H61" i="31"/>
  <c r="F78" i="31"/>
  <c r="H78" i="31"/>
  <c r="H253" i="30"/>
  <c r="J253" i="30"/>
  <c r="L235" i="30"/>
  <c r="F231" i="30"/>
  <c r="L231" i="30"/>
  <c r="L43" i="31"/>
  <c r="K86" i="26"/>
  <c r="J86" i="26"/>
  <c r="I86" i="26"/>
  <c r="L140" i="28"/>
  <c r="K140" i="28"/>
  <c r="J140" i="28"/>
  <c r="I140" i="28"/>
  <c r="M140" i="28"/>
  <c r="J84" i="22"/>
  <c r="L84" i="22"/>
  <c r="K84" i="22"/>
  <c r="H104" i="18"/>
  <c r="I96" i="18"/>
  <c r="Q46" i="18"/>
  <c r="I152" i="18"/>
  <c r="H160" i="18"/>
  <c r="F132" i="13"/>
  <c r="D146" i="43"/>
  <c r="F9" i="40"/>
  <c r="I9" i="40"/>
  <c r="H9" i="40"/>
  <c r="I33" i="35"/>
  <c r="H33" i="35"/>
  <c r="F42" i="33"/>
  <c r="J54" i="33"/>
  <c r="F31" i="33"/>
  <c r="J62" i="31"/>
  <c r="H108" i="31"/>
  <c r="J108" i="31"/>
  <c r="H84" i="33"/>
  <c r="J84" i="33"/>
  <c r="F55" i="31"/>
  <c r="H55" i="31"/>
  <c r="X61" i="18"/>
  <c r="M139" i="42"/>
  <c r="L139" i="42"/>
  <c r="O139" i="42"/>
  <c r="N139" i="42"/>
  <c r="J146" i="42"/>
  <c r="E146" i="43"/>
  <c r="G142" i="43"/>
  <c r="I142" i="43"/>
  <c r="H142" i="43"/>
  <c r="K142" i="43" s="1"/>
  <c r="L142" i="43"/>
  <c r="M142" i="43"/>
  <c r="E16" i="41"/>
  <c r="F16" i="41" s="1"/>
  <c r="F6" i="41"/>
  <c r="F7" i="41"/>
  <c r="I6" i="41"/>
  <c r="H6" i="41"/>
  <c r="F15" i="41"/>
  <c r="F8" i="41"/>
  <c r="N144" i="41"/>
  <c r="L144" i="41"/>
  <c r="O144" i="41"/>
  <c r="M144" i="41"/>
  <c r="M6" i="39"/>
  <c r="L6" i="39"/>
  <c r="N6" i="39"/>
  <c r="N12" i="39"/>
  <c r="N10" i="39"/>
  <c r="N11" i="39"/>
  <c r="S7" i="41"/>
  <c r="R7" i="41"/>
  <c r="I7" i="39"/>
  <c r="H7" i="39"/>
  <c r="J7" i="39"/>
  <c r="N141" i="42"/>
  <c r="O141" i="42"/>
  <c r="M13" i="41"/>
  <c r="N13" i="41"/>
  <c r="L13" i="41"/>
  <c r="P13" i="41"/>
  <c r="Q13" i="41"/>
  <c r="N7" i="39"/>
  <c r="M7" i="39"/>
  <c r="L7" i="39"/>
  <c r="M124" i="37"/>
  <c r="L124" i="37"/>
  <c r="O124" i="37"/>
  <c r="N124" i="37"/>
  <c r="W32" i="35"/>
  <c r="V32" i="35"/>
  <c r="AR18" i="35"/>
  <c r="AS18" i="35"/>
  <c r="V9" i="35"/>
  <c r="AU12" i="35"/>
  <c r="AT12" i="35"/>
  <c r="N11" i="35"/>
  <c r="AK32" i="35"/>
  <c r="AL32" i="35"/>
  <c r="AK10" i="35"/>
  <c r="AJ10" i="35"/>
  <c r="AU17" i="35"/>
  <c r="AT17" i="35"/>
  <c r="H13" i="35"/>
  <c r="AB14" i="35"/>
  <c r="L53" i="33"/>
  <c r="AB15" i="35"/>
  <c r="L54" i="33"/>
  <c r="F83" i="33"/>
  <c r="J85" i="33"/>
  <c r="F33" i="33"/>
  <c r="L81" i="33"/>
  <c r="L21" i="33"/>
  <c r="J62" i="33"/>
  <c r="L62" i="33"/>
  <c r="J61" i="33"/>
  <c r="F81" i="33"/>
  <c r="F18" i="33"/>
  <c r="F14" i="33"/>
  <c r="F13" i="33"/>
  <c r="H13" i="33"/>
  <c r="F20" i="33"/>
  <c r="F82" i="33"/>
  <c r="F16" i="33"/>
  <c r="J85" i="31"/>
  <c r="J87" i="31"/>
  <c r="H35" i="31"/>
  <c r="J35" i="31"/>
  <c r="J54" i="31"/>
  <c r="J57" i="31"/>
  <c r="N9" i="33"/>
  <c r="H64" i="31"/>
  <c r="H100" i="31"/>
  <c r="H103" i="31"/>
  <c r="H62" i="33"/>
  <c r="H18" i="33"/>
  <c r="H54" i="33"/>
  <c r="H79" i="33"/>
  <c r="J79" i="33"/>
  <c r="H76" i="33"/>
  <c r="H38" i="33"/>
  <c r="J38" i="33"/>
  <c r="F77" i="31"/>
  <c r="H77" i="31"/>
  <c r="F32" i="31"/>
  <c r="H32" i="31"/>
  <c r="F81" i="31"/>
  <c r="H81" i="31"/>
  <c r="F104" i="31"/>
  <c r="F63" i="31"/>
  <c r="H63" i="31"/>
  <c r="F238" i="30"/>
  <c r="L166" i="30"/>
  <c r="L35" i="31"/>
  <c r="G76" i="28"/>
  <c r="I139" i="26"/>
  <c r="J139" i="26"/>
  <c r="K139" i="26"/>
  <c r="J129" i="28"/>
  <c r="I129" i="28"/>
  <c r="M129" i="28"/>
  <c r="L129" i="28"/>
  <c r="K129" i="28"/>
  <c r="F119" i="22"/>
  <c r="I52" i="18"/>
  <c r="F106" i="18"/>
  <c r="K16" i="6"/>
  <c r="J16" i="6"/>
  <c r="I16" i="6"/>
  <c r="G141" i="42"/>
  <c r="H141" i="42"/>
  <c r="K141" i="42" s="1"/>
  <c r="S8" i="39"/>
  <c r="R8" i="39"/>
  <c r="AK36" i="35"/>
  <c r="AL36" i="35"/>
  <c r="L59" i="33"/>
  <c r="H34" i="31"/>
  <c r="J34" i="31"/>
  <c r="H10" i="33"/>
  <c r="J10" i="33"/>
  <c r="F38" i="31"/>
  <c r="H38" i="31"/>
  <c r="N144" i="43"/>
  <c r="O144" i="43"/>
  <c r="G138" i="42"/>
  <c r="H138" i="42"/>
  <c r="K138" i="42" s="1"/>
  <c r="I138" i="43"/>
  <c r="H138" i="43"/>
  <c r="K138" i="43" s="1"/>
  <c r="G138" i="43"/>
  <c r="L138" i="43"/>
  <c r="M138" i="43"/>
  <c r="F10" i="41"/>
  <c r="I10" i="41"/>
  <c r="H10" i="41"/>
  <c r="T12" i="41"/>
  <c r="S12" i="41"/>
  <c r="R12" i="41"/>
  <c r="Q12" i="41"/>
  <c r="P12" i="41"/>
  <c r="F14" i="41"/>
  <c r="I14" i="41"/>
  <c r="H14" i="41"/>
  <c r="M143" i="41"/>
  <c r="O143" i="41"/>
  <c r="N143" i="41"/>
  <c r="L143" i="41"/>
  <c r="F9" i="41"/>
  <c r="I9" i="41"/>
  <c r="H9" i="41"/>
  <c r="R8" i="41"/>
  <c r="S8" i="41"/>
  <c r="S10" i="41"/>
  <c r="R10" i="41"/>
  <c r="L7" i="41"/>
  <c r="N7" i="41"/>
  <c r="M7" i="41"/>
  <c r="Q7" i="41"/>
  <c r="P7" i="41"/>
  <c r="S10" i="40"/>
  <c r="R10" i="40"/>
  <c r="S10" i="39"/>
  <c r="R10" i="39"/>
  <c r="Q10" i="39"/>
  <c r="P10" i="39"/>
  <c r="T10" i="39"/>
  <c r="AA20" i="39" s="1"/>
  <c r="I137" i="41"/>
  <c r="H137" i="41"/>
  <c r="K137" i="41" s="1"/>
  <c r="G137" i="41"/>
  <c r="P8" i="38"/>
  <c r="T8" i="38"/>
  <c r="R8" i="38"/>
  <c r="S8" i="38"/>
  <c r="Q8" i="38"/>
  <c r="L6" i="38"/>
  <c r="N6" i="38"/>
  <c r="M6" i="38"/>
  <c r="N7" i="38"/>
  <c r="N8" i="38"/>
  <c r="N11" i="38"/>
  <c r="N9" i="38"/>
  <c r="N12" i="38"/>
  <c r="W40" i="35"/>
  <c r="V40" i="35"/>
  <c r="N18" i="35"/>
  <c r="V13" i="35"/>
  <c r="AQ22" i="35"/>
  <c r="AV11" i="35"/>
  <c r="AU11" i="35"/>
  <c r="AT11" i="35"/>
  <c r="AS11" i="35"/>
  <c r="AR11" i="35"/>
  <c r="AR14" i="35"/>
  <c r="AS14" i="35"/>
  <c r="N16" i="35"/>
  <c r="N10" i="35"/>
  <c r="AB11" i="35"/>
  <c r="AB18" i="35"/>
  <c r="J41" i="33"/>
  <c r="L38" i="33"/>
  <c r="F79" i="33"/>
  <c r="F84" i="33"/>
  <c r="L17" i="33"/>
  <c r="L83" i="33"/>
  <c r="L31" i="33"/>
  <c r="L61" i="33"/>
  <c r="F19" i="33"/>
  <c r="J64" i="33"/>
  <c r="J63" i="33"/>
  <c r="L63" i="33"/>
  <c r="L78" i="33"/>
  <c r="F11" i="33"/>
  <c r="F86" i="33"/>
  <c r="J84" i="31"/>
  <c r="J86" i="31"/>
  <c r="J97" i="31"/>
  <c r="J56" i="31"/>
  <c r="J59" i="31"/>
  <c r="H56" i="31"/>
  <c r="H102" i="31"/>
  <c r="H105" i="31"/>
  <c r="H9" i="33"/>
  <c r="H55" i="33"/>
  <c r="H83" i="33"/>
  <c r="J83" i="33"/>
  <c r="H78" i="33"/>
  <c r="J78" i="33"/>
  <c r="H40" i="33"/>
  <c r="J40" i="33"/>
  <c r="F35" i="31"/>
  <c r="F82" i="31"/>
  <c r="F106" i="31"/>
  <c r="F54" i="31"/>
  <c r="H54" i="31"/>
  <c r="J169" i="30"/>
  <c r="L169" i="30"/>
  <c r="H165" i="30"/>
  <c r="J76" i="30"/>
  <c r="L33" i="31"/>
  <c r="F118" i="28"/>
  <c r="D90" i="28"/>
  <c r="K159" i="26"/>
  <c r="J159" i="26"/>
  <c r="I159" i="26"/>
  <c r="M136" i="28"/>
  <c r="L136" i="28"/>
  <c r="K136" i="28"/>
  <c r="J136" i="28"/>
  <c r="I136" i="28"/>
  <c r="K32" i="26"/>
  <c r="J32" i="26"/>
  <c r="I32" i="26"/>
  <c r="H54" i="19"/>
  <c r="J55" i="17"/>
  <c r="H63" i="17"/>
  <c r="K55" i="17"/>
  <c r="I55" i="17"/>
  <c r="L232" i="30"/>
  <c r="J85" i="30"/>
  <c r="H76" i="30"/>
  <c r="H79" i="30"/>
  <c r="J61" i="30"/>
  <c r="J79" i="30"/>
  <c r="F79" i="30"/>
  <c r="F84" i="30"/>
  <c r="F59" i="30"/>
  <c r="L86" i="31"/>
  <c r="L82" i="31"/>
  <c r="L85" i="31"/>
  <c r="L77" i="31"/>
  <c r="L40" i="31"/>
  <c r="L105" i="31"/>
  <c r="L108" i="31"/>
  <c r="G48" i="28"/>
  <c r="G160" i="28"/>
  <c r="L70" i="28"/>
  <c r="J70" i="28"/>
  <c r="F146" i="28"/>
  <c r="C132" i="28"/>
  <c r="D76" i="28"/>
  <c r="K81" i="26"/>
  <c r="J81" i="26"/>
  <c r="I81" i="26"/>
  <c r="K54" i="28"/>
  <c r="J54" i="28"/>
  <c r="I54" i="28"/>
  <c r="L54" i="28"/>
  <c r="H62" i="28"/>
  <c r="M54" i="28"/>
  <c r="J96" i="26"/>
  <c r="I96" i="26"/>
  <c r="H104" i="26"/>
  <c r="K96" i="26"/>
  <c r="K95" i="26"/>
  <c r="J95" i="26"/>
  <c r="I95" i="26"/>
  <c r="M139" i="28"/>
  <c r="L139" i="28"/>
  <c r="K139" i="28"/>
  <c r="J139" i="28"/>
  <c r="I139" i="28"/>
  <c r="M159" i="28"/>
  <c r="L159" i="28"/>
  <c r="K159" i="28"/>
  <c r="J159" i="28"/>
  <c r="I159" i="28"/>
  <c r="I43" i="28"/>
  <c r="M43" i="28"/>
  <c r="J43" i="28"/>
  <c r="L43" i="28"/>
  <c r="K43" i="28"/>
  <c r="M125" i="28"/>
  <c r="L125" i="28"/>
  <c r="K125" i="28"/>
  <c r="J125" i="28"/>
  <c r="I125" i="28"/>
  <c r="L97" i="28"/>
  <c r="K97" i="28"/>
  <c r="J97" i="28"/>
  <c r="I97" i="28"/>
  <c r="M97" i="28"/>
  <c r="H104" i="28"/>
  <c r="J86" i="28"/>
  <c r="I86" i="28"/>
  <c r="M86" i="28"/>
  <c r="L86" i="28"/>
  <c r="K86" i="28"/>
  <c r="M84" i="28"/>
  <c r="L84" i="28"/>
  <c r="K84" i="28"/>
  <c r="J84" i="28"/>
  <c r="I84" i="28"/>
  <c r="K149" i="26"/>
  <c r="J149" i="26"/>
  <c r="I149" i="26"/>
  <c r="K28" i="28"/>
  <c r="J28" i="28"/>
  <c r="I28" i="28"/>
  <c r="M28" i="28"/>
  <c r="L28" i="28"/>
  <c r="K150" i="26"/>
  <c r="J150" i="26"/>
  <c r="I150" i="26"/>
  <c r="K84" i="26"/>
  <c r="J84" i="26"/>
  <c r="I84" i="26"/>
  <c r="H90" i="26"/>
  <c r="K137" i="26"/>
  <c r="J137" i="26"/>
  <c r="I137" i="26"/>
  <c r="L62" i="30"/>
  <c r="L86" i="30"/>
  <c r="I14" i="26"/>
  <c r="J14" i="26"/>
  <c r="J22" i="26"/>
  <c r="I22" i="26"/>
  <c r="J66" i="26"/>
  <c r="I66" i="26"/>
  <c r="J110" i="22"/>
  <c r="L110" i="22"/>
  <c r="K110" i="22"/>
  <c r="F21" i="22"/>
  <c r="L117" i="22"/>
  <c r="K117" i="22"/>
  <c r="J117" i="22"/>
  <c r="X19" i="22"/>
  <c r="W19" i="22"/>
  <c r="V19" i="22"/>
  <c r="L159" i="22"/>
  <c r="K159" i="22"/>
  <c r="J159" i="22"/>
  <c r="H85" i="19"/>
  <c r="P59" i="19"/>
  <c r="H32" i="19"/>
  <c r="J32" i="19"/>
  <c r="X123" i="19"/>
  <c r="P156" i="19"/>
  <c r="F65" i="19"/>
  <c r="H69" i="19"/>
  <c r="G77" i="19"/>
  <c r="F77" i="19"/>
  <c r="X60" i="18"/>
  <c r="J75" i="17"/>
  <c r="I75" i="17"/>
  <c r="I123" i="18"/>
  <c r="I107" i="18"/>
  <c r="H106" i="18"/>
  <c r="J98" i="17"/>
  <c r="K98" i="17"/>
  <c r="I98" i="17"/>
  <c r="K157" i="17"/>
  <c r="J157" i="17"/>
  <c r="I157" i="17"/>
  <c r="J104" i="17"/>
  <c r="I104" i="17"/>
  <c r="R154" i="18"/>
  <c r="Q154" i="18"/>
  <c r="D79" i="17"/>
  <c r="R21" i="16"/>
  <c r="J16" i="16"/>
  <c r="I16" i="16"/>
  <c r="K139" i="16"/>
  <c r="J139" i="16"/>
  <c r="I139" i="16"/>
  <c r="H147" i="16"/>
  <c r="K123" i="13"/>
  <c r="I123" i="13"/>
  <c r="J123" i="13"/>
  <c r="I187" i="3"/>
  <c r="K176" i="3"/>
  <c r="J176" i="3"/>
  <c r="L176" i="3"/>
  <c r="L9" i="5"/>
  <c r="K9" i="5"/>
  <c r="M9" i="5"/>
  <c r="J9" i="5"/>
  <c r="I9" i="5"/>
  <c r="G190" i="3"/>
  <c r="H283" i="30"/>
  <c r="J283" i="30"/>
  <c r="F263" i="30"/>
  <c r="J251" i="30"/>
  <c r="L251" i="30"/>
  <c r="J263" i="30"/>
  <c r="L237" i="30"/>
  <c r="F172" i="30"/>
  <c r="H172" i="30"/>
  <c r="F240" i="30"/>
  <c r="F233" i="30"/>
  <c r="H233" i="30"/>
  <c r="H238" i="30"/>
  <c r="F170" i="30"/>
  <c r="H170" i="30"/>
  <c r="F239" i="30"/>
  <c r="F255" i="30"/>
  <c r="L233" i="30"/>
  <c r="H234" i="30"/>
  <c r="F168" i="30"/>
  <c r="H168" i="30"/>
  <c r="J87" i="30"/>
  <c r="L65" i="31"/>
  <c r="H78" i="30"/>
  <c r="H81" i="30"/>
  <c r="H59" i="30"/>
  <c r="J64" i="30"/>
  <c r="F81" i="30"/>
  <c r="F86" i="30"/>
  <c r="F58" i="30"/>
  <c r="L37" i="31"/>
  <c r="L31" i="31"/>
  <c r="L32" i="31"/>
  <c r="L78" i="31"/>
  <c r="L54" i="31"/>
  <c r="L107" i="31"/>
  <c r="E62" i="28"/>
  <c r="L56" i="28"/>
  <c r="J56" i="28"/>
  <c r="J39" i="28"/>
  <c r="L39" i="28"/>
  <c r="L22" i="28"/>
  <c r="J22" i="28"/>
  <c r="G104" i="28"/>
  <c r="K96" i="28"/>
  <c r="I96" i="28"/>
  <c r="C76" i="28"/>
  <c r="E48" i="28"/>
  <c r="E146" i="28"/>
  <c r="D146" i="28"/>
  <c r="K38" i="26"/>
  <c r="J38" i="26"/>
  <c r="I38" i="26"/>
  <c r="I97" i="26"/>
  <c r="K97" i="26"/>
  <c r="J97" i="26"/>
  <c r="L71" i="28"/>
  <c r="K71" i="28"/>
  <c r="J71" i="28"/>
  <c r="I71" i="28"/>
  <c r="M71" i="28"/>
  <c r="J87" i="26"/>
  <c r="I87" i="26"/>
  <c r="K87" i="26"/>
  <c r="C48" i="26"/>
  <c r="I52" i="28"/>
  <c r="M52" i="28"/>
  <c r="L52" i="28"/>
  <c r="K52" i="28"/>
  <c r="J52" i="28"/>
  <c r="M58" i="28"/>
  <c r="K58" i="28"/>
  <c r="L58" i="28"/>
  <c r="J58" i="28"/>
  <c r="I58" i="28"/>
  <c r="L106" i="28"/>
  <c r="K106" i="28"/>
  <c r="J106" i="28"/>
  <c r="I106" i="28"/>
  <c r="M106" i="28"/>
  <c r="J95" i="28"/>
  <c r="I95" i="28"/>
  <c r="M95" i="28"/>
  <c r="L95" i="28"/>
  <c r="K95" i="28"/>
  <c r="M93" i="28"/>
  <c r="L93" i="28"/>
  <c r="K93" i="28"/>
  <c r="J93" i="28"/>
  <c r="I93" i="28"/>
  <c r="K85" i="26"/>
  <c r="J85" i="26"/>
  <c r="I85" i="26"/>
  <c r="J33" i="26"/>
  <c r="I33" i="26"/>
  <c r="K33" i="26"/>
  <c r="J143" i="26"/>
  <c r="I143" i="26"/>
  <c r="K143" i="26"/>
  <c r="I145" i="26"/>
  <c r="K145" i="26"/>
  <c r="J145" i="26"/>
  <c r="L60" i="30"/>
  <c r="J56" i="26"/>
  <c r="I56" i="26"/>
  <c r="J31" i="26"/>
  <c r="I31" i="26"/>
  <c r="F20" i="26"/>
  <c r="J97" i="22"/>
  <c r="I105" i="22"/>
  <c r="L97" i="22"/>
  <c r="K97" i="22"/>
  <c r="L104" i="22"/>
  <c r="K104" i="22"/>
  <c r="J104" i="22"/>
  <c r="L146" i="22"/>
  <c r="K146" i="22"/>
  <c r="J146" i="22"/>
  <c r="L47" i="22"/>
  <c r="K47" i="22"/>
  <c r="J47" i="22"/>
  <c r="X70" i="19"/>
  <c r="N161" i="19"/>
  <c r="X56" i="19"/>
  <c r="P29" i="19"/>
  <c r="X131" i="19"/>
  <c r="H118" i="19"/>
  <c r="G8" i="18"/>
  <c r="I9" i="18"/>
  <c r="J58" i="17"/>
  <c r="I58" i="17"/>
  <c r="I114" i="18"/>
  <c r="M76" i="18"/>
  <c r="O62" i="18"/>
  <c r="O50" i="18"/>
  <c r="U8" i="18"/>
  <c r="I125" i="18"/>
  <c r="I84" i="18"/>
  <c r="Q159" i="18"/>
  <c r="X24" i="18"/>
  <c r="F20" i="18"/>
  <c r="V76" i="18"/>
  <c r="X68" i="18"/>
  <c r="I150" i="16"/>
  <c r="H149" i="16"/>
  <c r="J150" i="16"/>
  <c r="F37" i="17"/>
  <c r="V19" i="13"/>
  <c r="U19" i="13"/>
  <c r="W19" i="13"/>
  <c r="F161" i="16"/>
  <c r="K51" i="13"/>
  <c r="J51" i="13"/>
  <c r="I51" i="13"/>
  <c r="W37" i="5"/>
  <c r="V37" i="5"/>
  <c r="S37" i="5"/>
  <c r="T37" i="5"/>
  <c r="U37" i="5"/>
  <c r="I100" i="13"/>
  <c r="J100" i="13"/>
  <c r="K100" i="13"/>
  <c r="J102" i="3"/>
  <c r="L102" i="3"/>
  <c r="K102" i="3"/>
  <c r="I113" i="3"/>
  <c r="L106" i="3"/>
  <c r="L107" i="3"/>
  <c r="F60" i="31"/>
  <c r="H60" i="31"/>
  <c r="F39" i="31"/>
  <c r="H39" i="31"/>
  <c r="F40" i="31"/>
  <c r="H40" i="31"/>
  <c r="L260" i="30"/>
  <c r="J238" i="30"/>
  <c r="L238" i="30"/>
  <c r="H231" i="30"/>
  <c r="J231" i="30"/>
  <c r="H237" i="30"/>
  <c r="J262" i="30"/>
  <c r="L262" i="30"/>
  <c r="N163" i="30"/>
  <c r="L263" i="30"/>
  <c r="L252" i="30"/>
  <c r="F237" i="30"/>
  <c r="F230" i="30"/>
  <c r="F165" i="30"/>
  <c r="J78" i="30"/>
  <c r="H82" i="30"/>
  <c r="H85" i="30"/>
  <c r="H62" i="30"/>
  <c r="F85" i="30"/>
  <c r="F61" i="30"/>
  <c r="L64" i="31"/>
  <c r="L41" i="31"/>
  <c r="L83" i="31"/>
  <c r="L39" i="31"/>
  <c r="L87" i="31"/>
  <c r="L98" i="31"/>
  <c r="G118" i="28"/>
  <c r="F48" i="28"/>
  <c r="F20" i="28"/>
  <c r="F160" i="28"/>
  <c r="M32" i="28"/>
  <c r="K32" i="28"/>
  <c r="L32" i="28"/>
  <c r="J32" i="28"/>
  <c r="I32" i="28"/>
  <c r="K29" i="26"/>
  <c r="J29" i="26"/>
  <c r="I29" i="26"/>
  <c r="D34" i="28"/>
  <c r="E90" i="26"/>
  <c r="J36" i="26"/>
  <c r="K36" i="26"/>
  <c r="I36" i="26"/>
  <c r="K141" i="26"/>
  <c r="J141" i="26"/>
  <c r="I141" i="26"/>
  <c r="L16" i="28"/>
  <c r="K16" i="28"/>
  <c r="J16" i="28"/>
  <c r="M16" i="28"/>
  <c r="I16" i="28"/>
  <c r="J57" i="28"/>
  <c r="I57" i="28"/>
  <c r="K57" i="28"/>
  <c r="M57" i="28"/>
  <c r="L57" i="28"/>
  <c r="M156" i="28"/>
  <c r="L156" i="28"/>
  <c r="K156" i="28"/>
  <c r="J156" i="28"/>
  <c r="I156" i="28"/>
  <c r="M94" i="28"/>
  <c r="L94" i="28"/>
  <c r="K94" i="28"/>
  <c r="J94" i="28"/>
  <c r="I94" i="28"/>
  <c r="M157" i="28"/>
  <c r="L157" i="28"/>
  <c r="K157" i="28"/>
  <c r="J157" i="28"/>
  <c r="I157" i="28"/>
  <c r="J155" i="28"/>
  <c r="I155" i="28"/>
  <c r="M155" i="28"/>
  <c r="L155" i="28"/>
  <c r="K155" i="28"/>
  <c r="M153" i="28"/>
  <c r="L153" i="28"/>
  <c r="K153" i="28"/>
  <c r="J153" i="28"/>
  <c r="I153" i="28"/>
  <c r="J16" i="26"/>
  <c r="I16" i="26"/>
  <c r="K16" i="26"/>
  <c r="K67" i="26"/>
  <c r="J67" i="26"/>
  <c r="I67" i="26"/>
  <c r="L57" i="30"/>
  <c r="L75" i="30"/>
  <c r="N75" i="30"/>
  <c r="J11" i="26"/>
  <c r="I11" i="26"/>
  <c r="G90" i="26"/>
  <c r="I82" i="26"/>
  <c r="J82" i="26"/>
  <c r="D118" i="26"/>
  <c r="K15" i="22"/>
  <c r="J15" i="22"/>
  <c r="H112" i="19"/>
  <c r="P48" i="19"/>
  <c r="H24" i="19"/>
  <c r="G23" i="19"/>
  <c r="X153" i="19"/>
  <c r="W161" i="19"/>
  <c r="H140" i="19"/>
  <c r="J140" i="19"/>
  <c r="P71" i="19"/>
  <c r="V37" i="19"/>
  <c r="I137" i="18"/>
  <c r="I87" i="18"/>
  <c r="I43" i="18"/>
  <c r="S9" i="17"/>
  <c r="U10" i="17"/>
  <c r="V10" i="17"/>
  <c r="O146" i="18"/>
  <c r="Q89" i="18"/>
  <c r="K146" i="18"/>
  <c r="S76" i="18"/>
  <c r="C93" i="17"/>
  <c r="I150" i="18"/>
  <c r="J44" i="17"/>
  <c r="I44" i="17"/>
  <c r="K44" i="17"/>
  <c r="Y101" i="18"/>
  <c r="X101" i="18"/>
  <c r="D20" i="18"/>
  <c r="J76" i="17"/>
  <c r="I76" i="17"/>
  <c r="J57" i="16"/>
  <c r="I57" i="16"/>
  <c r="D107" i="16"/>
  <c r="V38" i="5"/>
  <c r="U38" i="5"/>
  <c r="T38" i="5"/>
  <c r="S38" i="5"/>
  <c r="W38" i="5"/>
  <c r="E146" i="13"/>
  <c r="L24" i="5"/>
  <c r="K24" i="5"/>
  <c r="M24" i="5"/>
  <c r="J24" i="5"/>
  <c r="I24" i="5"/>
  <c r="L30" i="3"/>
  <c r="K30" i="3"/>
  <c r="J30" i="3"/>
  <c r="E67" i="2"/>
  <c r="F62" i="31"/>
  <c r="H62" i="31"/>
  <c r="F34" i="31"/>
  <c r="F33" i="31"/>
  <c r="H33" i="31"/>
  <c r="L258" i="30"/>
  <c r="H232" i="30"/>
  <c r="J232" i="30"/>
  <c r="J166" i="30"/>
  <c r="L259" i="30"/>
  <c r="J237" i="30"/>
  <c r="J230" i="30"/>
  <c r="L230" i="30"/>
  <c r="J261" i="30"/>
  <c r="L261" i="30"/>
  <c r="J236" i="30"/>
  <c r="H261" i="30"/>
  <c r="H262" i="30"/>
  <c r="N251" i="30"/>
  <c r="F236" i="30"/>
  <c r="F229" i="30"/>
  <c r="H229" i="30"/>
  <c r="L254" i="30"/>
  <c r="L163" i="30"/>
  <c r="J80" i="30"/>
  <c r="J60" i="30"/>
  <c r="H84" i="30"/>
  <c r="H87" i="30"/>
  <c r="H61" i="30"/>
  <c r="F87" i="30"/>
  <c r="F76" i="30"/>
  <c r="J81" i="30"/>
  <c r="F60" i="30"/>
  <c r="L84" i="31"/>
  <c r="L63" i="31"/>
  <c r="L55" i="31"/>
  <c r="L53" i="31"/>
  <c r="L97" i="31"/>
  <c r="L100" i="31"/>
  <c r="F76" i="28"/>
  <c r="L10" i="28"/>
  <c r="J10" i="28"/>
  <c r="C48" i="28"/>
  <c r="H146" i="26"/>
  <c r="K138" i="26"/>
  <c r="J138" i="26"/>
  <c r="I138" i="26"/>
  <c r="J126" i="26"/>
  <c r="I126" i="26"/>
  <c r="K126" i="26"/>
  <c r="M13" i="28"/>
  <c r="L13" i="28"/>
  <c r="K13" i="28"/>
  <c r="I13" i="28"/>
  <c r="J13" i="28"/>
  <c r="K134" i="26"/>
  <c r="J134" i="26"/>
  <c r="I134" i="26"/>
  <c r="J70" i="26"/>
  <c r="I70" i="26"/>
  <c r="K70" i="26"/>
  <c r="M65" i="28"/>
  <c r="L65" i="28"/>
  <c r="K65" i="28"/>
  <c r="I65" i="28"/>
  <c r="J65" i="28"/>
  <c r="L25" i="28"/>
  <c r="K25" i="28"/>
  <c r="J25" i="28"/>
  <c r="M25" i="28"/>
  <c r="I25" i="28"/>
  <c r="K66" i="28"/>
  <c r="J66" i="28"/>
  <c r="I66" i="28"/>
  <c r="M66" i="28"/>
  <c r="L66" i="28"/>
  <c r="H20" i="28"/>
  <c r="L12" i="28"/>
  <c r="I12" i="28"/>
  <c r="M12" i="28"/>
  <c r="K12" i="28"/>
  <c r="J12" i="28"/>
  <c r="M102" i="28"/>
  <c r="L102" i="28"/>
  <c r="K102" i="28"/>
  <c r="J102" i="28"/>
  <c r="I102" i="28"/>
  <c r="K92" i="28"/>
  <c r="J92" i="28"/>
  <c r="I92" i="28"/>
  <c r="M92" i="28"/>
  <c r="L92" i="28"/>
  <c r="I89" i="28"/>
  <c r="M89" i="28"/>
  <c r="L89" i="28"/>
  <c r="K89" i="28"/>
  <c r="J89" i="28"/>
  <c r="K114" i="26"/>
  <c r="J114" i="26"/>
  <c r="I114" i="26"/>
  <c r="K59" i="26"/>
  <c r="J59" i="26"/>
  <c r="I59" i="26"/>
  <c r="H118" i="26"/>
  <c r="K110" i="26"/>
  <c r="J110" i="26"/>
  <c r="I110" i="26"/>
  <c r="C20" i="26"/>
  <c r="L55" i="30"/>
  <c r="L83" i="30"/>
  <c r="I9" i="26"/>
  <c r="J9" i="26"/>
  <c r="I19" i="26"/>
  <c r="J19" i="26"/>
  <c r="J99" i="26"/>
  <c r="I99" i="26"/>
  <c r="V13" i="22"/>
  <c r="U21" i="22"/>
  <c r="X13" i="22"/>
  <c r="W13" i="22"/>
  <c r="J46" i="22"/>
  <c r="K46" i="22"/>
  <c r="E77" i="22"/>
  <c r="X103" i="19"/>
  <c r="X45" i="19"/>
  <c r="P18" i="19"/>
  <c r="R18" i="19"/>
  <c r="P115" i="19"/>
  <c r="R115" i="19"/>
  <c r="H151" i="19"/>
  <c r="D133" i="22"/>
  <c r="P112" i="19"/>
  <c r="R112" i="19"/>
  <c r="I129" i="18"/>
  <c r="L90" i="18"/>
  <c r="E148" i="18"/>
  <c r="X145" i="18"/>
  <c r="X96" i="18"/>
  <c r="W104" i="18"/>
  <c r="Y37" i="18"/>
  <c r="X37" i="18"/>
  <c r="W36" i="18"/>
  <c r="S21" i="17"/>
  <c r="U13" i="17"/>
  <c r="V13" i="17"/>
  <c r="Q108" i="18"/>
  <c r="I51" i="18"/>
  <c r="H50" i="18"/>
  <c r="X142" i="18"/>
  <c r="C63" i="17"/>
  <c r="G49" i="16"/>
  <c r="J41" i="16"/>
  <c r="I41" i="16"/>
  <c r="G77" i="16"/>
  <c r="S46" i="6"/>
  <c r="R46" i="6"/>
  <c r="Q46" i="6"/>
  <c r="K145" i="13"/>
  <c r="J145" i="13"/>
  <c r="I145" i="13"/>
  <c r="K211" i="3"/>
  <c r="J211" i="3"/>
  <c r="L211" i="3"/>
  <c r="L163" i="3"/>
  <c r="K163" i="3"/>
  <c r="J163" i="3"/>
  <c r="K37" i="2"/>
  <c r="L37" i="2"/>
  <c r="J37" i="2"/>
  <c r="F64" i="31"/>
  <c r="F42" i="31"/>
  <c r="L257" i="30"/>
  <c r="L229" i="30"/>
  <c r="N229" i="30"/>
  <c r="J257" i="30"/>
  <c r="L236" i="30"/>
  <c r="J229" i="30"/>
  <c r="H230" i="30"/>
  <c r="H166" i="30"/>
  <c r="J260" i="30"/>
  <c r="J235" i="30"/>
  <c r="H260" i="30"/>
  <c r="L241" i="30"/>
  <c r="F260" i="30"/>
  <c r="F251" i="30"/>
  <c r="H235" i="30"/>
  <c r="H263" i="30"/>
  <c r="L253" i="30"/>
  <c r="J82" i="30"/>
  <c r="J59" i="30"/>
  <c r="H86" i="30"/>
  <c r="F57" i="30"/>
  <c r="F78" i="30"/>
  <c r="J65" i="30"/>
  <c r="L79" i="31"/>
  <c r="L36" i="31"/>
  <c r="L80" i="31"/>
  <c r="L59" i="31"/>
  <c r="L61" i="31"/>
  <c r="L99" i="31"/>
  <c r="L102" i="31"/>
  <c r="E20" i="28"/>
  <c r="G132" i="28"/>
  <c r="J79" i="28"/>
  <c r="L79" i="28"/>
  <c r="F132" i="28"/>
  <c r="E132" i="28"/>
  <c r="E104" i="28"/>
  <c r="L96" i="28"/>
  <c r="J96" i="28"/>
  <c r="M15" i="28"/>
  <c r="K15" i="28"/>
  <c r="L15" i="28"/>
  <c r="J15" i="28"/>
  <c r="I15" i="28"/>
  <c r="E20" i="26"/>
  <c r="C76" i="26"/>
  <c r="E132" i="26"/>
  <c r="M44" i="28"/>
  <c r="L44" i="28"/>
  <c r="J44" i="28"/>
  <c r="K44" i="28"/>
  <c r="I44" i="28"/>
  <c r="K112" i="26"/>
  <c r="J112" i="26"/>
  <c r="I112" i="26"/>
  <c r="D62" i="28"/>
  <c r="M59" i="28"/>
  <c r="L59" i="28"/>
  <c r="K59" i="28"/>
  <c r="J59" i="28"/>
  <c r="I59" i="28"/>
  <c r="K74" i="28"/>
  <c r="J74" i="28"/>
  <c r="I74" i="28"/>
  <c r="M74" i="28"/>
  <c r="L74" i="28"/>
  <c r="L29" i="28"/>
  <c r="I29" i="28"/>
  <c r="M29" i="28"/>
  <c r="K29" i="28"/>
  <c r="J29" i="28"/>
  <c r="M111" i="28"/>
  <c r="L111" i="28"/>
  <c r="K111" i="28"/>
  <c r="J111" i="28"/>
  <c r="I111" i="28"/>
  <c r="K100" i="28"/>
  <c r="J100" i="28"/>
  <c r="I100" i="28"/>
  <c r="L100" i="28"/>
  <c r="M100" i="28"/>
  <c r="I98" i="28"/>
  <c r="M98" i="28"/>
  <c r="L98" i="28"/>
  <c r="K98" i="28"/>
  <c r="J98" i="28"/>
  <c r="K111" i="26"/>
  <c r="J111" i="26"/>
  <c r="I111" i="26"/>
  <c r="K58" i="26"/>
  <c r="J58" i="26"/>
  <c r="I58" i="26"/>
  <c r="L53" i="30"/>
  <c r="N53" i="30"/>
  <c r="L87" i="30"/>
  <c r="G62" i="26"/>
  <c r="I54" i="26"/>
  <c r="J54" i="26"/>
  <c r="J130" i="26"/>
  <c r="I130" i="26"/>
  <c r="F76" i="26"/>
  <c r="C105" i="22"/>
  <c r="K85" i="22"/>
  <c r="J85" i="22"/>
  <c r="X86" i="19"/>
  <c r="H43" i="19"/>
  <c r="J43" i="19"/>
  <c r="X15" i="19"/>
  <c r="P126" i="19"/>
  <c r="H159" i="19"/>
  <c r="J159" i="19"/>
  <c r="N133" i="19"/>
  <c r="N121" i="19"/>
  <c r="F135" i="19"/>
  <c r="H104" i="19"/>
  <c r="J104" i="19"/>
  <c r="K132" i="18"/>
  <c r="C147" i="17"/>
  <c r="D92" i="18"/>
  <c r="X80" i="18"/>
  <c r="X55" i="18"/>
  <c r="G63" i="17"/>
  <c r="R40" i="18"/>
  <c r="Q40" i="18"/>
  <c r="P48" i="18"/>
  <c r="P36" i="18"/>
  <c r="X109" i="18"/>
  <c r="X14" i="18"/>
  <c r="K112" i="17"/>
  <c r="J112" i="17"/>
  <c r="I112" i="17"/>
  <c r="G92" i="18"/>
  <c r="O160" i="18"/>
  <c r="G23" i="16"/>
  <c r="J24" i="16"/>
  <c r="I24" i="16"/>
  <c r="D93" i="16"/>
  <c r="S21" i="16"/>
  <c r="J80" i="16"/>
  <c r="I80" i="16"/>
  <c r="H79" i="16"/>
  <c r="V132" i="18"/>
  <c r="G121" i="16"/>
  <c r="I39" i="12"/>
  <c r="L39" i="12"/>
  <c r="J39" i="12"/>
  <c r="L42" i="12"/>
  <c r="L40" i="12"/>
  <c r="C118" i="13"/>
  <c r="W13" i="13"/>
  <c r="U13" i="13"/>
  <c r="V13" i="13"/>
  <c r="V18" i="13"/>
  <c r="U18" i="13"/>
  <c r="I36" i="12"/>
  <c r="J36" i="12"/>
  <c r="K21" i="12"/>
  <c r="K30" i="6"/>
  <c r="J30" i="6"/>
  <c r="I30" i="6"/>
  <c r="J99" i="3"/>
  <c r="K99" i="3"/>
  <c r="J112" i="3"/>
  <c r="I123" i="3"/>
  <c r="L112" i="3"/>
  <c r="K112" i="3"/>
  <c r="F164" i="30"/>
  <c r="H164" i="30"/>
  <c r="J256" i="30"/>
  <c r="L256" i="30"/>
  <c r="J175" i="30"/>
  <c r="L175" i="30"/>
  <c r="J165" i="30"/>
  <c r="L165" i="30"/>
  <c r="H259" i="30"/>
  <c r="J259" i="30"/>
  <c r="L234" i="30"/>
  <c r="F258" i="30"/>
  <c r="H258" i="30"/>
  <c r="F169" i="30"/>
  <c r="F259" i="30"/>
  <c r="J241" i="30"/>
  <c r="J234" i="30"/>
  <c r="F262" i="30"/>
  <c r="L239" i="30"/>
  <c r="F174" i="30"/>
  <c r="H174" i="30"/>
  <c r="J58" i="30"/>
  <c r="J84" i="30"/>
  <c r="H58" i="30"/>
  <c r="H75" i="30"/>
  <c r="J75" i="30"/>
  <c r="J77" i="30"/>
  <c r="F56" i="30"/>
  <c r="F75" i="30"/>
  <c r="F80" i="30"/>
  <c r="H64" i="30"/>
  <c r="J83" i="30"/>
  <c r="L38" i="31"/>
  <c r="L42" i="31"/>
  <c r="L34" i="31"/>
  <c r="L81" i="31"/>
  <c r="L75" i="31"/>
  <c r="L101" i="31"/>
  <c r="L104" i="31"/>
  <c r="J54" i="30"/>
  <c r="E90" i="28"/>
  <c r="C34" i="28"/>
  <c r="G62" i="28"/>
  <c r="G34" i="28"/>
  <c r="F104" i="28"/>
  <c r="C90" i="28"/>
  <c r="C104" i="28"/>
  <c r="K131" i="26"/>
  <c r="J131" i="26"/>
  <c r="I131" i="26"/>
  <c r="K89" i="26"/>
  <c r="J89" i="26"/>
  <c r="I89" i="26"/>
  <c r="K55" i="26"/>
  <c r="J55" i="26"/>
  <c r="I55" i="26"/>
  <c r="H62" i="26"/>
  <c r="J61" i="26"/>
  <c r="I61" i="26"/>
  <c r="K61" i="26"/>
  <c r="D48" i="28"/>
  <c r="M41" i="28"/>
  <c r="K41" i="28"/>
  <c r="L41" i="28"/>
  <c r="J41" i="28"/>
  <c r="I41" i="28"/>
  <c r="M108" i="28"/>
  <c r="L108" i="28"/>
  <c r="K108" i="28"/>
  <c r="J108" i="28"/>
  <c r="I108" i="28"/>
  <c r="I9" i="28"/>
  <c r="M9" i="28"/>
  <c r="J9" i="28"/>
  <c r="L9" i="28"/>
  <c r="K9" i="28"/>
  <c r="I64" i="28"/>
  <c r="L64" i="28"/>
  <c r="M64" i="28"/>
  <c r="K64" i="28"/>
  <c r="J64" i="28"/>
  <c r="M145" i="28"/>
  <c r="L145" i="28"/>
  <c r="K145" i="28"/>
  <c r="J145" i="28"/>
  <c r="I145" i="28"/>
  <c r="K135" i="28"/>
  <c r="J135" i="28"/>
  <c r="I135" i="28"/>
  <c r="L135" i="28"/>
  <c r="M135" i="28"/>
  <c r="I141" i="28"/>
  <c r="M141" i="28"/>
  <c r="L141" i="28"/>
  <c r="J141" i="28"/>
  <c r="K141" i="28"/>
  <c r="K155" i="26"/>
  <c r="J155" i="26"/>
  <c r="I155" i="26"/>
  <c r="K101" i="26"/>
  <c r="J101" i="26"/>
  <c r="I101" i="26"/>
  <c r="C62" i="26"/>
  <c r="I127" i="26"/>
  <c r="K127" i="26"/>
  <c r="J127" i="26"/>
  <c r="L76" i="30"/>
  <c r="I109" i="26"/>
  <c r="J109" i="26"/>
  <c r="I80" i="26"/>
  <c r="J80" i="26"/>
  <c r="J158" i="26"/>
  <c r="I158" i="26"/>
  <c r="J124" i="22"/>
  <c r="K124" i="22"/>
  <c r="X73" i="19"/>
  <c r="P40" i="19"/>
  <c r="R40" i="19"/>
  <c r="H13" i="19"/>
  <c r="G21" i="19"/>
  <c r="J13" i="19"/>
  <c r="P137" i="19"/>
  <c r="R137" i="19"/>
  <c r="F63" i="19"/>
  <c r="V35" i="19"/>
  <c r="X97" i="19"/>
  <c r="W105" i="19"/>
  <c r="V105" i="19"/>
  <c r="R70" i="18"/>
  <c r="Q70" i="18"/>
  <c r="J118" i="17"/>
  <c r="I118" i="17"/>
  <c r="U134" i="18"/>
  <c r="E120" i="18"/>
  <c r="X71" i="18"/>
  <c r="E34" i="18"/>
  <c r="E22" i="18"/>
  <c r="U104" i="18"/>
  <c r="I126" i="18"/>
  <c r="Q31" i="18"/>
  <c r="X100" i="18"/>
  <c r="D134" i="18"/>
  <c r="I85" i="18"/>
  <c r="G160" i="18"/>
  <c r="I82" i="16"/>
  <c r="K82" i="16"/>
  <c r="J82" i="16"/>
  <c r="N106" i="18"/>
  <c r="K54" i="16"/>
  <c r="J54" i="16"/>
  <c r="I54" i="16"/>
  <c r="D65" i="16"/>
  <c r="H189" i="3"/>
  <c r="K178" i="3"/>
  <c r="J178" i="3"/>
  <c r="K53" i="12"/>
  <c r="I25" i="5"/>
  <c r="K25" i="5"/>
  <c r="K37" i="5"/>
  <c r="J37" i="5"/>
  <c r="I37" i="5"/>
  <c r="M37" i="5"/>
  <c r="L37" i="5"/>
  <c r="F65" i="31"/>
  <c r="F109" i="31"/>
  <c r="L284" i="30"/>
  <c r="J254" i="30"/>
  <c r="H255" i="30"/>
  <c r="F257" i="30"/>
  <c r="H257" i="30"/>
  <c r="L167" i="30"/>
  <c r="L240" i="30"/>
  <c r="J233" i="30"/>
  <c r="F261" i="30"/>
  <c r="J171" i="30"/>
  <c r="L171" i="30"/>
  <c r="J57" i="30"/>
  <c r="J86" i="30"/>
  <c r="H57" i="30"/>
  <c r="H77" i="30"/>
  <c r="J62" i="30"/>
  <c r="F77" i="30"/>
  <c r="F82" i="30"/>
  <c r="H63" i="30"/>
  <c r="L58" i="31"/>
  <c r="L57" i="31"/>
  <c r="L56" i="31"/>
  <c r="L60" i="31"/>
  <c r="L76" i="31"/>
  <c r="L103" i="31"/>
  <c r="L106" i="31"/>
  <c r="J53" i="30"/>
  <c r="F34" i="28"/>
  <c r="G146" i="28"/>
  <c r="C146" i="28"/>
  <c r="L27" i="28"/>
  <c r="J27" i="28"/>
  <c r="E76" i="28"/>
  <c r="C20" i="28"/>
  <c r="C160" i="28"/>
  <c r="D20" i="28"/>
  <c r="D132" i="28"/>
  <c r="L80" i="28"/>
  <c r="K80" i="28"/>
  <c r="J80" i="28"/>
  <c r="I80" i="28"/>
  <c r="M80" i="28"/>
  <c r="M116" i="28"/>
  <c r="L116" i="28"/>
  <c r="K116" i="28"/>
  <c r="J116" i="28"/>
  <c r="I116" i="28"/>
  <c r="C118" i="26"/>
  <c r="C132" i="26"/>
  <c r="K60" i="26"/>
  <c r="J60" i="26"/>
  <c r="I60" i="26"/>
  <c r="M142" i="28"/>
  <c r="L142" i="28"/>
  <c r="K142" i="28"/>
  <c r="J142" i="28"/>
  <c r="I142" i="28"/>
  <c r="I26" i="28"/>
  <c r="H34" i="28"/>
  <c r="M26" i="28"/>
  <c r="J26" i="28"/>
  <c r="L26" i="28"/>
  <c r="K26" i="28"/>
  <c r="I81" i="28"/>
  <c r="L81" i="28"/>
  <c r="K81" i="28"/>
  <c r="M81" i="28"/>
  <c r="J81" i="28"/>
  <c r="L88" i="28"/>
  <c r="K88" i="28"/>
  <c r="J88" i="28"/>
  <c r="I88" i="28"/>
  <c r="M88" i="28"/>
  <c r="K152" i="28"/>
  <c r="J152" i="28"/>
  <c r="I152" i="28"/>
  <c r="H160" i="28"/>
  <c r="M152" i="28"/>
  <c r="L152" i="28"/>
  <c r="J158" i="28"/>
  <c r="I158" i="28"/>
  <c r="M158" i="28"/>
  <c r="L158" i="28"/>
  <c r="K158" i="28"/>
  <c r="C160" i="26"/>
  <c r="K94" i="26"/>
  <c r="J94" i="26"/>
  <c r="I94" i="26"/>
  <c r="K120" i="26"/>
  <c r="J120" i="26"/>
  <c r="I120" i="26"/>
  <c r="L78" i="30"/>
  <c r="G76" i="26"/>
  <c r="J13" i="26"/>
  <c r="I13" i="26"/>
  <c r="F160" i="26"/>
  <c r="J123" i="22"/>
  <c r="L123" i="22"/>
  <c r="K123" i="22"/>
  <c r="K17" i="22"/>
  <c r="J17" i="22"/>
  <c r="K158" i="22"/>
  <c r="J158" i="22"/>
  <c r="H98" i="19"/>
  <c r="V77" i="19"/>
  <c r="X34" i="19"/>
  <c r="P10" i="19"/>
  <c r="O9" i="19"/>
  <c r="R71" i="19" s="1"/>
  <c r="R10" i="19"/>
  <c r="P145" i="19"/>
  <c r="R145" i="19"/>
  <c r="N51" i="19"/>
  <c r="P83" i="19"/>
  <c r="R83" i="19"/>
  <c r="O91" i="19"/>
  <c r="D91" i="22"/>
  <c r="N91" i="19"/>
  <c r="Q112" i="18"/>
  <c r="X17" i="18"/>
  <c r="K100" i="17"/>
  <c r="J100" i="17"/>
  <c r="I100" i="17"/>
  <c r="I80" i="18"/>
  <c r="D76" i="18"/>
  <c r="D64" i="18"/>
  <c r="Q19" i="18"/>
  <c r="J116" i="17"/>
  <c r="I116" i="17"/>
  <c r="X139" i="18"/>
  <c r="Q145" i="18"/>
  <c r="K69" i="17"/>
  <c r="J69" i="17"/>
  <c r="I69" i="17"/>
  <c r="H77" i="17"/>
  <c r="Q33" i="18"/>
  <c r="I56" i="16"/>
  <c r="J56" i="16"/>
  <c r="J28" i="16"/>
  <c r="I28" i="16"/>
  <c r="V11" i="16"/>
  <c r="U11" i="16"/>
  <c r="G118" i="13"/>
  <c r="J162" i="3"/>
  <c r="K162" i="3"/>
  <c r="K40" i="12"/>
  <c r="I50" i="6"/>
  <c r="K50" i="6"/>
  <c r="J50" i="6"/>
  <c r="I12" i="13"/>
  <c r="H20" i="13"/>
  <c r="K12" i="13"/>
  <c r="J12" i="13"/>
  <c r="K8" i="2"/>
  <c r="J8" i="2"/>
  <c r="L8" i="2"/>
  <c r="R44" i="6"/>
  <c r="Q44" i="6"/>
  <c r="K55" i="3"/>
  <c r="J55" i="3"/>
  <c r="J23" i="26"/>
  <c r="I23" i="26"/>
  <c r="J157" i="22"/>
  <c r="L157" i="22"/>
  <c r="K157" i="22"/>
  <c r="J144" i="22"/>
  <c r="L144" i="22"/>
  <c r="K144" i="22"/>
  <c r="C91" i="22"/>
  <c r="J71" i="22"/>
  <c r="L71" i="22"/>
  <c r="K71" i="22"/>
  <c r="J58" i="22"/>
  <c r="L58" i="22"/>
  <c r="K58" i="22"/>
  <c r="J45" i="22"/>
  <c r="L45" i="22"/>
  <c r="K45" i="22"/>
  <c r="J32" i="22"/>
  <c r="L32" i="22"/>
  <c r="K32" i="22"/>
  <c r="V20" i="22"/>
  <c r="W20" i="22"/>
  <c r="G161" i="22"/>
  <c r="L79" i="22"/>
  <c r="K79" i="22"/>
  <c r="J79" i="22"/>
  <c r="L66" i="22"/>
  <c r="K66" i="22"/>
  <c r="J66" i="22"/>
  <c r="G49" i="22"/>
  <c r="V11" i="22"/>
  <c r="W11" i="22"/>
  <c r="L121" i="22"/>
  <c r="K121" i="22"/>
  <c r="J121" i="22"/>
  <c r="L108" i="22"/>
  <c r="K108" i="22"/>
  <c r="J108" i="22"/>
  <c r="G91" i="22"/>
  <c r="G77" i="22"/>
  <c r="H21" i="22"/>
  <c r="K14" i="22"/>
  <c r="J14" i="22"/>
  <c r="K10" i="22"/>
  <c r="J10" i="22"/>
  <c r="J51" i="22"/>
  <c r="K51" i="22"/>
  <c r="K89" i="22"/>
  <c r="J89" i="22"/>
  <c r="K128" i="22"/>
  <c r="J128" i="22"/>
  <c r="S21" i="22"/>
  <c r="X96" i="19"/>
  <c r="V91" i="19"/>
  <c r="X83" i="19"/>
  <c r="N77" i="19"/>
  <c r="P69" i="19"/>
  <c r="P98" i="19"/>
  <c r="R98" i="19"/>
  <c r="O105" i="19"/>
  <c r="P85" i="19"/>
  <c r="R85" i="19"/>
  <c r="P72" i="19"/>
  <c r="R72" i="19"/>
  <c r="V149" i="19"/>
  <c r="P111" i="19"/>
  <c r="O119" i="19"/>
  <c r="R111" i="19"/>
  <c r="H103" i="19"/>
  <c r="N93" i="19"/>
  <c r="H59" i="19"/>
  <c r="P56" i="19"/>
  <c r="R56" i="19"/>
  <c r="X53" i="19"/>
  <c r="H48" i="19"/>
  <c r="P45" i="19"/>
  <c r="R45" i="19"/>
  <c r="X42" i="19"/>
  <c r="H40" i="19"/>
  <c r="P34" i="19"/>
  <c r="R34" i="19"/>
  <c r="X31" i="19"/>
  <c r="H29" i="19"/>
  <c r="P26" i="19"/>
  <c r="R26" i="19"/>
  <c r="X20" i="19"/>
  <c r="H18" i="19"/>
  <c r="P15" i="19"/>
  <c r="R15" i="19"/>
  <c r="X12" i="19"/>
  <c r="H10" i="19"/>
  <c r="G9" i="19"/>
  <c r="J10" i="19"/>
  <c r="X124" i="19"/>
  <c r="X132" i="19"/>
  <c r="X143" i="19"/>
  <c r="X154" i="19"/>
  <c r="P116" i="19"/>
  <c r="R116" i="19"/>
  <c r="P127" i="19"/>
  <c r="R127" i="19"/>
  <c r="P138" i="19"/>
  <c r="R138" i="19"/>
  <c r="P146" i="19"/>
  <c r="R146" i="19"/>
  <c r="P157" i="19"/>
  <c r="R157" i="19"/>
  <c r="H122" i="19"/>
  <c r="G121" i="19"/>
  <c r="J122" i="19"/>
  <c r="H130" i="19"/>
  <c r="J130" i="19"/>
  <c r="H141" i="19"/>
  <c r="J141" i="19"/>
  <c r="H152" i="19"/>
  <c r="J152" i="19"/>
  <c r="H160" i="19"/>
  <c r="J160" i="19"/>
  <c r="V107" i="19"/>
  <c r="H83" i="19"/>
  <c r="J83" i="19"/>
  <c r="G91" i="19"/>
  <c r="H70" i="19"/>
  <c r="J70" i="19"/>
  <c r="F51" i="19"/>
  <c r="F49" i="19"/>
  <c r="N37" i="19"/>
  <c r="N35" i="19"/>
  <c r="V23" i="19"/>
  <c r="V21" i="19"/>
  <c r="V121" i="19"/>
  <c r="P96" i="19"/>
  <c r="R96" i="19"/>
  <c r="H82" i="19"/>
  <c r="J82" i="19"/>
  <c r="X67" i="19"/>
  <c r="X111" i="19"/>
  <c r="W119" i="19"/>
  <c r="P103" i="19"/>
  <c r="R103" i="19"/>
  <c r="C132" i="18"/>
  <c r="I112" i="18"/>
  <c r="X95" i="18"/>
  <c r="Y86" i="18"/>
  <c r="X86" i="18"/>
  <c r="D90" i="18"/>
  <c r="I70" i="18"/>
  <c r="Q60" i="18"/>
  <c r="U48" i="18"/>
  <c r="Q17" i="18"/>
  <c r="S20" i="18"/>
  <c r="K117" i="17"/>
  <c r="J117" i="17"/>
  <c r="I117" i="17"/>
  <c r="C105" i="17"/>
  <c r="K74" i="17"/>
  <c r="J74" i="17"/>
  <c r="I74" i="17"/>
  <c r="K57" i="17"/>
  <c r="J57" i="17"/>
  <c r="I57" i="17"/>
  <c r="X157" i="18"/>
  <c r="K134" i="18"/>
  <c r="X122" i="18"/>
  <c r="X113" i="18"/>
  <c r="Y113" i="18"/>
  <c r="D118" i="18"/>
  <c r="O104" i="18"/>
  <c r="Q88" i="18"/>
  <c r="X79" i="18"/>
  <c r="W78" i="18"/>
  <c r="Y79" i="18"/>
  <c r="E76" i="18"/>
  <c r="U50" i="18"/>
  <c r="T146" i="18"/>
  <c r="C148" i="18"/>
  <c r="E146" i="18"/>
  <c r="Q124" i="18"/>
  <c r="P132" i="18"/>
  <c r="P120" i="18"/>
  <c r="Q115" i="18"/>
  <c r="I89" i="18"/>
  <c r="G62" i="18"/>
  <c r="G50" i="18"/>
  <c r="I46" i="18"/>
  <c r="O36" i="18"/>
  <c r="Q37" i="18"/>
  <c r="Q29" i="18"/>
  <c r="I19" i="18"/>
  <c r="M8" i="18"/>
  <c r="C146" i="18"/>
  <c r="C134" i="18"/>
  <c r="E161" i="17"/>
  <c r="E135" i="17"/>
  <c r="J115" i="17"/>
  <c r="K115" i="17"/>
  <c r="I115" i="17"/>
  <c r="I73" i="17"/>
  <c r="J73" i="17"/>
  <c r="C51" i="17"/>
  <c r="J13" i="17"/>
  <c r="H21" i="17"/>
  <c r="I13" i="17"/>
  <c r="H9" i="17"/>
  <c r="X124" i="18"/>
  <c r="W132" i="18"/>
  <c r="D120" i="18"/>
  <c r="I108" i="18"/>
  <c r="M104" i="18"/>
  <c r="X89" i="18"/>
  <c r="K76" i="18"/>
  <c r="S50" i="18"/>
  <c r="Q13" i="18"/>
  <c r="T8" i="18"/>
  <c r="K114" i="17"/>
  <c r="I114" i="17"/>
  <c r="J114" i="17"/>
  <c r="K54" i="17"/>
  <c r="I54" i="17"/>
  <c r="J54" i="17"/>
  <c r="W16" i="17"/>
  <c r="U16" i="17"/>
  <c r="V16" i="17"/>
  <c r="P9" i="17"/>
  <c r="O148" i="18"/>
  <c r="Y138" i="18"/>
  <c r="W146" i="18"/>
  <c r="X138" i="18"/>
  <c r="W134" i="18"/>
  <c r="X125" i="18"/>
  <c r="I40" i="18"/>
  <c r="H48" i="18"/>
  <c r="H36" i="18"/>
  <c r="I31" i="18"/>
  <c r="Q14" i="18"/>
  <c r="J122" i="17"/>
  <c r="I122" i="17"/>
  <c r="H121" i="17"/>
  <c r="K122" i="17"/>
  <c r="J61" i="17"/>
  <c r="I61" i="17"/>
  <c r="K61" i="17"/>
  <c r="C49" i="17"/>
  <c r="C37" i="17"/>
  <c r="J20" i="17"/>
  <c r="I20" i="17"/>
  <c r="K20" i="17"/>
  <c r="X137" i="18"/>
  <c r="U132" i="18"/>
  <c r="S104" i="18"/>
  <c r="X83" i="18"/>
  <c r="R144" i="18"/>
  <c r="Q144" i="18"/>
  <c r="I157" i="18"/>
  <c r="I142" i="18"/>
  <c r="E149" i="17"/>
  <c r="K129" i="17"/>
  <c r="J129" i="17"/>
  <c r="I129" i="17"/>
  <c r="C65" i="17"/>
  <c r="G35" i="17"/>
  <c r="W11" i="17"/>
  <c r="V11" i="17"/>
  <c r="U11" i="17"/>
  <c r="X84" i="18"/>
  <c r="R68" i="18"/>
  <c r="Q68" i="18"/>
  <c r="P76" i="18"/>
  <c r="Q59" i="18"/>
  <c r="I33" i="18"/>
  <c r="X151" i="18"/>
  <c r="Y151" i="18"/>
  <c r="G161" i="17"/>
  <c r="K137" i="17"/>
  <c r="J137" i="17"/>
  <c r="I137" i="17"/>
  <c r="G119" i="17"/>
  <c r="K94" i="17"/>
  <c r="J94" i="17"/>
  <c r="I94" i="17"/>
  <c r="H93" i="17"/>
  <c r="K33" i="17"/>
  <c r="J33" i="17"/>
  <c r="I33" i="17"/>
  <c r="K15" i="17"/>
  <c r="J15" i="17"/>
  <c r="I15" i="17"/>
  <c r="I126" i="16"/>
  <c r="J126" i="16"/>
  <c r="E77" i="16"/>
  <c r="K40" i="16"/>
  <c r="J40" i="16"/>
  <c r="I40" i="16"/>
  <c r="S9" i="16"/>
  <c r="U10" i="16"/>
  <c r="V10" i="16"/>
  <c r="E147" i="16"/>
  <c r="F64" i="18"/>
  <c r="F62" i="18"/>
  <c r="F8" i="18"/>
  <c r="F50" i="18"/>
  <c r="D63" i="17"/>
  <c r="D107" i="17"/>
  <c r="D161" i="17"/>
  <c r="K101" i="16"/>
  <c r="I101" i="16"/>
  <c r="J101" i="16"/>
  <c r="I73" i="16"/>
  <c r="K73" i="16"/>
  <c r="J73" i="16"/>
  <c r="J13" i="16"/>
  <c r="I13" i="16"/>
  <c r="H21" i="16"/>
  <c r="K13" i="16"/>
  <c r="N22" i="18"/>
  <c r="N78" i="18"/>
  <c r="C133" i="16"/>
  <c r="G21" i="16"/>
  <c r="J61" i="16"/>
  <c r="I61" i="16"/>
  <c r="O21" i="16"/>
  <c r="V22" i="18"/>
  <c r="V160" i="18"/>
  <c r="X94" i="18"/>
  <c r="V148" i="18"/>
  <c r="K43" i="16"/>
  <c r="J43" i="16"/>
  <c r="I43" i="16"/>
  <c r="H49" i="16"/>
  <c r="V19" i="16"/>
  <c r="U19" i="16"/>
  <c r="C9" i="16"/>
  <c r="K156" i="16"/>
  <c r="J156" i="16"/>
  <c r="I156" i="16"/>
  <c r="K158" i="16"/>
  <c r="I158" i="16"/>
  <c r="J158" i="16"/>
  <c r="C105" i="16"/>
  <c r="G149" i="16"/>
  <c r="W8" i="13"/>
  <c r="V8" i="13"/>
  <c r="U8" i="13"/>
  <c r="W18" i="13"/>
  <c r="W14" i="13"/>
  <c r="W9" i="13"/>
  <c r="L27" i="12"/>
  <c r="J27" i="12"/>
  <c r="I27" i="12"/>
  <c r="K54" i="12"/>
  <c r="H187" i="3"/>
  <c r="E34" i="13"/>
  <c r="F160" i="13"/>
  <c r="F48" i="13"/>
  <c r="I34" i="6"/>
  <c r="K34" i="6"/>
  <c r="J34" i="6"/>
  <c r="K149" i="13"/>
  <c r="I149" i="13"/>
  <c r="J149" i="13"/>
  <c r="E48" i="13"/>
  <c r="I40" i="12"/>
  <c r="J40" i="12"/>
  <c r="K25" i="12"/>
  <c r="K57" i="12"/>
  <c r="S40" i="6"/>
  <c r="R40" i="6"/>
  <c r="Q40" i="6"/>
  <c r="K30" i="12"/>
  <c r="V42" i="5"/>
  <c r="U42" i="5"/>
  <c r="S42" i="5"/>
  <c r="T42" i="5"/>
  <c r="W42" i="5"/>
  <c r="S7" i="6"/>
  <c r="R7" i="6"/>
  <c r="Q7" i="6"/>
  <c r="S37" i="6"/>
  <c r="R37" i="6"/>
  <c r="Q37" i="6"/>
  <c r="W40" i="5"/>
  <c r="T40" i="5"/>
  <c r="S40" i="5"/>
  <c r="U40" i="5"/>
  <c r="V40" i="5"/>
  <c r="K120" i="13"/>
  <c r="J120" i="13"/>
  <c r="I120" i="13"/>
  <c r="I16" i="13"/>
  <c r="K16" i="13"/>
  <c r="J16" i="13"/>
  <c r="J151" i="13"/>
  <c r="I151" i="13"/>
  <c r="K151" i="13"/>
  <c r="I143" i="13"/>
  <c r="J143" i="13"/>
  <c r="K143" i="13"/>
  <c r="E191" i="3"/>
  <c r="K49" i="3"/>
  <c r="J49" i="3"/>
  <c r="J51" i="6"/>
  <c r="I51" i="6"/>
  <c r="J7" i="2"/>
  <c r="K7" i="2"/>
  <c r="L7" i="2"/>
  <c r="Q52" i="6"/>
  <c r="R52" i="6"/>
  <c r="L28" i="5"/>
  <c r="K28" i="5"/>
  <c r="M28" i="5"/>
  <c r="J28" i="5"/>
  <c r="I28" i="5"/>
  <c r="L40" i="5"/>
  <c r="K40" i="5"/>
  <c r="J40" i="5"/>
  <c r="M40" i="5"/>
  <c r="I40" i="5"/>
  <c r="H122" i="3"/>
  <c r="K46" i="3"/>
  <c r="J46" i="3"/>
  <c r="L20" i="3"/>
  <c r="K20" i="3"/>
  <c r="J20" i="3"/>
  <c r="L35" i="2"/>
  <c r="K35" i="2"/>
  <c r="J35" i="2"/>
  <c r="E122" i="3"/>
  <c r="G114" i="3"/>
  <c r="F90" i="26"/>
  <c r="I157" i="26"/>
  <c r="J157" i="26"/>
  <c r="D160" i="26"/>
  <c r="D132" i="26"/>
  <c r="J92" i="26"/>
  <c r="I92" i="26"/>
  <c r="J131" i="22"/>
  <c r="L131" i="22"/>
  <c r="K131" i="22"/>
  <c r="J118" i="22"/>
  <c r="L118" i="22"/>
  <c r="K118" i="22"/>
  <c r="J20" i="22"/>
  <c r="L20" i="22"/>
  <c r="K20" i="22"/>
  <c r="J12" i="22"/>
  <c r="L12" i="22"/>
  <c r="K12" i="22"/>
  <c r="L152" i="22"/>
  <c r="K152" i="22"/>
  <c r="J152" i="22"/>
  <c r="L139" i="22"/>
  <c r="K139" i="22"/>
  <c r="J139" i="22"/>
  <c r="I147" i="22"/>
  <c r="L126" i="22"/>
  <c r="K126" i="22"/>
  <c r="J126" i="22"/>
  <c r="L53" i="22"/>
  <c r="K53" i="22"/>
  <c r="J53" i="22"/>
  <c r="L40" i="22"/>
  <c r="K40" i="22"/>
  <c r="J40" i="22"/>
  <c r="L27" i="22"/>
  <c r="K27" i="22"/>
  <c r="J27" i="22"/>
  <c r="I35" i="22"/>
  <c r="F161" i="22"/>
  <c r="F49" i="22"/>
  <c r="L19" i="22"/>
  <c r="K19" i="22"/>
  <c r="J19" i="22"/>
  <c r="L11" i="22"/>
  <c r="K11" i="22"/>
  <c r="J11" i="22"/>
  <c r="L95" i="22"/>
  <c r="K95" i="22"/>
  <c r="J95" i="22"/>
  <c r="L82" i="22"/>
  <c r="K82" i="22"/>
  <c r="J82" i="22"/>
  <c r="L69" i="22"/>
  <c r="K69" i="22"/>
  <c r="J69" i="22"/>
  <c r="I77" i="22"/>
  <c r="L56" i="22"/>
  <c r="K56" i="22"/>
  <c r="J56" i="22"/>
  <c r="I63" i="22"/>
  <c r="H105" i="22"/>
  <c r="K18" i="22"/>
  <c r="J18" i="22"/>
  <c r="H63" i="22"/>
  <c r="K55" i="22"/>
  <c r="J55" i="22"/>
  <c r="K94" i="22"/>
  <c r="J94" i="22"/>
  <c r="J132" i="22"/>
  <c r="K132" i="22"/>
  <c r="E147" i="22"/>
  <c r="E35" i="22"/>
  <c r="E119" i="22"/>
  <c r="P95" i="19"/>
  <c r="P82" i="19"/>
  <c r="H68" i="19"/>
  <c r="H97" i="19"/>
  <c r="J97" i="19"/>
  <c r="G105" i="19"/>
  <c r="G93" i="19"/>
  <c r="H84" i="19"/>
  <c r="J84" i="19"/>
  <c r="H71" i="19"/>
  <c r="J71" i="19"/>
  <c r="F121" i="19"/>
  <c r="X110" i="19"/>
  <c r="P102" i="19"/>
  <c r="R102" i="19"/>
  <c r="F79" i="19"/>
  <c r="X58" i="19"/>
  <c r="H56" i="19"/>
  <c r="J56" i="19"/>
  <c r="P53" i="19"/>
  <c r="R53" i="19"/>
  <c r="X47" i="19"/>
  <c r="H45" i="19"/>
  <c r="J45" i="19"/>
  <c r="P42" i="19"/>
  <c r="R42" i="19"/>
  <c r="X39" i="19"/>
  <c r="H34" i="19"/>
  <c r="J34" i="19"/>
  <c r="P31" i="19"/>
  <c r="R31" i="19"/>
  <c r="X28" i="19"/>
  <c r="H26" i="19"/>
  <c r="J26" i="19"/>
  <c r="P20" i="19"/>
  <c r="R20" i="19"/>
  <c r="X17" i="19"/>
  <c r="H15" i="19"/>
  <c r="J15" i="19"/>
  <c r="P12" i="19"/>
  <c r="R12" i="19"/>
  <c r="X114" i="19"/>
  <c r="X125" i="19"/>
  <c r="W133" i="19"/>
  <c r="X136" i="19"/>
  <c r="W135" i="19"/>
  <c r="X144" i="19"/>
  <c r="X155" i="19"/>
  <c r="P117" i="19"/>
  <c r="R117" i="19"/>
  <c r="P128" i="19"/>
  <c r="R128" i="19"/>
  <c r="P139" i="19"/>
  <c r="O147" i="19"/>
  <c r="R139" i="19"/>
  <c r="P150" i="19"/>
  <c r="O149" i="19"/>
  <c r="R150" i="19"/>
  <c r="P158" i="19"/>
  <c r="R158" i="19"/>
  <c r="H123" i="19"/>
  <c r="J123" i="19"/>
  <c r="H131" i="19"/>
  <c r="J131" i="19"/>
  <c r="H142" i="19"/>
  <c r="J142" i="19"/>
  <c r="H153" i="19"/>
  <c r="G161" i="19"/>
  <c r="J153" i="19"/>
  <c r="F107" i="19"/>
  <c r="X98" i="19"/>
  <c r="X81" i="19"/>
  <c r="X68" i="19"/>
  <c r="F37" i="19"/>
  <c r="F35" i="19"/>
  <c r="N23" i="19"/>
  <c r="N21" i="19"/>
  <c r="V9" i="19"/>
  <c r="F161" i="19"/>
  <c r="H95" i="19"/>
  <c r="J95" i="19"/>
  <c r="X80" i="19"/>
  <c r="W79" i="19"/>
  <c r="P66" i="19"/>
  <c r="R66" i="19"/>
  <c r="O65" i="19"/>
  <c r="V161" i="19"/>
  <c r="F133" i="19"/>
  <c r="H111" i="19"/>
  <c r="G119" i="19"/>
  <c r="J111" i="19"/>
  <c r="X102" i="19"/>
  <c r="V79" i="19"/>
  <c r="N65" i="19"/>
  <c r="Q150" i="18"/>
  <c r="Q122" i="18"/>
  <c r="U118" i="18"/>
  <c r="Q95" i="18"/>
  <c r="Q86" i="18"/>
  <c r="S90" i="18"/>
  <c r="X69" i="18"/>
  <c r="W76" i="18"/>
  <c r="I60" i="18"/>
  <c r="M48" i="18"/>
  <c r="I17" i="18"/>
  <c r="K20" i="18"/>
  <c r="G135" i="17"/>
  <c r="J136" i="17"/>
  <c r="I136" i="17"/>
  <c r="J32" i="17"/>
  <c r="I32" i="17"/>
  <c r="X153" i="18"/>
  <c r="Q131" i="18"/>
  <c r="G104" i="18"/>
  <c r="I88" i="18"/>
  <c r="O78" i="18"/>
  <c r="Q71" i="18"/>
  <c r="R71" i="18"/>
  <c r="M50" i="18"/>
  <c r="T160" i="18"/>
  <c r="L146" i="18"/>
  <c r="I145" i="18"/>
  <c r="Q137" i="18"/>
  <c r="I124" i="18"/>
  <c r="H132" i="18"/>
  <c r="H120" i="18"/>
  <c r="I115" i="18"/>
  <c r="Q98" i="18"/>
  <c r="Y88" i="18"/>
  <c r="X88" i="18"/>
  <c r="X45" i="18"/>
  <c r="G36" i="18"/>
  <c r="I37" i="18"/>
  <c r="I29" i="18"/>
  <c r="E8" i="18"/>
  <c r="I151" i="17"/>
  <c r="J151" i="17"/>
  <c r="J132" i="17"/>
  <c r="K132" i="17"/>
  <c r="I132" i="17"/>
  <c r="J90" i="17"/>
  <c r="I90" i="17"/>
  <c r="J72" i="17"/>
  <c r="K72" i="17"/>
  <c r="I72" i="17"/>
  <c r="I47" i="17"/>
  <c r="J47" i="17"/>
  <c r="I30" i="17"/>
  <c r="J30" i="17"/>
  <c r="O132" i="18"/>
  <c r="R116" i="18"/>
  <c r="Q116" i="18"/>
  <c r="X107" i="18"/>
  <c r="W106" i="18"/>
  <c r="E104" i="18"/>
  <c r="U78" i="18"/>
  <c r="C76" i="18"/>
  <c r="K50" i="18"/>
  <c r="R39" i="18"/>
  <c r="Q39" i="18"/>
  <c r="Q30" i="18"/>
  <c r="T34" i="18"/>
  <c r="I13" i="18"/>
  <c r="L8" i="18"/>
  <c r="K131" i="17"/>
  <c r="I131" i="17"/>
  <c r="J131" i="17"/>
  <c r="C119" i="17"/>
  <c r="K88" i="17"/>
  <c r="I88" i="17"/>
  <c r="J88" i="17"/>
  <c r="K71" i="17"/>
  <c r="I71" i="17"/>
  <c r="J71" i="17"/>
  <c r="E9" i="17"/>
  <c r="M146" i="18"/>
  <c r="M134" i="18"/>
  <c r="S120" i="18"/>
  <c r="R83" i="18"/>
  <c r="Q83" i="18"/>
  <c r="T78" i="18"/>
  <c r="X39" i="18"/>
  <c r="X30" i="18"/>
  <c r="I14" i="18"/>
  <c r="K139" i="17"/>
  <c r="J139" i="17"/>
  <c r="I139" i="17"/>
  <c r="H147" i="17"/>
  <c r="H135" i="17"/>
  <c r="G79" i="17"/>
  <c r="M132" i="18"/>
  <c r="X117" i="18"/>
  <c r="K104" i="18"/>
  <c r="S78" i="18"/>
  <c r="Q41" i="18"/>
  <c r="T36" i="18"/>
  <c r="Q153" i="18"/>
  <c r="I155" i="18"/>
  <c r="I151" i="18"/>
  <c r="K146" i="17"/>
  <c r="J146" i="17"/>
  <c r="I146" i="17"/>
  <c r="K86" i="17"/>
  <c r="J86" i="17"/>
  <c r="I86" i="17"/>
  <c r="K26" i="17"/>
  <c r="J26" i="17"/>
  <c r="I26" i="17"/>
  <c r="C9" i="17"/>
  <c r="I68" i="18"/>
  <c r="H76" i="18"/>
  <c r="I59" i="18"/>
  <c r="Q42" i="18"/>
  <c r="X32" i="18"/>
  <c r="X159" i="18"/>
  <c r="Y159" i="18"/>
  <c r="K154" i="17"/>
  <c r="J154" i="17"/>
  <c r="I154" i="17"/>
  <c r="H161" i="17"/>
  <c r="K111" i="17"/>
  <c r="J111" i="17"/>
  <c r="I111" i="17"/>
  <c r="H119" i="17"/>
  <c r="H107" i="17"/>
  <c r="G51" i="17"/>
  <c r="J84" i="16"/>
  <c r="I84" i="16"/>
  <c r="J67" i="16"/>
  <c r="I67" i="16"/>
  <c r="K18" i="16"/>
  <c r="J18" i="16"/>
  <c r="I18" i="16"/>
  <c r="H9" i="16"/>
  <c r="K56" i="16" s="1"/>
  <c r="K10" i="16"/>
  <c r="J10" i="16"/>
  <c r="I10" i="16"/>
  <c r="E107" i="16"/>
  <c r="F22" i="18"/>
  <c r="F132" i="18"/>
  <c r="F104" i="18"/>
  <c r="D93" i="17"/>
  <c r="D51" i="16"/>
  <c r="D133" i="16"/>
  <c r="D121" i="16"/>
  <c r="J55" i="16"/>
  <c r="I55" i="16"/>
  <c r="H63" i="16"/>
  <c r="K55" i="16"/>
  <c r="N20" i="18"/>
  <c r="N76" i="18"/>
  <c r="O21" i="17"/>
  <c r="I143" i="16"/>
  <c r="K143" i="16"/>
  <c r="J143" i="16"/>
  <c r="D91" i="16"/>
  <c r="D79" i="16"/>
  <c r="K12" i="16"/>
  <c r="J12" i="16"/>
  <c r="I12" i="16"/>
  <c r="V48" i="18"/>
  <c r="V20" i="18"/>
  <c r="X18" i="18"/>
  <c r="X102" i="18"/>
  <c r="C65" i="16"/>
  <c r="K112" i="16"/>
  <c r="J112" i="16"/>
  <c r="I112" i="16"/>
  <c r="H119" i="16"/>
  <c r="J123" i="16"/>
  <c r="I123" i="16"/>
  <c r="K123" i="16"/>
  <c r="J108" i="16"/>
  <c r="H107" i="16"/>
  <c r="K108" i="16"/>
  <c r="I108" i="16"/>
  <c r="G105" i="16"/>
  <c r="F79" i="17"/>
  <c r="F63" i="17"/>
  <c r="L37" i="12"/>
  <c r="J37" i="12"/>
  <c r="I37" i="12"/>
  <c r="C62" i="13"/>
  <c r="C20" i="13"/>
  <c r="F77" i="16"/>
  <c r="F65" i="16"/>
  <c r="D90" i="13"/>
  <c r="V11" i="5"/>
  <c r="U11" i="5"/>
  <c r="T11" i="5"/>
  <c r="S11" i="5"/>
  <c r="W11" i="5"/>
  <c r="H186" i="3"/>
  <c r="J175" i="3"/>
  <c r="K175" i="3"/>
  <c r="K159" i="3"/>
  <c r="J159" i="3"/>
  <c r="K24" i="12"/>
  <c r="I18" i="6"/>
  <c r="K18" i="6"/>
  <c r="J18" i="6"/>
  <c r="S41" i="5"/>
  <c r="W41" i="5"/>
  <c r="V41" i="5"/>
  <c r="U41" i="5"/>
  <c r="T41" i="5"/>
  <c r="J44" i="12"/>
  <c r="I44" i="12"/>
  <c r="J57" i="12"/>
  <c r="I57" i="12"/>
  <c r="K29" i="12"/>
  <c r="K24" i="6"/>
  <c r="J24" i="6"/>
  <c r="I24" i="6"/>
  <c r="K9" i="6"/>
  <c r="J9" i="6"/>
  <c r="I9" i="6"/>
  <c r="J13" i="13"/>
  <c r="K13" i="13"/>
  <c r="I13" i="13"/>
  <c r="W29" i="5"/>
  <c r="V29" i="5"/>
  <c r="S29" i="5"/>
  <c r="U29" i="5"/>
  <c r="T29" i="5"/>
  <c r="W32" i="5"/>
  <c r="W31" i="5"/>
  <c r="S29" i="6"/>
  <c r="R29" i="6"/>
  <c r="Q29" i="6"/>
  <c r="K148" i="13"/>
  <c r="J148" i="13"/>
  <c r="I148" i="13"/>
  <c r="J27" i="13"/>
  <c r="I27" i="13"/>
  <c r="K27" i="13"/>
  <c r="J68" i="13"/>
  <c r="I68" i="13"/>
  <c r="H76" i="13"/>
  <c r="K68" i="13"/>
  <c r="K157" i="13"/>
  <c r="I157" i="13"/>
  <c r="J157" i="13"/>
  <c r="K58" i="13"/>
  <c r="I58" i="13"/>
  <c r="J58" i="13"/>
  <c r="U44" i="5"/>
  <c r="S44" i="5"/>
  <c r="H68" i="2"/>
  <c r="J13" i="6"/>
  <c r="I13" i="6"/>
  <c r="G192" i="3"/>
  <c r="F123" i="3"/>
  <c r="J54" i="3"/>
  <c r="K54" i="3"/>
  <c r="H17" i="2"/>
  <c r="L36" i="5"/>
  <c r="K36" i="5"/>
  <c r="M36" i="5"/>
  <c r="J36" i="5"/>
  <c r="I36" i="5"/>
  <c r="L48" i="5"/>
  <c r="K48" i="5"/>
  <c r="J48" i="5"/>
  <c r="M48" i="5"/>
  <c r="I48" i="5"/>
  <c r="H114" i="3"/>
  <c r="J19" i="2"/>
  <c r="K19" i="2"/>
  <c r="K16" i="3"/>
  <c r="L16" i="3"/>
  <c r="J16" i="3"/>
  <c r="S31" i="5"/>
  <c r="U31" i="5"/>
  <c r="K31" i="3"/>
  <c r="L31" i="3"/>
  <c r="J31" i="3"/>
  <c r="K40" i="2"/>
  <c r="L40" i="2"/>
  <c r="J40" i="2"/>
  <c r="I43" i="2"/>
  <c r="J53" i="28"/>
  <c r="L53" i="28"/>
  <c r="L36" i="28"/>
  <c r="J36" i="28"/>
  <c r="E118" i="28"/>
  <c r="F90" i="28"/>
  <c r="E34" i="28"/>
  <c r="C118" i="28"/>
  <c r="K125" i="26"/>
  <c r="J125" i="26"/>
  <c r="I125" i="26"/>
  <c r="H132" i="26"/>
  <c r="K98" i="26"/>
  <c r="I98" i="26"/>
  <c r="J98" i="26"/>
  <c r="C34" i="26"/>
  <c r="I88" i="26"/>
  <c r="K88" i="26"/>
  <c r="J88" i="26"/>
  <c r="M73" i="28"/>
  <c r="L73" i="28"/>
  <c r="K73" i="28"/>
  <c r="I73" i="28"/>
  <c r="J73" i="28"/>
  <c r="J79" i="26"/>
  <c r="I79" i="26"/>
  <c r="K79" i="26"/>
  <c r="C146" i="26"/>
  <c r="K103" i="26"/>
  <c r="J103" i="26"/>
  <c r="I103" i="26"/>
  <c r="M24" i="28"/>
  <c r="K24" i="28"/>
  <c r="L24" i="28"/>
  <c r="J24" i="28"/>
  <c r="I24" i="28"/>
  <c r="L33" i="28"/>
  <c r="K33" i="28"/>
  <c r="J33" i="28"/>
  <c r="M33" i="28"/>
  <c r="I33" i="28"/>
  <c r="K83" i="28"/>
  <c r="J83" i="28"/>
  <c r="I83" i="28"/>
  <c r="M83" i="28"/>
  <c r="L83" i="28"/>
  <c r="J60" i="28"/>
  <c r="I60" i="28"/>
  <c r="M60" i="28"/>
  <c r="L60" i="28"/>
  <c r="K60" i="28"/>
  <c r="L38" i="28"/>
  <c r="M38" i="28"/>
  <c r="K38" i="28"/>
  <c r="J38" i="28"/>
  <c r="I38" i="28"/>
  <c r="M67" i="28"/>
  <c r="K67" i="28"/>
  <c r="L67" i="28"/>
  <c r="J67" i="28"/>
  <c r="I67" i="28"/>
  <c r="M120" i="28"/>
  <c r="L120" i="28"/>
  <c r="K120" i="28"/>
  <c r="J120" i="28"/>
  <c r="I120" i="28"/>
  <c r="L114" i="28"/>
  <c r="K114" i="28"/>
  <c r="J114" i="28"/>
  <c r="I114" i="28"/>
  <c r="M114" i="28"/>
  <c r="K109" i="28"/>
  <c r="J109" i="28"/>
  <c r="I109" i="28"/>
  <c r="M109" i="28"/>
  <c r="L109" i="28"/>
  <c r="J103" i="28"/>
  <c r="I103" i="28"/>
  <c r="M103" i="28"/>
  <c r="K103" i="28"/>
  <c r="L103" i="28"/>
  <c r="I107" i="28"/>
  <c r="M107" i="28"/>
  <c r="L107" i="28"/>
  <c r="J107" i="28"/>
  <c r="K107" i="28"/>
  <c r="M101" i="28"/>
  <c r="L101" i="28"/>
  <c r="K101" i="28"/>
  <c r="J101" i="28"/>
  <c r="I101" i="28"/>
  <c r="K142" i="26"/>
  <c r="J142" i="26"/>
  <c r="I142" i="26"/>
  <c r="C90" i="26"/>
  <c r="E62" i="26"/>
  <c r="J8" i="26"/>
  <c r="I8" i="26"/>
  <c r="K8" i="26"/>
  <c r="K30" i="26"/>
  <c r="K108" i="26"/>
  <c r="K157" i="26"/>
  <c r="K14" i="26"/>
  <c r="K83" i="26"/>
  <c r="K129" i="26"/>
  <c r="K130" i="26"/>
  <c r="K23" i="26"/>
  <c r="K11" i="26"/>
  <c r="K100" i="26"/>
  <c r="K71" i="26"/>
  <c r="K65" i="26"/>
  <c r="K37" i="26"/>
  <c r="K117" i="26"/>
  <c r="K74" i="26"/>
  <c r="K10" i="26"/>
  <c r="K45" i="26"/>
  <c r="K92" i="26"/>
  <c r="K39" i="26"/>
  <c r="K158" i="26"/>
  <c r="K19" i="26"/>
  <c r="K26" i="26"/>
  <c r="K80" i="26"/>
  <c r="K73" i="26"/>
  <c r="K116" i="26"/>
  <c r="K82" i="26"/>
  <c r="K124" i="26"/>
  <c r="K9" i="26"/>
  <c r="K66" i="26"/>
  <c r="K40" i="26"/>
  <c r="K22" i="26"/>
  <c r="K28" i="26"/>
  <c r="K152" i="26"/>
  <c r="K109" i="26"/>
  <c r="K99" i="26"/>
  <c r="K57" i="26"/>
  <c r="K47" i="26"/>
  <c r="K18" i="26"/>
  <c r="K123" i="26"/>
  <c r="K17" i="26"/>
  <c r="K54" i="26"/>
  <c r="K151" i="26"/>
  <c r="K56" i="26"/>
  <c r="K13" i="26"/>
  <c r="K31" i="26"/>
  <c r="C104" i="26"/>
  <c r="K75" i="26"/>
  <c r="J75" i="26"/>
  <c r="I75" i="26"/>
  <c r="I136" i="26"/>
  <c r="K136" i="26"/>
  <c r="J136" i="26"/>
  <c r="L58" i="30"/>
  <c r="L77" i="30"/>
  <c r="L80" i="30"/>
  <c r="G48" i="26"/>
  <c r="I40" i="26"/>
  <c r="J40" i="26"/>
  <c r="J74" i="26"/>
  <c r="I74" i="26"/>
  <c r="I17" i="26"/>
  <c r="J17" i="26"/>
  <c r="J10" i="26"/>
  <c r="I10" i="26"/>
  <c r="I28" i="26"/>
  <c r="J28" i="26"/>
  <c r="I30" i="26"/>
  <c r="J30" i="26"/>
  <c r="I108" i="26"/>
  <c r="J108" i="26"/>
  <c r="D34" i="26"/>
  <c r="D76" i="26"/>
  <c r="J93" i="22"/>
  <c r="L93" i="22"/>
  <c r="K93" i="22"/>
  <c r="J80" i="22"/>
  <c r="L80" i="22"/>
  <c r="K80" i="22"/>
  <c r="G63" i="22"/>
  <c r="C133" i="22"/>
  <c r="L113" i="22"/>
  <c r="K113" i="22"/>
  <c r="J113" i="22"/>
  <c r="L100" i="22"/>
  <c r="K100" i="22"/>
  <c r="J100" i="22"/>
  <c r="L87" i="22"/>
  <c r="K87" i="22"/>
  <c r="J87" i="22"/>
  <c r="L74" i="22"/>
  <c r="K74" i="22"/>
  <c r="J74" i="22"/>
  <c r="L155" i="22"/>
  <c r="K155" i="22"/>
  <c r="J155" i="22"/>
  <c r="L142" i="22"/>
  <c r="K142" i="22"/>
  <c r="J142" i="22"/>
  <c r="L129" i="22"/>
  <c r="K129" i="22"/>
  <c r="J129" i="22"/>
  <c r="L116" i="22"/>
  <c r="K116" i="22"/>
  <c r="J116" i="22"/>
  <c r="C63" i="22"/>
  <c r="L43" i="22"/>
  <c r="K43" i="22"/>
  <c r="J43" i="22"/>
  <c r="L30" i="22"/>
  <c r="K30" i="22"/>
  <c r="J30" i="22"/>
  <c r="F147" i="22"/>
  <c r="F35" i="22"/>
  <c r="T21" i="22"/>
  <c r="H77" i="22"/>
  <c r="H35" i="22"/>
  <c r="H147" i="22"/>
  <c r="J25" i="22"/>
  <c r="K25" i="22"/>
  <c r="K59" i="22"/>
  <c r="J59" i="22"/>
  <c r="K98" i="22"/>
  <c r="J98" i="22"/>
  <c r="K137" i="22"/>
  <c r="J137" i="22"/>
  <c r="E91" i="22"/>
  <c r="E49" i="22"/>
  <c r="E161" i="22"/>
  <c r="F93" i="19"/>
  <c r="H94" i="19"/>
  <c r="H81" i="19"/>
  <c r="V65" i="19"/>
  <c r="X66" i="19"/>
  <c r="X95" i="19"/>
  <c r="X82" i="19"/>
  <c r="X69" i="19"/>
  <c r="W77" i="19"/>
  <c r="W65" i="19"/>
  <c r="H110" i="19"/>
  <c r="J110" i="19"/>
  <c r="X101" i="19"/>
  <c r="P58" i="19"/>
  <c r="R58" i="19"/>
  <c r="X55" i="19"/>
  <c r="W63" i="19"/>
  <c r="H53" i="19"/>
  <c r="J53" i="19"/>
  <c r="P47" i="19"/>
  <c r="R47" i="19"/>
  <c r="X44" i="19"/>
  <c r="H42" i="19"/>
  <c r="J42" i="19"/>
  <c r="P39" i="19"/>
  <c r="R39" i="19"/>
  <c r="X33" i="19"/>
  <c r="H31" i="19"/>
  <c r="J31" i="19"/>
  <c r="P28" i="19"/>
  <c r="R28" i="19"/>
  <c r="X25" i="19"/>
  <c r="H20" i="19"/>
  <c r="J20" i="19"/>
  <c r="P17" i="19"/>
  <c r="R17" i="19"/>
  <c r="X14" i="19"/>
  <c r="H12" i="19"/>
  <c r="J12" i="19"/>
  <c r="X115" i="19"/>
  <c r="X126" i="19"/>
  <c r="X137" i="19"/>
  <c r="X145" i="19"/>
  <c r="X156" i="19"/>
  <c r="P118" i="19"/>
  <c r="R118" i="19"/>
  <c r="P129" i="19"/>
  <c r="R129" i="19"/>
  <c r="P140" i="19"/>
  <c r="R140" i="19"/>
  <c r="P151" i="19"/>
  <c r="R151" i="19"/>
  <c r="P159" i="19"/>
  <c r="R159" i="19"/>
  <c r="H124" i="19"/>
  <c r="J124" i="19"/>
  <c r="H132" i="19"/>
  <c r="J132" i="19"/>
  <c r="H143" i="19"/>
  <c r="J143" i="19"/>
  <c r="H154" i="19"/>
  <c r="J154" i="19"/>
  <c r="V119" i="19"/>
  <c r="X94" i="19"/>
  <c r="W93" i="19"/>
  <c r="P80" i="19"/>
  <c r="R80" i="19"/>
  <c r="O79" i="19"/>
  <c r="P67" i="19"/>
  <c r="R67" i="19"/>
  <c r="F23" i="19"/>
  <c r="F21" i="19"/>
  <c r="N9" i="19"/>
  <c r="X99" i="19"/>
  <c r="N149" i="19"/>
  <c r="H90" i="19"/>
  <c r="J90" i="19"/>
  <c r="X75" i="19"/>
  <c r="X62" i="19"/>
  <c r="D105" i="22"/>
  <c r="D63" i="22"/>
  <c r="P110" i="19"/>
  <c r="R110" i="19"/>
  <c r="H102" i="19"/>
  <c r="J102" i="19"/>
  <c r="X149" i="18"/>
  <c r="W148" i="18"/>
  <c r="Q140" i="18"/>
  <c r="L134" i="18"/>
  <c r="I122" i="18"/>
  <c r="M118" i="18"/>
  <c r="X103" i="18"/>
  <c r="I95" i="18"/>
  <c r="I86" i="18"/>
  <c r="K90" i="18"/>
  <c r="Q69" i="18"/>
  <c r="O76" i="18"/>
  <c r="S64" i="18"/>
  <c r="E48" i="18"/>
  <c r="Q27" i="18"/>
  <c r="P34" i="18"/>
  <c r="T22" i="18"/>
  <c r="C20" i="18"/>
  <c r="E119" i="17"/>
  <c r="E77" i="17"/>
  <c r="E51" i="17"/>
  <c r="K31" i="17"/>
  <c r="J31" i="17"/>
  <c r="I31" i="17"/>
  <c r="I131" i="18"/>
  <c r="X87" i="18"/>
  <c r="Y87" i="18"/>
  <c r="G78" i="18"/>
  <c r="I71" i="18"/>
  <c r="E50" i="18"/>
  <c r="D146" i="18"/>
  <c r="X123" i="18"/>
  <c r="Y114" i="18"/>
  <c r="X114" i="18"/>
  <c r="I98" i="18"/>
  <c r="S48" i="18"/>
  <c r="X28" i="18"/>
  <c r="R12" i="18"/>
  <c r="Q12" i="18"/>
  <c r="P20" i="18"/>
  <c r="P8" i="18"/>
  <c r="R31" i="18" s="1"/>
  <c r="S160" i="18"/>
  <c r="J150" i="17"/>
  <c r="I150" i="17"/>
  <c r="H149" i="17"/>
  <c r="K150" i="17"/>
  <c r="J89" i="17"/>
  <c r="K89" i="17"/>
  <c r="I89" i="17"/>
  <c r="C77" i="17"/>
  <c r="J46" i="17"/>
  <c r="K46" i="17"/>
  <c r="I46" i="17"/>
  <c r="J29" i="17"/>
  <c r="K29" i="17"/>
  <c r="I29" i="17"/>
  <c r="R136" i="18"/>
  <c r="Q136" i="18"/>
  <c r="G132" i="18"/>
  <c r="I116" i="18"/>
  <c r="O106" i="18"/>
  <c r="R99" i="18"/>
  <c r="Q99" i="18"/>
  <c r="M78" i="18"/>
  <c r="Q65" i="18"/>
  <c r="P64" i="18"/>
  <c r="C50" i="18"/>
  <c r="I39" i="18"/>
  <c r="I30" i="18"/>
  <c r="L34" i="18"/>
  <c r="X12" i="18"/>
  <c r="W20" i="18"/>
  <c r="D8" i="18"/>
  <c r="G149" i="17"/>
  <c r="K28" i="17"/>
  <c r="I28" i="17"/>
  <c r="J28" i="17"/>
  <c r="K120" i="18"/>
  <c r="Q109" i="18"/>
  <c r="R100" i="18"/>
  <c r="Q100" i="18"/>
  <c r="T104" i="18"/>
  <c r="I83" i="18"/>
  <c r="L78" i="18"/>
  <c r="Q66" i="18"/>
  <c r="U62" i="18"/>
  <c r="S34" i="18"/>
  <c r="S22" i="18"/>
  <c r="X13" i="18"/>
  <c r="C135" i="17"/>
  <c r="G105" i="17"/>
  <c r="G93" i="17"/>
  <c r="J16" i="17"/>
  <c r="I16" i="17"/>
  <c r="K16" i="17"/>
  <c r="E132" i="18"/>
  <c r="U106" i="18"/>
  <c r="C104" i="18"/>
  <c r="K78" i="18"/>
  <c r="R67" i="18"/>
  <c r="Q67" i="18"/>
  <c r="R58" i="18"/>
  <c r="Q58" i="18"/>
  <c r="T62" i="18"/>
  <c r="I41" i="18"/>
  <c r="L36" i="18"/>
  <c r="R24" i="18"/>
  <c r="Q24" i="18"/>
  <c r="U20" i="18"/>
  <c r="Q135" i="18"/>
  <c r="P134" i="18"/>
  <c r="I154" i="18"/>
  <c r="I159" i="18"/>
  <c r="K103" i="17"/>
  <c r="J103" i="17"/>
  <c r="I103" i="17"/>
  <c r="C91" i="17"/>
  <c r="K60" i="17"/>
  <c r="J60" i="17"/>
  <c r="I60" i="17"/>
  <c r="K43" i="17"/>
  <c r="J43" i="17"/>
  <c r="I43" i="17"/>
  <c r="W15" i="17"/>
  <c r="V15" i="17"/>
  <c r="U15" i="17"/>
  <c r="U146" i="18"/>
  <c r="R111" i="18"/>
  <c r="Q111" i="18"/>
  <c r="T106" i="18"/>
  <c r="X67" i="18"/>
  <c r="X58" i="18"/>
  <c r="I42" i="18"/>
  <c r="X141" i="18"/>
  <c r="Y141" i="18"/>
  <c r="C107" i="17"/>
  <c r="G77" i="17"/>
  <c r="G65" i="17"/>
  <c r="E35" i="17"/>
  <c r="H91" i="16"/>
  <c r="K83" i="16"/>
  <c r="J83" i="16"/>
  <c r="I83" i="16"/>
  <c r="H65" i="16"/>
  <c r="K66" i="16"/>
  <c r="J66" i="16"/>
  <c r="I66" i="16"/>
  <c r="E51" i="16"/>
  <c r="J32" i="16"/>
  <c r="I32" i="16"/>
  <c r="E135" i="16"/>
  <c r="F90" i="18"/>
  <c r="F134" i="18"/>
  <c r="F34" i="18"/>
  <c r="F120" i="18"/>
  <c r="F76" i="18"/>
  <c r="D133" i="17"/>
  <c r="I90" i="16"/>
  <c r="K90" i="16"/>
  <c r="J90" i="16"/>
  <c r="D77" i="16"/>
  <c r="U13" i="16"/>
  <c r="T21" i="16"/>
  <c r="V13" i="16"/>
  <c r="T9" i="16"/>
  <c r="W11" i="16" s="1"/>
  <c r="I117" i="16"/>
  <c r="K117" i="16"/>
  <c r="J117" i="16"/>
  <c r="C135" i="16"/>
  <c r="N148" i="18"/>
  <c r="K95" i="16"/>
  <c r="J95" i="16"/>
  <c r="I95" i="16"/>
  <c r="P9" i="16"/>
  <c r="O9" i="16"/>
  <c r="X27" i="18"/>
  <c r="V120" i="18"/>
  <c r="V134" i="18"/>
  <c r="X135" i="18"/>
  <c r="K138" i="16"/>
  <c r="J138" i="16"/>
  <c r="I138" i="16"/>
  <c r="J131" i="16"/>
  <c r="I131" i="16"/>
  <c r="K131" i="16"/>
  <c r="J116" i="16"/>
  <c r="K116" i="16"/>
  <c r="I116" i="16"/>
  <c r="G51" i="16"/>
  <c r="G119" i="16"/>
  <c r="I111" i="16"/>
  <c r="J111" i="16"/>
  <c r="F51" i="17"/>
  <c r="F77" i="17"/>
  <c r="F93" i="17"/>
  <c r="C34" i="13"/>
  <c r="L35" i="12"/>
  <c r="J35" i="12"/>
  <c r="I35" i="12"/>
  <c r="L36" i="12"/>
  <c r="L38" i="12"/>
  <c r="T22" i="14"/>
  <c r="S22" i="14"/>
  <c r="G20" i="13"/>
  <c r="F79" i="16"/>
  <c r="F51" i="16"/>
  <c r="V30" i="5"/>
  <c r="U30" i="5"/>
  <c r="T30" i="5"/>
  <c r="W30" i="5"/>
  <c r="S30" i="5"/>
  <c r="J172" i="3"/>
  <c r="K172" i="3"/>
  <c r="K156" i="3"/>
  <c r="J156" i="3"/>
  <c r="F20" i="13"/>
  <c r="S20" i="13"/>
  <c r="I11" i="12"/>
  <c r="J11" i="12"/>
  <c r="J46" i="12"/>
  <c r="I46" i="12"/>
  <c r="I12" i="12"/>
  <c r="J12" i="12"/>
  <c r="R41" i="6"/>
  <c r="Q41" i="6"/>
  <c r="S41" i="6"/>
  <c r="K31" i="12"/>
  <c r="K13" i="12"/>
  <c r="S23" i="6"/>
  <c r="R23" i="6"/>
  <c r="Q23" i="6"/>
  <c r="S22" i="6"/>
  <c r="R22" i="6"/>
  <c r="Q22" i="6"/>
  <c r="K121" i="13"/>
  <c r="I121" i="13"/>
  <c r="J121" i="13"/>
  <c r="J99" i="13"/>
  <c r="I99" i="13"/>
  <c r="K99" i="13"/>
  <c r="K154" i="13"/>
  <c r="J154" i="13"/>
  <c r="I154" i="13"/>
  <c r="J36" i="13"/>
  <c r="I36" i="13"/>
  <c r="K36" i="13"/>
  <c r="J96" i="13"/>
  <c r="I96" i="13"/>
  <c r="H104" i="13"/>
  <c r="K96" i="13"/>
  <c r="J94" i="13"/>
  <c r="I94" i="13"/>
  <c r="K94" i="13"/>
  <c r="I67" i="13"/>
  <c r="K67" i="13"/>
  <c r="J67" i="13"/>
  <c r="U20" i="5"/>
  <c r="S20" i="5"/>
  <c r="J84" i="3"/>
  <c r="L84" i="3"/>
  <c r="K84" i="3"/>
  <c r="I117" i="3"/>
  <c r="H18" i="2"/>
  <c r="J52" i="6"/>
  <c r="I52" i="6"/>
  <c r="E190" i="3"/>
  <c r="J85" i="3"/>
  <c r="K85" i="3"/>
  <c r="L85" i="3"/>
  <c r="I118" i="3"/>
  <c r="J94" i="3"/>
  <c r="L94" i="3"/>
  <c r="K94" i="3"/>
  <c r="K50" i="3"/>
  <c r="J50" i="3"/>
  <c r="J208" i="3"/>
  <c r="L208" i="3"/>
  <c r="K208" i="3"/>
  <c r="L209" i="3"/>
  <c r="L210" i="3"/>
  <c r="L214" i="3"/>
  <c r="L215" i="3"/>
  <c r="L218" i="3"/>
  <c r="L14" i="3"/>
  <c r="K14" i="3"/>
  <c r="J14" i="3"/>
  <c r="E17" i="2"/>
  <c r="U47" i="5"/>
  <c r="S47" i="5"/>
  <c r="J97" i="3"/>
  <c r="L97" i="3"/>
  <c r="K97" i="3"/>
  <c r="L27" i="3"/>
  <c r="K27" i="3"/>
  <c r="J27" i="3"/>
  <c r="K20" i="2"/>
  <c r="J20" i="2"/>
  <c r="J140" i="26"/>
  <c r="I140" i="26"/>
  <c r="K140" i="26"/>
  <c r="J53" i="26"/>
  <c r="K53" i="26"/>
  <c r="I53" i="26"/>
  <c r="J135" i="26"/>
  <c r="I135" i="26"/>
  <c r="K135" i="26"/>
  <c r="K78" i="26"/>
  <c r="J78" i="26"/>
  <c r="I78" i="26"/>
  <c r="L42" i="28"/>
  <c r="K42" i="28"/>
  <c r="J42" i="28"/>
  <c r="M42" i="28"/>
  <c r="I42" i="28"/>
  <c r="J14" i="28"/>
  <c r="I14" i="28"/>
  <c r="M14" i="28"/>
  <c r="L14" i="28"/>
  <c r="K14" i="28"/>
  <c r="M99" i="28"/>
  <c r="L99" i="28"/>
  <c r="K99" i="28"/>
  <c r="J99" i="28"/>
  <c r="I99" i="28"/>
  <c r="J69" i="28"/>
  <c r="I69" i="28"/>
  <c r="M69" i="28"/>
  <c r="L69" i="28"/>
  <c r="K69" i="28"/>
  <c r="L46" i="28"/>
  <c r="I46" i="28"/>
  <c r="M46" i="28"/>
  <c r="K46" i="28"/>
  <c r="J46" i="28"/>
  <c r="M75" i="28"/>
  <c r="K75" i="28"/>
  <c r="L75" i="28"/>
  <c r="J75" i="28"/>
  <c r="I75" i="28"/>
  <c r="M128" i="28"/>
  <c r="L128" i="28"/>
  <c r="K128" i="28"/>
  <c r="J128" i="28"/>
  <c r="I128" i="28"/>
  <c r="L123" i="28"/>
  <c r="K123" i="28"/>
  <c r="J123" i="28"/>
  <c r="I123" i="28"/>
  <c r="M123" i="28"/>
  <c r="K117" i="28"/>
  <c r="J117" i="28"/>
  <c r="I117" i="28"/>
  <c r="M117" i="28"/>
  <c r="L117" i="28"/>
  <c r="J112" i="28"/>
  <c r="I112" i="28"/>
  <c r="M112" i="28"/>
  <c r="L112" i="28"/>
  <c r="K112" i="28"/>
  <c r="I115" i="28"/>
  <c r="M115" i="28"/>
  <c r="L115" i="28"/>
  <c r="K115" i="28"/>
  <c r="J115" i="28"/>
  <c r="H118" i="28"/>
  <c r="M110" i="28"/>
  <c r="L110" i="28"/>
  <c r="K110" i="28"/>
  <c r="I110" i="28"/>
  <c r="J110" i="28"/>
  <c r="J51" i="26"/>
  <c r="I51" i="26"/>
  <c r="K51" i="26"/>
  <c r="E104" i="26"/>
  <c r="K50" i="26"/>
  <c r="J50" i="26"/>
  <c r="I50" i="26"/>
  <c r="E34" i="26"/>
  <c r="I144" i="26"/>
  <c r="K144" i="26"/>
  <c r="J144" i="26"/>
  <c r="L59" i="30"/>
  <c r="L64" i="30"/>
  <c r="L79" i="30"/>
  <c r="L82" i="30"/>
  <c r="G34" i="26"/>
  <c r="I26" i="26"/>
  <c r="J26" i="26"/>
  <c r="J18" i="26"/>
  <c r="I18" i="26"/>
  <c r="I37" i="26"/>
  <c r="J37" i="26"/>
  <c r="J39" i="26"/>
  <c r="I39" i="26"/>
  <c r="I117" i="26"/>
  <c r="J117" i="26"/>
  <c r="F146" i="26"/>
  <c r="J116" i="26"/>
  <c r="I116" i="26"/>
  <c r="D62" i="26"/>
  <c r="D90" i="26"/>
  <c r="F133" i="22"/>
  <c r="X12" i="22"/>
  <c r="W12" i="22"/>
  <c r="V12" i="22"/>
  <c r="J153" i="22"/>
  <c r="I161" i="22"/>
  <c r="L153" i="22"/>
  <c r="K153" i="22"/>
  <c r="J140" i="22"/>
  <c r="L140" i="22"/>
  <c r="K140" i="22"/>
  <c r="J67" i="22"/>
  <c r="L67" i="22"/>
  <c r="K67" i="22"/>
  <c r="J54" i="22"/>
  <c r="L54" i="22"/>
  <c r="K54" i="22"/>
  <c r="J41" i="22"/>
  <c r="I49" i="22"/>
  <c r="L41" i="22"/>
  <c r="K41" i="22"/>
  <c r="J28" i="22"/>
  <c r="L28" i="22"/>
  <c r="K28" i="22"/>
  <c r="F63" i="22"/>
  <c r="L160" i="22"/>
  <c r="K160" i="22"/>
  <c r="J160" i="22"/>
  <c r="L61" i="22"/>
  <c r="K61" i="22"/>
  <c r="J61" i="22"/>
  <c r="L48" i="22"/>
  <c r="K48" i="22"/>
  <c r="J48" i="22"/>
  <c r="C161" i="22"/>
  <c r="L103" i="22"/>
  <c r="K103" i="22"/>
  <c r="J103" i="22"/>
  <c r="L90" i="22"/>
  <c r="K90" i="22"/>
  <c r="J90" i="22"/>
  <c r="C49" i="22"/>
  <c r="K13" i="22"/>
  <c r="J13" i="22"/>
  <c r="I21" i="22"/>
  <c r="L13" i="22"/>
  <c r="P21" i="22"/>
  <c r="J29" i="22"/>
  <c r="K29" i="22"/>
  <c r="K68" i="22"/>
  <c r="J68" i="22"/>
  <c r="J102" i="22"/>
  <c r="K102" i="22"/>
  <c r="K141" i="22"/>
  <c r="J141" i="22"/>
  <c r="E133" i="22"/>
  <c r="F149" i="19"/>
  <c r="P90" i="19"/>
  <c r="H76" i="19"/>
  <c r="X61" i="19"/>
  <c r="P94" i="19"/>
  <c r="R94" i="19"/>
  <c r="O93" i="19"/>
  <c r="P81" i="19"/>
  <c r="R81" i="19"/>
  <c r="P68" i="19"/>
  <c r="R68" i="19"/>
  <c r="F147" i="19"/>
  <c r="P109" i="19"/>
  <c r="R109" i="19"/>
  <c r="H101" i="19"/>
  <c r="J101" i="19"/>
  <c r="X60" i="19"/>
  <c r="H58" i="19"/>
  <c r="J58" i="19"/>
  <c r="O63" i="19"/>
  <c r="P55" i="19"/>
  <c r="R55" i="19"/>
  <c r="X52" i="19"/>
  <c r="W51" i="19"/>
  <c r="H47" i="19"/>
  <c r="J47" i="19"/>
  <c r="P44" i="19"/>
  <c r="R44" i="19"/>
  <c r="X41" i="19"/>
  <c r="W49" i="19"/>
  <c r="H39" i="19"/>
  <c r="J39" i="19"/>
  <c r="P33" i="19"/>
  <c r="R33" i="19"/>
  <c r="X30" i="19"/>
  <c r="H28" i="19"/>
  <c r="J28" i="19"/>
  <c r="P25" i="19"/>
  <c r="R25" i="19"/>
  <c r="X19" i="19"/>
  <c r="H17" i="19"/>
  <c r="J17" i="19"/>
  <c r="P14" i="19"/>
  <c r="R14" i="19"/>
  <c r="X11" i="19"/>
  <c r="X116" i="19"/>
  <c r="X127" i="19"/>
  <c r="X138" i="19"/>
  <c r="X146" i="19"/>
  <c r="X157" i="19"/>
  <c r="P122" i="19"/>
  <c r="O121" i="19"/>
  <c r="R122" i="19"/>
  <c r="P130" i="19"/>
  <c r="R130" i="19"/>
  <c r="P141" i="19"/>
  <c r="R141" i="19"/>
  <c r="P152" i="19"/>
  <c r="R152" i="19"/>
  <c r="P160" i="19"/>
  <c r="R160" i="19"/>
  <c r="H125" i="19"/>
  <c r="G133" i="19"/>
  <c r="J125" i="19"/>
  <c r="H136" i="19"/>
  <c r="G135" i="19"/>
  <c r="J136" i="19"/>
  <c r="H144" i="19"/>
  <c r="J144" i="19"/>
  <c r="H155" i="19"/>
  <c r="J155" i="19"/>
  <c r="F119" i="19"/>
  <c r="X89" i="19"/>
  <c r="X76" i="19"/>
  <c r="H66" i="19"/>
  <c r="J66" i="19"/>
  <c r="G65" i="19"/>
  <c r="F9" i="19"/>
  <c r="V147" i="19"/>
  <c r="V135" i="19"/>
  <c r="X88" i="19"/>
  <c r="P74" i="19"/>
  <c r="R74" i="19"/>
  <c r="P61" i="19"/>
  <c r="R61" i="19"/>
  <c r="D77" i="22"/>
  <c r="D35" i="22"/>
  <c r="D147" i="22"/>
  <c r="X109" i="19"/>
  <c r="P101" i="19"/>
  <c r="R101" i="19"/>
  <c r="H148" i="18"/>
  <c r="I149" i="18"/>
  <c r="R130" i="18"/>
  <c r="Q130" i="18"/>
  <c r="X121" i="18"/>
  <c r="W120" i="18"/>
  <c r="E118" i="18"/>
  <c r="Q103" i="18"/>
  <c r="U92" i="18"/>
  <c r="C90" i="18"/>
  <c r="I69" i="18"/>
  <c r="G76" i="18"/>
  <c r="K64" i="18"/>
  <c r="R53" i="18"/>
  <c r="Q53" i="18"/>
  <c r="R44" i="18"/>
  <c r="Q44" i="18"/>
  <c r="T48" i="18"/>
  <c r="I27" i="18"/>
  <c r="H34" i="18"/>
  <c r="L22" i="18"/>
  <c r="Q10" i="18"/>
  <c r="K152" i="17"/>
  <c r="J152" i="17"/>
  <c r="I152" i="17"/>
  <c r="I110" i="17"/>
  <c r="J110" i="17"/>
  <c r="J67" i="17"/>
  <c r="I67" i="17"/>
  <c r="K48" i="17"/>
  <c r="J48" i="17"/>
  <c r="I48" i="17"/>
  <c r="C35" i="17"/>
  <c r="Q138" i="18"/>
  <c r="P146" i="18"/>
  <c r="R138" i="18"/>
  <c r="X130" i="18"/>
  <c r="X70" i="18"/>
  <c r="Y70" i="18"/>
  <c r="Q54" i="18"/>
  <c r="P62" i="18"/>
  <c r="Q45" i="18"/>
  <c r="D160" i="18"/>
  <c r="S118" i="18"/>
  <c r="S106" i="18"/>
  <c r="X97" i="18"/>
  <c r="K48" i="18"/>
  <c r="Q28" i="18"/>
  <c r="I12" i="18"/>
  <c r="H20" i="18"/>
  <c r="H8" i="18"/>
  <c r="K160" i="18"/>
  <c r="G107" i="17"/>
  <c r="J108" i="17"/>
  <c r="I108" i="17"/>
  <c r="S134" i="18"/>
  <c r="X115" i="18"/>
  <c r="G106" i="18"/>
  <c r="I99" i="18"/>
  <c r="E78" i="18"/>
  <c r="I65" i="18"/>
  <c r="H64" i="18"/>
  <c r="R47" i="18"/>
  <c r="Q47" i="18"/>
  <c r="X38" i="18"/>
  <c r="X29" i="18"/>
  <c r="D34" i="18"/>
  <c r="O20" i="18"/>
  <c r="E91" i="17"/>
  <c r="E65" i="17"/>
  <c r="K45" i="17"/>
  <c r="I45" i="17"/>
  <c r="J45" i="17"/>
  <c r="C120" i="18"/>
  <c r="I109" i="18"/>
  <c r="I100" i="18"/>
  <c r="L104" i="18"/>
  <c r="X82" i="18"/>
  <c r="W90" i="18"/>
  <c r="D78" i="18"/>
  <c r="I66" i="18"/>
  <c r="M62" i="18"/>
  <c r="X47" i="18"/>
  <c r="K34" i="18"/>
  <c r="K22" i="18"/>
  <c r="S8" i="18"/>
  <c r="K156" i="17"/>
  <c r="J156" i="17"/>
  <c r="I156" i="17"/>
  <c r="J96" i="17"/>
  <c r="I96" i="17"/>
  <c r="K96" i="17"/>
  <c r="O134" i="18"/>
  <c r="Q127" i="18"/>
  <c r="M106" i="18"/>
  <c r="R93" i="18"/>
  <c r="Q93" i="18"/>
  <c r="P92" i="18"/>
  <c r="C78" i="18"/>
  <c r="I67" i="18"/>
  <c r="I58" i="18"/>
  <c r="L62" i="18"/>
  <c r="X40" i="18"/>
  <c r="W48" i="18"/>
  <c r="D36" i="18"/>
  <c r="I24" i="18"/>
  <c r="M20" i="18"/>
  <c r="Q143" i="18"/>
  <c r="I144" i="18"/>
  <c r="G121" i="17"/>
  <c r="C21" i="17"/>
  <c r="R128" i="18"/>
  <c r="Q128" i="18"/>
  <c r="T132" i="18"/>
  <c r="I111" i="18"/>
  <c r="L106" i="18"/>
  <c r="R94" i="18"/>
  <c r="Q94" i="18"/>
  <c r="U90" i="18"/>
  <c r="S62" i="18"/>
  <c r="Y41" i="18"/>
  <c r="X41" i="18"/>
  <c r="X156" i="18"/>
  <c r="X150" i="18"/>
  <c r="Q141" i="18"/>
  <c r="K128" i="17"/>
  <c r="J128" i="17"/>
  <c r="I128" i="17"/>
  <c r="K68" i="17"/>
  <c r="J68" i="17"/>
  <c r="I68" i="17"/>
  <c r="V118" i="18"/>
  <c r="I160" i="16"/>
  <c r="K160" i="16"/>
  <c r="J160" i="16"/>
  <c r="J103" i="16"/>
  <c r="I103" i="16"/>
  <c r="C79" i="16"/>
  <c r="K48" i="16"/>
  <c r="J48" i="16"/>
  <c r="I48" i="16"/>
  <c r="K31" i="16"/>
  <c r="J31" i="16"/>
  <c r="I31" i="16"/>
  <c r="E133" i="16"/>
  <c r="F48" i="18"/>
  <c r="D21" i="17"/>
  <c r="D105" i="17"/>
  <c r="D119" i="17"/>
  <c r="D121" i="17"/>
  <c r="I47" i="16"/>
  <c r="K47" i="16"/>
  <c r="J47" i="16"/>
  <c r="Q9" i="17"/>
  <c r="J46" i="16"/>
  <c r="I46" i="16"/>
  <c r="K46" i="16"/>
  <c r="E23" i="16"/>
  <c r="C149" i="16"/>
  <c r="N146" i="18"/>
  <c r="D49" i="16"/>
  <c r="D37" i="16"/>
  <c r="O9" i="17"/>
  <c r="I109" i="16"/>
  <c r="K109" i="16"/>
  <c r="J109" i="16"/>
  <c r="K53" i="16"/>
  <c r="J53" i="16"/>
  <c r="I53" i="16"/>
  <c r="K27" i="16"/>
  <c r="J27" i="16"/>
  <c r="I27" i="16"/>
  <c r="H35" i="16"/>
  <c r="H23" i="16"/>
  <c r="D9" i="16"/>
  <c r="V64" i="18"/>
  <c r="V36" i="18"/>
  <c r="X44" i="18"/>
  <c r="X16" i="18"/>
  <c r="X144" i="18"/>
  <c r="D51" i="17"/>
  <c r="D63" i="16"/>
  <c r="K34" i="16"/>
  <c r="J34" i="16"/>
  <c r="I34" i="16"/>
  <c r="K146" i="16"/>
  <c r="J146" i="16"/>
  <c r="I146" i="16"/>
  <c r="J140" i="16"/>
  <c r="I140" i="16"/>
  <c r="K140" i="16"/>
  <c r="J151" i="16"/>
  <c r="K151" i="16"/>
  <c r="I151" i="16"/>
  <c r="G133" i="16"/>
  <c r="F121" i="17"/>
  <c r="F119" i="17"/>
  <c r="D104" i="13"/>
  <c r="I23" i="12"/>
  <c r="L23" i="12"/>
  <c r="J23" i="12"/>
  <c r="C132" i="13"/>
  <c r="V11" i="13"/>
  <c r="U11" i="13"/>
  <c r="W11" i="13"/>
  <c r="F35" i="16"/>
  <c r="D76" i="13"/>
  <c r="O20" i="13"/>
  <c r="S12" i="6"/>
  <c r="R12" i="6"/>
  <c r="Q12" i="6"/>
  <c r="S13" i="6"/>
  <c r="I29" i="5"/>
  <c r="K29" i="5"/>
  <c r="K170" i="3"/>
  <c r="J170" i="3"/>
  <c r="K154" i="3"/>
  <c r="J154" i="3"/>
  <c r="F90" i="13"/>
  <c r="F76" i="13"/>
  <c r="Q42" i="6"/>
  <c r="S42" i="6"/>
  <c r="R42" i="6"/>
  <c r="E90" i="13"/>
  <c r="I20" i="12"/>
  <c r="J20" i="12"/>
  <c r="J52" i="12"/>
  <c r="I52" i="12"/>
  <c r="J25" i="6"/>
  <c r="I25" i="6"/>
  <c r="K25" i="6"/>
  <c r="K28" i="6"/>
  <c r="K37" i="12"/>
  <c r="S48" i="6"/>
  <c r="R48" i="6"/>
  <c r="Q48" i="6"/>
  <c r="S52" i="6"/>
  <c r="S51" i="6"/>
  <c r="K9" i="12"/>
  <c r="S8" i="6"/>
  <c r="R8" i="6"/>
  <c r="Q8" i="6"/>
  <c r="V34" i="5"/>
  <c r="U34" i="5"/>
  <c r="S34" i="5"/>
  <c r="W34" i="5"/>
  <c r="T34" i="5"/>
  <c r="W35" i="5"/>
  <c r="K38" i="6"/>
  <c r="J38" i="6"/>
  <c r="I38" i="6"/>
  <c r="K31" i="13"/>
  <c r="I31" i="13"/>
  <c r="J31" i="13"/>
  <c r="J56" i="13"/>
  <c r="I56" i="13"/>
  <c r="K56" i="13"/>
  <c r="J102" i="13"/>
  <c r="I102" i="13"/>
  <c r="K102" i="13"/>
  <c r="J122" i="13"/>
  <c r="K122" i="13"/>
  <c r="I122" i="13"/>
  <c r="H118" i="13"/>
  <c r="K110" i="13"/>
  <c r="J110" i="13"/>
  <c r="I110" i="13"/>
  <c r="G115" i="3"/>
  <c r="J137" i="3"/>
  <c r="L137" i="3"/>
  <c r="K137" i="3"/>
  <c r="H117" i="3"/>
  <c r="J65" i="2"/>
  <c r="I68" i="2"/>
  <c r="L65" i="2"/>
  <c r="K65" i="2"/>
  <c r="E114" i="3"/>
  <c r="K185" i="3"/>
  <c r="J185" i="3"/>
  <c r="L185" i="3"/>
  <c r="I196" i="3"/>
  <c r="K72" i="3"/>
  <c r="J72" i="3"/>
  <c r="I16" i="5"/>
  <c r="M16" i="5"/>
  <c r="L16" i="5"/>
  <c r="J16" i="5"/>
  <c r="K16" i="5"/>
  <c r="E195" i="3"/>
  <c r="J61" i="3"/>
  <c r="K61" i="3"/>
  <c r="G120" i="3"/>
  <c r="L25" i="3"/>
  <c r="K25" i="3"/>
  <c r="J25" i="3"/>
  <c r="G20" i="28"/>
  <c r="F62" i="28"/>
  <c r="M61" i="28"/>
  <c r="L61" i="28"/>
  <c r="J61" i="28"/>
  <c r="K61" i="28"/>
  <c r="I61" i="28"/>
  <c r="D160" i="28"/>
  <c r="D104" i="28"/>
  <c r="K46" i="26"/>
  <c r="J46" i="26"/>
  <c r="I46" i="26"/>
  <c r="M130" i="28"/>
  <c r="L130" i="28"/>
  <c r="K130" i="28"/>
  <c r="J130" i="28"/>
  <c r="I130" i="28"/>
  <c r="E146" i="26"/>
  <c r="I106" i="26"/>
  <c r="J106" i="26"/>
  <c r="K106" i="26"/>
  <c r="M47" i="28"/>
  <c r="L47" i="28"/>
  <c r="K47" i="28"/>
  <c r="I47" i="28"/>
  <c r="J47" i="28"/>
  <c r="J27" i="26"/>
  <c r="I27" i="26"/>
  <c r="K27" i="26"/>
  <c r="H34" i="26"/>
  <c r="K52" i="26"/>
  <c r="I52" i="26"/>
  <c r="J52" i="26"/>
  <c r="M151" i="28"/>
  <c r="L151" i="28"/>
  <c r="K151" i="28"/>
  <c r="J151" i="28"/>
  <c r="I151" i="28"/>
  <c r="H90" i="28"/>
  <c r="M82" i="28"/>
  <c r="L82" i="28"/>
  <c r="K82" i="28"/>
  <c r="I82" i="28"/>
  <c r="J82" i="28"/>
  <c r="L51" i="28"/>
  <c r="K51" i="28"/>
  <c r="J51" i="28"/>
  <c r="M51" i="28"/>
  <c r="I51" i="28"/>
  <c r="J23" i="28"/>
  <c r="I23" i="28"/>
  <c r="K23" i="28"/>
  <c r="M23" i="28"/>
  <c r="L23" i="28"/>
  <c r="M134" i="28"/>
  <c r="L134" i="28"/>
  <c r="K134" i="28"/>
  <c r="J134" i="28"/>
  <c r="I134" i="28"/>
  <c r="J78" i="28"/>
  <c r="I78" i="28"/>
  <c r="M78" i="28"/>
  <c r="L78" i="28"/>
  <c r="K78" i="28"/>
  <c r="L55" i="28"/>
  <c r="M55" i="28"/>
  <c r="K55" i="28"/>
  <c r="J55" i="28"/>
  <c r="I55" i="28"/>
  <c r="M113" i="28"/>
  <c r="L113" i="28"/>
  <c r="K113" i="28"/>
  <c r="J113" i="28"/>
  <c r="I113" i="28"/>
  <c r="M137" i="28"/>
  <c r="L137" i="28"/>
  <c r="K137" i="28"/>
  <c r="J137" i="28"/>
  <c r="I137" i="28"/>
  <c r="L131" i="28"/>
  <c r="K131" i="28"/>
  <c r="J131" i="28"/>
  <c r="I131" i="28"/>
  <c r="M131" i="28"/>
  <c r="K126" i="28"/>
  <c r="J126" i="28"/>
  <c r="I126" i="28"/>
  <c r="M126" i="28"/>
  <c r="L126" i="28"/>
  <c r="J121" i="28"/>
  <c r="I121" i="28"/>
  <c r="M121" i="28"/>
  <c r="L121" i="28"/>
  <c r="K121" i="28"/>
  <c r="I124" i="28"/>
  <c r="H132" i="28"/>
  <c r="M124" i="28"/>
  <c r="L124" i="28"/>
  <c r="K124" i="28"/>
  <c r="J124" i="28"/>
  <c r="M127" i="28"/>
  <c r="L127" i="28"/>
  <c r="K127" i="28"/>
  <c r="J127" i="28"/>
  <c r="I127" i="28"/>
  <c r="K102" i="26"/>
  <c r="J102" i="26"/>
  <c r="I102" i="26"/>
  <c r="J25" i="26"/>
  <c r="I25" i="26"/>
  <c r="K25" i="26"/>
  <c r="K156" i="26"/>
  <c r="J156" i="26"/>
  <c r="I156" i="26"/>
  <c r="K122" i="26"/>
  <c r="J122" i="26"/>
  <c r="I122" i="26"/>
  <c r="K93" i="26"/>
  <c r="J93" i="26"/>
  <c r="I93" i="26"/>
  <c r="E76" i="26"/>
  <c r="K24" i="26"/>
  <c r="J24" i="26"/>
  <c r="I24" i="26"/>
  <c r="I153" i="26"/>
  <c r="J153" i="26"/>
  <c r="K153" i="26"/>
  <c r="H160" i="26"/>
  <c r="L56" i="30"/>
  <c r="L65" i="30"/>
  <c r="L81" i="30"/>
  <c r="L84" i="30"/>
  <c r="F118" i="26"/>
  <c r="G20" i="26"/>
  <c r="G118" i="26"/>
  <c r="G104" i="26"/>
  <c r="I45" i="26"/>
  <c r="J45" i="26"/>
  <c r="I47" i="26"/>
  <c r="J47" i="26"/>
  <c r="G132" i="26"/>
  <c r="I124" i="26"/>
  <c r="J124" i="26"/>
  <c r="F48" i="26"/>
  <c r="J57" i="26"/>
  <c r="I57" i="26"/>
  <c r="C147" i="22"/>
  <c r="J127" i="22"/>
  <c r="L127" i="22"/>
  <c r="K127" i="22"/>
  <c r="J114" i="22"/>
  <c r="L114" i="22"/>
  <c r="K114" i="22"/>
  <c r="J101" i="22"/>
  <c r="L101" i="22"/>
  <c r="K101" i="22"/>
  <c r="J88" i="22"/>
  <c r="L88" i="22"/>
  <c r="K88" i="22"/>
  <c r="C35" i="22"/>
  <c r="V17" i="22"/>
  <c r="X17" i="22"/>
  <c r="W17" i="22"/>
  <c r="V9" i="22"/>
  <c r="X9" i="22"/>
  <c r="W9" i="22"/>
  <c r="X14" i="22"/>
  <c r="X11" i="22"/>
  <c r="X15" i="22"/>
  <c r="X20" i="22"/>
  <c r="L135" i="22"/>
  <c r="K135" i="22"/>
  <c r="J135" i="22"/>
  <c r="L122" i="22"/>
  <c r="K122" i="22"/>
  <c r="J122" i="22"/>
  <c r="G105" i="22"/>
  <c r="L23" i="22"/>
  <c r="K23" i="22"/>
  <c r="J23" i="22"/>
  <c r="X16" i="22"/>
  <c r="V16" i="22"/>
  <c r="W16" i="22"/>
  <c r="G147" i="22"/>
  <c r="G133" i="22"/>
  <c r="L65" i="22"/>
  <c r="K65" i="22"/>
  <c r="J65" i="22"/>
  <c r="L52" i="22"/>
  <c r="K52" i="22"/>
  <c r="J52" i="22"/>
  <c r="G35" i="22"/>
  <c r="K16" i="22"/>
  <c r="J16" i="22"/>
  <c r="L16" i="22"/>
  <c r="K33" i="22"/>
  <c r="J33" i="22"/>
  <c r="K72" i="22"/>
  <c r="J72" i="22"/>
  <c r="K107" i="22"/>
  <c r="J107" i="22"/>
  <c r="K145" i="22"/>
  <c r="J145" i="22"/>
  <c r="E21" i="22"/>
  <c r="H89" i="19"/>
  <c r="X74" i="19"/>
  <c r="V133" i="19"/>
  <c r="X90" i="19"/>
  <c r="H80" i="19"/>
  <c r="J80" i="19"/>
  <c r="G79" i="19"/>
  <c r="H67" i="19"/>
  <c r="J67" i="19"/>
  <c r="N135" i="19"/>
  <c r="H114" i="19"/>
  <c r="J114" i="19"/>
  <c r="X108" i="19"/>
  <c r="W107" i="19"/>
  <c r="P100" i="19"/>
  <c r="R100" i="19"/>
  <c r="P60" i="19"/>
  <c r="R60" i="19"/>
  <c r="X57" i="19"/>
  <c r="H55" i="19"/>
  <c r="J55" i="19"/>
  <c r="G63" i="19"/>
  <c r="P52" i="19"/>
  <c r="O51" i="19"/>
  <c r="R52" i="19"/>
  <c r="X46" i="19"/>
  <c r="H44" i="19"/>
  <c r="J44" i="19"/>
  <c r="P41" i="19"/>
  <c r="O49" i="19"/>
  <c r="R41" i="19"/>
  <c r="X38" i="19"/>
  <c r="W37" i="19"/>
  <c r="H33" i="19"/>
  <c r="J33" i="19"/>
  <c r="P30" i="19"/>
  <c r="R30" i="19"/>
  <c r="X27" i="19"/>
  <c r="W35" i="19"/>
  <c r="H25" i="19"/>
  <c r="J25" i="19"/>
  <c r="P19" i="19"/>
  <c r="R19" i="19"/>
  <c r="X16" i="19"/>
  <c r="H14" i="19"/>
  <c r="J14" i="19"/>
  <c r="P11" i="19"/>
  <c r="R11" i="19"/>
  <c r="X117" i="19"/>
  <c r="X128" i="19"/>
  <c r="X139" i="19"/>
  <c r="W147" i="19"/>
  <c r="X150" i="19"/>
  <c r="W149" i="19"/>
  <c r="X158" i="19"/>
  <c r="P123" i="19"/>
  <c r="R123" i="19"/>
  <c r="P131" i="19"/>
  <c r="R131" i="19"/>
  <c r="P142" i="19"/>
  <c r="R142" i="19"/>
  <c r="P153" i="19"/>
  <c r="O161" i="19"/>
  <c r="R153" i="19"/>
  <c r="H115" i="19"/>
  <c r="J115" i="19"/>
  <c r="H126" i="19"/>
  <c r="J126" i="19"/>
  <c r="H137" i="19"/>
  <c r="J137" i="19"/>
  <c r="H145" i="19"/>
  <c r="J145" i="19"/>
  <c r="H156" i="19"/>
  <c r="J156" i="19"/>
  <c r="N119" i="19"/>
  <c r="N107" i="19"/>
  <c r="P88" i="19"/>
  <c r="R88" i="19"/>
  <c r="P75" i="19"/>
  <c r="R75" i="19"/>
  <c r="P62" i="19"/>
  <c r="R62" i="19"/>
  <c r="N105" i="19"/>
  <c r="P97" i="19"/>
  <c r="F91" i="19"/>
  <c r="P87" i="19"/>
  <c r="R87" i="19"/>
  <c r="H73" i="19"/>
  <c r="J73" i="19"/>
  <c r="P114" i="19"/>
  <c r="R114" i="19"/>
  <c r="H109" i="19"/>
  <c r="J109" i="19"/>
  <c r="X100" i="19"/>
  <c r="R139" i="18"/>
  <c r="Q139" i="18"/>
  <c r="I130" i="18"/>
  <c r="O120" i="18"/>
  <c r="Q121" i="18"/>
  <c r="Q113" i="18"/>
  <c r="I103" i="18"/>
  <c r="M92" i="18"/>
  <c r="Q79" i="18"/>
  <c r="P78" i="18"/>
  <c r="C64" i="18"/>
  <c r="I53" i="18"/>
  <c r="I44" i="18"/>
  <c r="L48" i="18"/>
  <c r="W34" i="18"/>
  <c r="X26" i="18"/>
  <c r="D22" i="18"/>
  <c r="I10" i="18"/>
  <c r="J127" i="17"/>
  <c r="I127" i="17"/>
  <c r="K109" i="17"/>
  <c r="J109" i="17"/>
  <c r="I109" i="17"/>
  <c r="G91" i="17"/>
  <c r="J84" i="17"/>
  <c r="I84" i="17"/>
  <c r="K66" i="17"/>
  <c r="J66" i="17"/>
  <c r="H65" i="17"/>
  <c r="I66" i="17"/>
  <c r="I54" i="18"/>
  <c r="H62" i="18"/>
  <c r="I45" i="18"/>
  <c r="J45" i="18"/>
  <c r="T148" i="18"/>
  <c r="T134" i="18"/>
  <c r="K118" i="18"/>
  <c r="K106" i="18"/>
  <c r="S92" i="18"/>
  <c r="R55" i="18"/>
  <c r="Q55" i="18"/>
  <c r="T50" i="18"/>
  <c r="C48" i="18"/>
  <c r="I28" i="18"/>
  <c r="X11" i="18"/>
  <c r="C160" i="18"/>
  <c r="G133" i="17"/>
  <c r="J125" i="17"/>
  <c r="I125" i="17"/>
  <c r="E49" i="17"/>
  <c r="E23" i="17"/>
  <c r="G134" i="18"/>
  <c r="X98" i="18"/>
  <c r="R82" i="18"/>
  <c r="Q82" i="18"/>
  <c r="P90" i="18"/>
  <c r="Q73" i="18"/>
  <c r="I47" i="18"/>
  <c r="G20" i="18"/>
  <c r="K62" i="17"/>
  <c r="I62" i="17"/>
  <c r="J62" i="17"/>
  <c r="W20" i="17"/>
  <c r="U20" i="17"/>
  <c r="V20" i="17"/>
  <c r="R21" i="17"/>
  <c r="R9" i="17"/>
  <c r="X155" i="18"/>
  <c r="R117" i="18"/>
  <c r="Q117" i="18"/>
  <c r="X108" i="18"/>
  <c r="X99" i="18"/>
  <c r="D104" i="18"/>
  <c r="O90" i="18"/>
  <c r="R74" i="18"/>
  <c r="Q74" i="18"/>
  <c r="X65" i="18"/>
  <c r="W64" i="18"/>
  <c r="E62" i="18"/>
  <c r="U36" i="18"/>
  <c r="C34" i="18"/>
  <c r="C22" i="18"/>
  <c r="K8" i="18"/>
  <c r="C161" i="17"/>
  <c r="C149" i="17"/>
  <c r="J130" i="17"/>
  <c r="I130" i="17"/>
  <c r="K130" i="17"/>
  <c r="J113" i="17"/>
  <c r="I113" i="17"/>
  <c r="K113" i="17"/>
  <c r="J53" i="17"/>
  <c r="I53" i="17"/>
  <c r="K53" i="17"/>
  <c r="J12" i="17"/>
  <c r="I12" i="17"/>
  <c r="K12" i="17"/>
  <c r="E134" i="18"/>
  <c r="I127" i="18"/>
  <c r="E106" i="18"/>
  <c r="I93" i="18"/>
  <c r="H92" i="18"/>
  <c r="R75" i="18"/>
  <c r="Q75" i="18"/>
  <c r="X66" i="18"/>
  <c r="X57" i="18"/>
  <c r="D62" i="18"/>
  <c r="O48" i="18"/>
  <c r="R32" i="18"/>
  <c r="Q32" i="18"/>
  <c r="X23" i="18"/>
  <c r="W22" i="18"/>
  <c r="E20" i="18"/>
  <c r="P148" i="18"/>
  <c r="R149" i="18"/>
  <c r="Q149" i="18"/>
  <c r="Q152" i="18"/>
  <c r="P160" i="18"/>
  <c r="R152" i="18"/>
  <c r="I153" i="18"/>
  <c r="G147" i="17"/>
  <c r="E63" i="17"/>
  <c r="E37" i="17"/>
  <c r="W19" i="17"/>
  <c r="V19" i="17"/>
  <c r="U19" i="17"/>
  <c r="P21" i="17"/>
  <c r="X136" i="18"/>
  <c r="I128" i="18"/>
  <c r="L132" i="18"/>
  <c r="X110" i="18"/>
  <c r="W118" i="18"/>
  <c r="D106" i="18"/>
  <c r="I94" i="18"/>
  <c r="M90" i="18"/>
  <c r="Y75" i="18"/>
  <c r="X75" i="18"/>
  <c r="K62" i="18"/>
  <c r="S36" i="18"/>
  <c r="X154" i="18"/>
  <c r="X158" i="18"/>
  <c r="K145" i="17"/>
  <c r="J145" i="17"/>
  <c r="I145" i="17"/>
  <c r="C133" i="17"/>
  <c r="C121" i="17"/>
  <c r="K102" i="17"/>
  <c r="J102" i="17"/>
  <c r="I102" i="17"/>
  <c r="K85" i="17"/>
  <c r="J85" i="17"/>
  <c r="I85" i="17"/>
  <c r="K25" i="17"/>
  <c r="J25" i="17"/>
  <c r="I25" i="17"/>
  <c r="J75" i="16"/>
  <c r="I75" i="16"/>
  <c r="V14" i="16"/>
  <c r="U14" i="16"/>
  <c r="E161" i="16"/>
  <c r="N118" i="18"/>
  <c r="F146" i="18"/>
  <c r="D65" i="17"/>
  <c r="D23" i="17"/>
  <c r="D35" i="17"/>
  <c r="G65" i="16"/>
  <c r="D135" i="16"/>
  <c r="J72" i="16"/>
  <c r="I72" i="16"/>
  <c r="K72" i="16"/>
  <c r="E49" i="16"/>
  <c r="N90" i="18"/>
  <c r="N160" i="18"/>
  <c r="K88" i="16"/>
  <c r="J88" i="16"/>
  <c r="I88" i="16"/>
  <c r="E65" i="16"/>
  <c r="K102" i="16"/>
  <c r="J102" i="16"/>
  <c r="I102" i="16"/>
  <c r="K20" i="16"/>
  <c r="J20" i="16"/>
  <c r="I20" i="16"/>
  <c r="V34" i="18"/>
  <c r="X25" i="18"/>
  <c r="C91" i="16"/>
  <c r="E63" i="16"/>
  <c r="W15" i="16"/>
  <c r="V15" i="16"/>
  <c r="U15" i="16"/>
  <c r="K104" i="16"/>
  <c r="J104" i="16"/>
  <c r="I104" i="16"/>
  <c r="I98" i="16"/>
  <c r="K98" i="16"/>
  <c r="J98" i="16"/>
  <c r="J159" i="16"/>
  <c r="K159" i="16"/>
  <c r="I159" i="16"/>
  <c r="D147" i="16"/>
  <c r="E35" i="16"/>
  <c r="F161" i="17"/>
  <c r="I55" i="12"/>
  <c r="L55" i="12"/>
  <c r="J55" i="12"/>
  <c r="L43" i="12"/>
  <c r="J43" i="12"/>
  <c r="I43" i="12"/>
  <c r="G90" i="13"/>
  <c r="Q23" i="14"/>
  <c r="F21" i="16"/>
  <c r="F149" i="16"/>
  <c r="T17" i="14"/>
  <c r="S17" i="14"/>
  <c r="D132" i="13"/>
  <c r="A13" i="12"/>
  <c r="K33" i="13"/>
  <c r="J33" i="13"/>
  <c r="I33" i="13"/>
  <c r="S43" i="6"/>
  <c r="R43" i="6"/>
  <c r="Q43" i="6"/>
  <c r="S44" i="6"/>
  <c r="K12" i="6"/>
  <c r="J12" i="6"/>
  <c r="I12" i="6"/>
  <c r="K13" i="6"/>
  <c r="H195" i="3"/>
  <c r="F118" i="13"/>
  <c r="Q26" i="6"/>
  <c r="S26" i="6"/>
  <c r="R26" i="6"/>
  <c r="S25" i="5"/>
  <c r="W25" i="5"/>
  <c r="V25" i="5"/>
  <c r="U25" i="5"/>
  <c r="T25" i="5"/>
  <c r="W28" i="5"/>
  <c r="W27" i="5"/>
  <c r="K23" i="13"/>
  <c r="I23" i="13"/>
  <c r="J23" i="13"/>
  <c r="E118" i="13"/>
  <c r="J24" i="12"/>
  <c r="I24" i="12"/>
  <c r="J56" i="12"/>
  <c r="I56" i="12"/>
  <c r="J10" i="6"/>
  <c r="I10" i="6"/>
  <c r="K10" i="6"/>
  <c r="K6" i="12"/>
  <c r="K20" i="12"/>
  <c r="K46" i="12"/>
  <c r="K36" i="12"/>
  <c r="K52" i="12"/>
  <c r="K18" i="12"/>
  <c r="K34" i="12"/>
  <c r="K41" i="12"/>
  <c r="K48" i="6"/>
  <c r="J48" i="6"/>
  <c r="I48" i="6"/>
  <c r="K52" i="6"/>
  <c r="K51" i="6"/>
  <c r="Q20" i="13"/>
  <c r="E160" i="13"/>
  <c r="S15" i="6"/>
  <c r="R15" i="6"/>
  <c r="Q15" i="6"/>
  <c r="J9" i="13"/>
  <c r="K9" i="13"/>
  <c r="I9" i="13"/>
  <c r="K26" i="13"/>
  <c r="J26" i="13"/>
  <c r="I26" i="13"/>
  <c r="H34" i="13"/>
  <c r="K97" i="13"/>
  <c r="J97" i="13"/>
  <c r="I97" i="13"/>
  <c r="K29" i="13"/>
  <c r="J29" i="13"/>
  <c r="I29" i="13"/>
  <c r="J128" i="13"/>
  <c r="K128" i="13"/>
  <c r="I128" i="13"/>
  <c r="I136" i="13"/>
  <c r="K136" i="13"/>
  <c r="J136" i="13"/>
  <c r="J30" i="5"/>
  <c r="L30" i="5"/>
  <c r="J22" i="2"/>
  <c r="K22" i="2"/>
  <c r="G196" i="3"/>
  <c r="K64" i="2"/>
  <c r="J64" i="2"/>
  <c r="I67" i="2"/>
  <c r="L64" i="2"/>
  <c r="J16" i="2"/>
  <c r="K16" i="2"/>
  <c r="J86" i="3"/>
  <c r="L86" i="3"/>
  <c r="K86" i="3"/>
  <c r="E193" i="3"/>
  <c r="E113" i="3"/>
  <c r="L48" i="2"/>
  <c r="J48" i="2"/>
  <c r="K48" i="2"/>
  <c r="M34" i="5"/>
  <c r="J34" i="5"/>
  <c r="I34" i="5"/>
  <c r="L34" i="5"/>
  <c r="K34" i="5"/>
  <c r="I27" i="5"/>
  <c r="M27" i="5"/>
  <c r="L27" i="5"/>
  <c r="K27" i="5"/>
  <c r="J27" i="5"/>
  <c r="J179" i="3"/>
  <c r="L179" i="3"/>
  <c r="I190" i="3"/>
  <c r="K179" i="3"/>
  <c r="E68" i="2"/>
  <c r="S8" i="5"/>
  <c r="U8" i="5"/>
  <c r="L15" i="3"/>
  <c r="K15" i="3"/>
  <c r="J15" i="3"/>
  <c r="F104" i="26"/>
  <c r="F132" i="26"/>
  <c r="J100" i="26"/>
  <c r="I100" i="26"/>
  <c r="D20" i="26"/>
  <c r="D48" i="26"/>
  <c r="J75" i="22"/>
  <c r="L75" i="22"/>
  <c r="K75" i="22"/>
  <c r="J62" i="22"/>
  <c r="L62" i="22"/>
  <c r="K62" i="22"/>
  <c r="L109" i="22"/>
  <c r="K109" i="22"/>
  <c r="J109" i="22"/>
  <c r="L96" i="22"/>
  <c r="K96" i="22"/>
  <c r="J96" i="22"/>
  <c r="L83" i="22"/>
  <c r="K83" i="22"/>
  <c r="J83" i="22"/>
  <c r="I91" i="22"/>
  <c r="L70" i="22"/>
  <c r="K70" i="22"/>
  <c r="J70" i="22"/>
  <c r="F105" i="22"/>
  <c r="C21" i="22"/>
  <c r="L151" i="22"/>
  <c r="K151" i="22"/>
  <c r="J151" i="22"/>
  <c r="L138" i="22"/>
  <c r="K138" i="22"/>
  <c r="J138" i="22"/>
  <c r="L125" i="22"/>
  <c r="K125" i="22"/>
  <c r="J125" i="22"/>
  <c r="I133" i="22"/>
  <c r="L112" i="22"/>
  <c r="K112" i="22"/>
  <c r="J112" i="22"/>
  <c r="I119" i="22"/>
  <c r="L39" i="22"/>
  <c r="K39" i="22"/>
  <c r="J39" i="22"/>
  <c r="L26" i="22"/>
  <c r="K26" i="22"/>
  <c r="J26" i="22"/>
  <c r="R21" i="22"/>
  <c r="H49" i="22"/>
  <c r="H161" i="22"/>
  <c r="K38" i="22"/>
  <c r="J38" i="22"/>
  <c r="K76" i="22"/>
  <c r="J76" i="22"/>
  <c r="H119" i="22"/>
  <c r="K111" i="22"/>
  <c r="J111" i="22"/>
  <c r="K150" i="22"/>
  <c r="J150" i="22"/>
  <c r="E63" i="22"/>
  <c r="X87" i="19"/>
  <c r="P73" i="19"/>
  <c r="P89" i="19"/>
  <c r="R89" i="19"/>
  <c r="P76" i="19"/>
  <c r="R76" i="19"/>
  <c r="H62" i="19"/>
  <c r="J62" i="19"/>
  <c r="P113" i="19"/>
  <c r="R113" i="19"/>
  <c r="H108" i="19"/>
  <c r="J108" i="19"/>
  <c r="G107" i="19"/>
  <c r="H60" i="19"/>
  <c r="J60" i="19"/>
  <c r="P57" i="19"/>
  <c r="R57" i="19"/>
  <c r="X54" i="19"/>
  <c r="H52" i="19"/>
  <c r="G51" i="19"/>
  <c r="J52" i="19"/>
  <c r="P46" i="19"/>
  <c r="R46" i="19"/>
  <c r="X43" i="19"/>
  <c r="H41" i="19"/>
  <c r="G49" i="19"/>
  <c r="J41" i="19"/>
  <c r="P38" i="19"/>
  <c r="O37" i="19"/>
  <c r="R38" i="19"/>
  <c r="X32" i="19"/>
  <c r="H30" i="19"/>
  <c r="J30" i="19"/>
  <c r="P27" i="19"/>
  <c r="O35" i="19"/>
  <c r="R27" i="19"/>
  <c r="X24" i="19"/>
  <c r="W23" i="19"/>
  <c r="H19" i="19"/>
  <c r="J19" i="19"/>
  <c r="P16" i="19"/>
  <c r="R16" i="19"/>
  <c r="X13" i="19"/>
  <c r="W21" i="19"/>
  <c r="H11" i="19"/>
  <c r="J11" i="19"/>
  <c r="X118" i="19"/>
  <c r="X129" i="19"/>
  <c r="X140" i="19"/>
  <c r="X151" i="19"/>
  <c r="X159" i="19"/>
  <c r="P124" i="19"/>
  <c r="R124" i="19"/>
  <c r="P132" i="19"/>
  <c r="R132" i="19"/>
  <c r="P143" i="19"/>
  <c r="R143" i="19"/>
  <c r="P154" i="19"/>
  <c r="R154" i="19"/>
  <c r="H116" i="19"/>
  <c r="J116" i="19"/>
  <c r="H127" i="19"/>
  <c r="J127" i="19"/>
  <c r="H138" i="19"/>
  <c r="J138" i="19"/>
  <c r="H146" i="19"/>
  <c r="J146" i="19"/>
  <c r="H157" i="19"/>
  <c r="J157" i="19"/>
  <c r="H87" i="19"/>
  <c r="J87" i="19"/>
  <c r="H74" i="19"/>
  <c r="J74" i="19"/>
  <c r="H61" i="19"/>
  <c r="J61" i="19"/>
  <c r="V63" i="19"/>
  <c r="H96" i="19"/>
  <c r="H86" i="19"/>
  <c r="J86" i="19"/>
  <c r="X71" i="19"/>
  <c r="N147" i="19"/>
  <c r="X113" i="19"/>
  <c r="P108" i="19"/>
  <c r="O107" i="19"/>
  <c r="R108" i="19"/>
  <c r="H100" i="19"/>
  <c r="J100" i="19"/>
  <c r="R156" i="18"/>
  <c r="Q156" i="18"/>
  <c r="G146" i="18"/>
  <c r="I138" i="18"/>
  <c r="X129" i="18"/>
  <c r="G120" i="18"/>
  <c r="I121" i="18"/>
  <c r="J113" i="18"/>
  <c r="I113" i="18"/>
  <c r="E92" i="18"/>
  <c r="H78" i="18"/>
  <c r="I79" i="18"/>
  <c r="R61" i="18"/>
  <c r="Q61" i="18"/>
  <c r="Y52" i="18"/>
  <c r="X52" i="18"/>
  <c r="Y43" i="18"/>
  <c r="X43" i="18"/>
  <c r="D48" i="18"/>
  <c r="O34" i="18"/>
  <c r="Q26" i="18"/>
  <c r="R18" i="18"/>
  <c r="Q18" i="18"/>
  <c r="W8" i="18"/>
  <c r="Y15" i="18" s="1"/>
  <c r="X9" i="18"/>
  <c r="U148" i="18"/>
  <c r="J144" i="17"/>
  <c r="I144" i="17"/>
  <c r="K126" i="17"/>
  <c r="J126" i="17"/>
  <c r="I126" i="17"/>
  <c r="H133" i="17"/>
  <c r="H91" i="17"/>
  <c r="K83" i="17"/>
  <c r="J83" i="17"/>
  <c r="I83" i="17"/>
  <c r="G23" i="17"/>
  <c r="J24" i="17"/>
  <c r="I24" i="17"/>
  <c r="S148" i="18"/>
  <c r="Q97" i="18"/>
  <c r="R97" i="18"/>
  <c r="T92" i="18"/>
  <c r="X53" i="18"/>
  <c r="Y53" i="18"/>
  <c r="L148" i="18"/>
  <c r="I156" i="18"/>
  <c r="X140" i="18"/>
  <c r="X131" i="18"/>
  <c r="U120" i="18"/>
  <c r="C118" i="18"/>
  <c r="C106" i="18"/>
  <c r="K92" i="18"/>
  <c r="R81" i="18"/>
  <c r="Q81" i="18"/>
  <c r="R72" i="18"/>
  <c r="Q72" i="18"/>
  <c r="T76" i="18"/>
  <c r="T64" i="18"/>
  <c r="I55" i="18"/>
  <c r="L50" i="18"/>
  <c r="R38" i="18"/>
  <c r="Q38" i="18"/>
  <c r="U34" i="18"/>
  <c r="U22" i="18"/>
  <c r="Q11" i="18"/>
  <c r="I159" i="17"/>
  <c r="J159" i="17"/>
  <c r="I142" i="17"/>
  <c r="J142" i="17"/>
  <c r="J124" i="17"/>
  <c r="K124" i="17"/>
  <c r="I124" i="17"/>
  <c r="I82" i="17"/>
  <c r="J82" i="17"/>
  <c r="I39" i="17"/>
  <c r="J39" i="17"/>
  <c r="U17" i="17"/>
  <c r="V17" i="17"/>
  <c r="I82" i="18"/>
  <c r="H90" i="18"/>
  <c r="I73" i="18"/>
  <c r="R56" i="18"/>
  <c r="Q56" i="18"/>
  <c r="X46" i="18"/>
  <c r="K123" i="17"/>
  <c r="I123" i="17"/>
  <c r="J123" i="17"/>
  <c r="K80" i="17"/>
  <c r="I80" i="17"/>
  <c r="H79" i="17"/>
  <c r="J80" i="17"/>
  <c r="G21" i="17"/>
  <c r="G9" i="17"/>
  <c r="J117" i="18"/>
  <c r="I117" i="18"/>
  <c r="G90" i="18"/>
  <c r="I74" i="18"/>
  <c r="O64" i="18"/>
  <c r="R57" i="18"/>
  <c r="Q57" i="18"/>
  <c r="M36" i="18"/>
  <c r="R23" i="18"/>
  <c r="Q23" i="18"/>
  <c r="P22" i="18"/>
  <c r="C8" i="18"/>
  <c r="J70" i="17"/>
  <c r="I70" i="17"/>
  <c r="K70" i="17"/>
  <c r="J27" i="17"/>
  <c r="I27" i="17"/>
  <c r="H35" i="17"/>
  <c r="K27" i="17"/>
  <c r="H23" i="17"/>
  <c r="X126" i="18"/>
  <c r="R110" i="18"/>
  <c r="Q110" i="18"/>
  <c r="P118" i="18"/>
  <c r="R101" i="18"/>
  <c r="Q101" i="18"/>
  <c r="I75" i="18"/>
  <c r="G48" i="18"/>
  <c r="I32" i="18"/>
  <c r="O22" i="18"/>
  <c r="R15" i="18"/>
  <c r="Q15" i="18"/>
  <c r="R157" i="18"/>
  <c r="Q157" i="18"/>
  <c r="R142" i="18"/>
  <c r="Q142" i="18"/>
  <c r="I135" i="18"/>
  <c r="H134" i="18"/>
  <c r="K138" i="17"/>
  <c r="J138" i="17"/>
  <c r="I138" i="17"/>
  <c r="K34" i="17"/>
  <c r="J34" i="17"/>
  <c r="I34" i="17"/>
  <c r="E21" i="17"/>
  <c r="U160" i="18"/>
  <c r="X127" i="18"/>
  <c r="D132" i="18"/>
  <c r="O118" i="18"/>
  <c r="R102" i="18"/>
  <c r="Q102" i="18"/>
  <c r="X93" i="18"/>
  <c r="W92" i="18"/>
  <c r="E90" i="18"/>
  <c r="U64" i="18"/>
  <c r="C62" i="18"/>
  <c r="K36" i="18"/>
  <c r="R25" i="18"/>
  <c r="Q25" i="18"/>
  <c r="R16" i="18"/>
  <c r="Q16" i="18"/>
  <c r="T20" i="18"/>
  <c r="X143" i="18"/>
  <c r="I158" i="18"/>
  <c r="K42" i="17"/>
  <c r="J42" i="17"/>
  <c r="I42" i="17"/>
  <c r="H49" i="17"/>
  <c r="F92" i="18"/>
  <c r="G161" i="16"/>
  <c r="K94" i="16"/>
  <c r="J94" i="16"/>
  <c r="I94" i="16"/>
  <c r="H93" i="16"/>
  <c r="K74" i="16"/>
  <c r="J74" i="16"/>
  <c r="I74" i="16"/>
  <c r="D35" i="16"/>
  <c r="K14" i="16"/>
  <c r="J14" i="16"/>
  <c r="I14" i="16"/>
  <c r="E93" i="16"/>
  <c r="F118" i="18"/>
  <c r="D91" i="17"/>
  <c r="V17" i="16"/>
  <c r="U17" i="16"/>
  <c r="C119" i="16"/>
  <c r="C107" i="16"/>
  <c r="N36" i="18"/>
  <c r="E91" i="16"/>
  <c r="V16" i="16"/>
  <c r="U16" i="16"/>
  <c r="K70" i="16"/>
  <c r="J70" i="16"/>
  <c r="I70" i="16"/>
  <c r="V50" i="18"/>
  <c r="X51" i="18"/>
  <c r="G35" i="16"/>
  <c r="P21" i="16"/>
  <c r="K113" i="16"/>
  <c r="J113" i="16"/>
  <c r="I113" i="16"/>
  <c r="K115" i="16"/>
  <c r="I115" i="16"/>
  <c r="J115" i="16"/>
  <c r="K110" i="16"/>
  <c r="J110" i="16"/>
  <c r="I110" i="16"/>
  <c r="F107" i="17"/>
  <c r="F65" i="17"/>
  <c r="L21" i="12"/>
  <c r="J21" i="12"/>
  <c r="I21" i="12"/>
  <c r="L22" i="12"/>
  <c r="L24" i="12"/>
  <c r="G160" i="13"/>
  <c r="C23" i="14"/>
  <c r="K27" i="6"/>
  <c r="J27" i="6"/>
  <c r="I27" i="6"/>
  <c r="V22" i="5"/>
  <c r="U22" i="5"/>
  <c r="W22" i="5"/>
  <c r="T22" i="5"/>
  <c r="S22" i="5"/>
  <c r="W24" i="5"/>
  <c r="W23" i="5"/>
  <c r="H194" i="3"/>
  <c r="J167" i="3"/>
  <c r="K167" i="3"/>
  <c r="J134" i="13"/>
  <c r="I134" i="13"/>
  <c r="K134" i="13"/>
  <c r="F34" i="13"/>
  <c r="F146" i="13"/>
  <c r="Q11" i="6"/>
  <c r="S11" i="6"/>
  <c r="R11" i="6"/>
  <c r="J28" i="12"/>
  <c r="I28" i="12"/>
  <c r="R49" i="6"/>
  <c r="Q49" i="6"/>
  <c r="S49" i="6"/>
  <c r="K10" i="12"/>
  <c r="K45" i="12"/>
  <c r="S47" i="6"/>
  <c r="R47" i="6"/>
  <c r="Q47" i="6"/>
  <c r="K15" i="6"/>
  <c r="J15" i="6"/>
  <c r="I15" i="6"/>
  <c r="K14" i="6"/>
  <c r="J14" i="6"/>
  <c r="I14" i="6"/>
  <c r="K32" i="13"/>
  <c r="J32" i="13"/>
  <c r="I32" i="13"/>
  <c r="K52" i="13"/>
  <c r="J52" i="13"/>
  <c r="I52" i="13"/>
  <c r="K103" i="13"/>
  <c r="J103" i="13"/>
  <c r="I103" i="13"/>
  <c r="I46" i="13"/>
  <c r="K46" i="13"/>
  <c r="J46" i="13"/>
  <c r="I74" i="13"/>
  <c r="J74" i="13"/>
  <c r="K74" i="13"/>
  <c r="K144" i="13"/>
  <c r="J144" i="13"/>
  <c r="I144" i="13"/>
  <c r="L46" i="5"/>
  <c r="J46" i="5"/>
  <c r="E123" i="3"/>
  <c r="L138" i="3"/>
  <c r="K138" i="3"/>
  <c r="J138" i="3"/>
  <c r="J103" i="3"/>
  <c r="K103" i="3"/>
  <c r="L103" i="3"/>
  <c r="I114" i="3"/>
  <c r="I195" i="3"/>
  <c r="J184" i="3"/>
  <c r="L184" i="3"/>
  <c r="K184" i="3"/>
  <c r="I120" i="3"/>
  <c r="J109" i="3"/>
  <c r="K109" i="3"/>
  <c r="L109" i="3"/>
  <c r="J71" i="3"/>
  <c r="K71" i="3"/>
  <c r="L71" i="3"/>
  <c r="J59" i="2"/>
  <c r="L59" i="2"/>
  <c r="K59" i="2"/>
  <c r="J15" i="2"/>
  <c r="L15" i="2"/>
  <c r="I18" i="2"/>
  <c r="K15" i="2"/>
  <c r="G187" i="3"/>
  <c r="M50" i="5"/>
  <c r="J50" i="5"/>
  <c r="I50" i="5"/>
  <c r="L50" i="5"/>
  <c r="K50" i="5"/>
  <c r="I35" i="5"/>
  <c r="M35" i="5"/>
  <c r="L35" i="5"/>
  <c r="K35" i="5"/>
  <c r="J35" i="5"/>
  <c r="H120" i="3"/>
  <c r="L36" i="3"/>
  <c r="K36" i="3"/>
  <c r="J36" i="3"/>
  <c r="S9" i="5"/>
  <c r="U9" i="5"/>
  <c r="S19" i="5"/>
  <c r="U19" i="5"/>
  <c r="L141" i="3"/>
  <c r="K141" i="3"/>
  <c r="J141" i="3"/>
  <c r="J81" i="3"/>
  <c r="L81" i="3"/>
  <c r="K81" i="3"/>
  <c r="L11" i="3"/>
  <c r="K11" i="3"/>
  <c r="J11" i="3"/>
  <c r="G90" i="28"/>
  <c r="E160" i="28"/>
  <c r="D118" i="28"/>
  <c r="E118" i="26"/>
  <c r="K64" i="26"/>
  <c r="I64" i="26"/>
  <c r="J64" i="26"/>
  <c r="E48" i="26"/>
  <c r="H20" i="26"/>
  <c r="K12" i="26"/>
  <c r="J12" i="26"/>
  <c r="I12" i="26"/>
  <c r="M30" i="28"/>
  <c r="L30" i="28"/>
  <c r="K30" i="28"/>
  <c r="I30" i="28"/>
  <c r="J30" i="28"/>
  <c r="J44" i="26"/>
  <c r="K44" i="26"/>
  <c r="I44" i="26"/>
  <c r="K113" i="26"/>
  <c r="J113" i="26"/>
  <c r="I113" i="26"/>
  <c r="K69" i="26"/>
  <c r="J69" i="26"/>
  <c r="I69" i="26"/>
  <c r="K43" i="26"/>
  <c r="I43" i="26"/>
  <c r="J43" i="26"/>
  <c r="M68" i="28"/>
  <c r="L68" i="28"/>
  <c r="K68" i="28"/>
  <c r="J68" i="28"/>
  <c r="H76" i="28"/>
  <c r="I68" i="28"/>
  <c r="J40" i="28"/>
  <c r="I40" i="28"/>
  <c r="H48" i="28"/>
  <c r="K40" i="28"/>
  <c r="M40" i="28"/>
  <c r="L40" i="28"/>
  <c r="I17" i="28"/>
  <c r="M17" i="28"/>
  <c r="L17" i="28"/>
  <c r="K17" i="28"/>
  <c r="J17" i="28"/>
  <c r="M122" i="28"/>
  <c r="L122" i="28"/>
  <c r="K122" i="28"/>
  <c r="J122" i="28"/>
  <c r="I122" i="28"/>
  <c r="I72" i="28"/>
  <c r="L72" i="28"/>
  <c r="M72" i="28"/>
  <c r="K72" i="28"/>
  <c r="J72" i="28"/>
  <c r="M85" i="28"/>
  <c r="L85" i="28"/>
  <c r="K85" i="28"/>
  <c r="J85" i="28"/>
  <c r="I85" i="28"/>
  <c r="M154" i="28"/>
  <c r="L154" i="28"/>
  <c r="K154" i="28"/>
  <c r="J154" i="28"/>
  <c r="I154" i="28"/>
  <c r="L149" i="28"/>
  <c r="K149" i="28"/>
  <c r="J149" i="28"/>
  <c r="I149" i="28"/>
  <c r="M149" i="28"/>
  <c r="K143" i="28"/>
  <c r="J143" i="28"/>
  <c r="I143" i="28"/>
  <c r="M143" i="28"/>
  <c r="L143" i="28"/>
  <c r="J138" i="28"/>
  <c r="I138" i="28"/>
  <c r="H146" i="28"/>
  <c r="M138" i="28"/>
  <c r="K138" i="28"/>
  <c r="L138" i="28"/>
  <c r="I150" i="28"/>
  <c r="M150" i="28"/>
  <c r="L150" i="28"/>
  <c r="K150" i="28"/>
  <c r="J150" i="28"/>
  <c r="M144" i="28"/>
  <c r="L144" i="28"/>
  <c r="K144" i="28"/>
  <c r="I144" i="28"/>
  <c r="J144" i="28"/>
  <c r="K68" i="26"/>
  <c r="J68" i="26"/>
  <c r="I68" i="26"/>
  <c r="H76" i="26"/>
  <c r="J42" i="26"/>
  <c r="I42" i="26"/>
  <c r="K42" i="26"/>
  <c r="K115" i="26"/>
  <c r="J115" i="26"/>
  <c r="I115" i="26"/>
  <c r="K41" i="26"/>
  <c r="J41" i="26"/>
  <c r="I41" i="26"/>
  <c r="H48" i="26"/>
  <c r="K15" i="26"/>
  <c r="J15" i="26"/>
  <c r="I15" i="26"/>
  <c r="K128" i="26"/>
  <c r="J128" i="26"/>
  <c r="I128" i="26"/>
  <c r="L54" i="30"/>
  <c r="L63" i="30"/>
  <c r="L85" i="30"/>
  <c r="J83" i="26"/>
  <c r="I83" i="26"/>
  <c r="J123" i="26"/>
  <c r="I123" i="26"/>
  <c r="I71" i="26"/>
  <c r="J71" i="26"/>
  <c r="J65" i="26"/>
  <c r="I65" i="26"/>
  <c r="G160" i="26"/>
  <c r="J152" i="26"/>
  <c r="I152" i="26"/>
  <c r="J129" i="26"/>
  <c r="I129" i="26"/>
  <c r="F62" i="26"/>
  <c r="D104" i="26"/>
  <c r="D146" i="26"/>
  <c r="J151" i="26"/>
  <c r="I151" i="26"/>
  <c r="J149" i="22"/>
  <c r="L149" i="22"/>
  <c r="K149" i="22"/>
  <c r="J136" i="22"/>
  <c r="L136" i="22"/>
  <c r="K136" i="22"/>
  <c r="G119" i="22"/>
  <c r="J37" i="22"/>
  <c r="L37" i="22"/>
  <c r="K37" i="22"/>
  <c r="J24" i="22"/>
  <c r="L24" i="22"/>
  <c r="K24" i="22"/>
  <c r="Q21" i="22"/>
  <c r="L156" i="22"/>
  <c r="K156" i="22"/>
  <c r="J156" i="22"/>
  <c r="L143" i="22"/>
  <c r="K143" i="22"/>
  <c r="J143" i="22"/>
  <c r="L130" i="22"/>
  <c r="K130" i="22"/>
  <c r="J130" i="22"/>
  <c r="C77" i="22"/>
  <c r="L57" i="22"/>
  <c r="K57" i="22"/>
  <c r="J57" i="22"/>
  <c r="L44" i="22"/>
  <c r="K44" i="22"/>
  <c r="J44" i="22"/>
  <c r="L31" i="22"/>
  <c r="K31" i="22"/>
  <c r="J31" i="22"/>
  <c r="C119" i="22"/>
  <c r="L99" i="22"/>
  <c r="K99" i="22"/>
  <c r="J99" i="22"/>
  <c r="L86" i="22"/>
  <c r="K86" i="22"/>
  <c r="J86" i="22"/>
  <c r="L73" i="22"/>
  <c r="K73" i="22"/>
  <c r="J73" i="22"/>
  <c r="L60" i="22"/>
  <c r="K60" i="22"/>
  <c r="J60" i="22"/>
  <c r="G21" i="22"/>
  <c r="F91" i="22"/>
  <c r="X18" i="22"/>
  <c r="W18" i="22"/>
  <c r="V18" i="22"/>
  <c r="W10" i="22"/>
  <c r="V10" i="22"/>
  <c r="X10" i="22"/>
  <c r="H133" i="22"/>
  <c r="H91" i="22"/>
  <c r="J42" i="22"/>
  <c r="K42" i="22"/>
  <c r="K81" i="22"/>
  <c r="J81" i="22"/>
  <c r="K115" i="22"/>
  <c r="J115" i="22"/>
  <c r="K154" i="22"/>
  <c r="J154" i="22"/>
  <c r="E105" i="22"/>
  <c r="P99" i="19"/>
  <c r="R99" i="19"/>
  <c r="P86" i="19"/>
  <c r="H72" i="19"/>
  <c r="H88" i="19"/>
  <c r="J88" i="19"/>
  <c r="H75" i="19"/>
  <c r="J75" i="19"/>
  <c r="X112" i="19"/>
  <c r="P104" i="19"/>
  <c r="R104" i="19"/>
  <c r="F105" i="19"/>
  <c r="X59" i="19"/>
  <c r="H57" i="19"/>
  <c r="J57" i="19"/>
  <c r="P54" i="19"/>
  <c r="R54" i="19"/>
  <c r="X48" i="19"/>
  <c r="H46" i="19"/>
  <c r="J46" i="19"/>
  <c r="P43" i="19"/>
  <c r="R43" i="19"/>
  <c r="X40" i="19"/>
  <c r="H38" i="19"/>
  <c r="G37" i="19"/>
  <c r="J38" i="19"/>
  <c r="P32" i="19"/>
  <c r="R32" i="19"/>
  <c r="X29" i="19"/>
  <c r="H27" i="19"/>
  <c r="G35" i="19"/>
  <c r="J27" i="19"/>
  <c r="P24" i="19"/>
  <c r="O23" i="19"/>
  <c r="R24" i="19"/>
  <c r="X18" i="19"/>
  <c r="H16" i="19"/>
  <c r="J16" i="19"/>
  <c r="P13" i="19"/>
  <c r="O21" i="19"/>
  <c r="R13" i="19"/>
  <c r="X10" i="19"/>
  <c r="W9" i="19"/>
  <c r="X122" i="19"/>
  <c r="W121" i="19"/>
  <c r="X130" i="19"/>
  <c r="X141" i="19"/>
  <c r="X152" i="19"/>
  <c r="X160" i="19"/>
  <c r="P125" i="19"/>
  <c r="O133" i="19"/>
  <c r="R125" i="19"/>
  <c r="P136" i="19"/>
  <c r="O135" i="19"/>
  <c r="R136" i="19"/>
  <c r="P144" i="19"/>
  <c r="R144" i="19"/>
  <c r="P155" i="19"/>
  <c r="R155" i="19"/>
  <c r="H117" i="19"/>
  <c r="J117" i="19"/>
  <c r="H128" i="19"/>
  <c r="J128" i="19"/>
  <c r="H139" i="19"/>
  <c r="G147" i="19"/>
  <c r="J139" i="19"/>
  <c r="H150" i="19"/>
  <c r="G149" i="19"/>
  <c r="J150" i="19"/>
  <c r="H158" i="19"/>
  <c r="J158" i="19"/>
  <c r="X85" i="19"/>
  <c r="X72" i="19"/>
  <c r="N63" i="19"/>
  <c r="V51" i="19"/>
  <c r="V49" i="19"/>
  <c r="V93" i="19"/>
  <c r="N79" i="19"/>
  <c r="H99" i="19"/>
  <c r="J99" i="19"/>
  <c r="X84" i="19"/>
  <c r="W91" i="19"/>
  <c r="P70" i="19"/>
  <c r="R70" i="19"/>
  <c r="O77" i="19"/>
  <c r="D21" i="22"/>
  <c r="D49" i="22"/>
  <c r="D161" i="22"/>
  <c r="D119" i="22"/>
  <c r="H113" i="19"/>
  <c r="J113" i="19"/>
  <c r="X104" i="19"/>
  <c r="Q129" i="18"/>
  <c r="S132" i="18"/>
  <c r="Y112" i="18"/>
  <c r="X112" i="18"/>
  <c r="P104" i="18"/>
  <c r="R96" i="18"/>
  <c r="Q96" i="18"/>
  <c r="R87" i="18"/>
  <c r="Q87" i="18"/>
  <c r="T90" i="18"/>
  <c r="I61" i="18"/>
  <c r="Q52" i="18"/>
  <c r="Q43" i="18"/>
  <c r="G34" i="18"/>
  <c r="I26" i="18"/>
  <c r="J18" i="18"/>
  <c r="I18" i="18"/>
  <c r="O8" i="18"/>
  <c r="Q9" i="18"/>
  <c r="M148" i="18"/>
  <c r="K143" i="17"/>
  <c r="J143" i="17"/>
  <c r="I143" i="17"/>
  <c r="J101" i="17"/>
  <c r="I101" i="17"/>
  <c r="C79" i="17"/>
  <c r="G49" i="17"/>
  <c r="J41" i="17"/>
  <c r="I41" i="17"/>
  <c r="K18" i="17"/>
  <c r="J18" i="17"/>
  <c r="I18" i="17"/>
  <c r="G148" i="18"/>
  <c r="I136" i="18"/>
  <c r="Q123" i="18"/>
  <c r="R123" i="18"/>
  <c r="Q114" i="18"/>
  <c r="R114" i="18"/>
  <c r="T118" i="18"/>
  <c r="I97" i="18"/>
  <c r="L92" i="18"/>
  <c r="Q80" i="18"/>
  <c r="R80" i="18"/>
  <c r="U76" i="18"/>
  <c r="D148" i="18"/>
  <c r="M160" i="18"/>
  <c r="M120" i="18"/>
  <c r="R107" i="18"/>
  <c r="Q107" i="18"/>
  <c r="P106" i="18"/>
  <c r="C92" i="18"/>
  <c r="I81" i="18"/>
  <c r="J72" i="18"/>
  <c r="I72" i="18"/>
  <c r="L76" i="18"/>
  <c r="L64" i="18"/>
  <c r="X54" i="18"/>
  <c r="W62" i="18"/>
  <c r="W50" i="18"/>
  <c r="D50" i="18"/>
  <c r="I38" i="18"/>
  <c r="M34" i="18"/>
  <c r="M22" i="18"/>
  <c r="X19" i="18"/>
  <c r="I11" i="18"/>
  <c r="S146" i="18"/>
  <c r="J158" i="17"/>
  <c r="I158" i="17"/>
  <c r="K158" i="17"/>
  <c r="J141" i="17"/>
  <c r="I141" i="17"/>
  <c r="K141" i="17"/>
  <c r="I99" i="17"/>
  <c r="J99" i="17"/>
  <c r="J81" i="17"/>
  <c r="K81" i="17"/>
  <c r="I81" i="17"/>
  <c r="I56" i="17"/>
  <c r="J56" i="17"/>
  <c r="J38" i="17"/>
  <c r="H37" i="17"/>
  <c r="K38" i="17"/>
  <c r="I38" i="17"/>
  <c r="J17" i="17"/>
  <c r="K17" i="17"/>
  <c r="I17" i="17"/>
  <c r="L160" i="18"/>
  <c r="R125" i="18"/>
  <c r="Q125" i="18"/>
  <c r="T120" i="18"/>
  <c r="X81" i="18"/>
  <c r="X72" i="18"/>
  <c r="I56" i="18"/>
  <c r="K140" i="17"/>
  <c r="J140" i="17"/>
  <c r="I140" i="17"/>
  <c r="K97" i="17"/>
  <c r="I97" i="17"/>
  <c r="H105" i="17"/>
  <c r="J97" i="17"/>
  <c r="G37" i="17"/>
  <c r="W12" i="17"/>
  <c r="U12" i="17"/>
  <c r="V12" i="17"/>
  <c r="I141" i="18"/>
  <c r="R126" i="18"/>
  <c r="Q126" i="18"/>
  <c r="Y116" i="18"/>
  <c r="X116" i="18"/>
  <c r="Y73" i="18"/>
  <c r="X73" i="18"/>
  <c r="G64" i="18"/>
  <c r="I57" i="18"/>
  <c r="E36" i="18"/>
  <c r="I23" i="18"/>
  <c r="H22" i="18"/>
  <c r="E133" i="17"/>
  <c r="E121" i="17"/>
  <c r="E107" i="17"/>
  <c r="J87" i="17"/>
  <c r="I87" i="17"/>
  <c r="K87" i="17"/>
  <c r="C23" i="17"/>
  <c r="Q158" i="18"/>
  <c r="R158" i="18"/>
  <c r="K148" i="18"/>
  <c r="I140" i="18"/>
  <c r="H146" i="18"/>
  <c r="I110" i="18"/>
  <c r="H118" i="18"/>
  <c r="I101" i="18"/>
  <c r="R84" i="18"/>
  <c r="Q84" i="18"/>
  <c r="X74" i="18"/>
  <c r="Y31" i="18"/>
  <c r="X31" i="18"/>
  <c r="G22" i="18"/>
  <c r="I15" i="18"/>
  <c r="R155" i="18"/>
  <c r="Q155" i="18"/>
  <c r="R151" i="18"/>
  <c r="Q151" i="18"/>
  <c r="I143" i="18"/>
  <c r="K155" i="17"/>
  <c r="J155" i="17"/>
  <c r="I155" i="17"/>
  <c r="K95" i="17"/>
  <c r="J95" i="17"/>
  <c r="I95" i="17"/>
  <c r="K52" i="17"/>
  <c r="J52" i="17"/>
  <c r="I52" i="17"/>
  <c r="H51" i="17"/>
  <c r="E160" i="18"/>
  <c r="G118" i="18"/>
  <c r="I102" i="18"/>
  <c r="O92" i="18"/>
  <c r="R85" i="18"/>
  <c r="Q85" i="18"/>
  <c r="M64" i="18"/>
  <c r="R51" i="18"/>
  <c r="Q51" i="18"/>
  <c r="P50" i="18"/>
  <c r="C36" i="18"/>
  <c r="J25" i="18"/>
  <c r="I25" i="18"/>
  <c r="I16" i="18"/>
  <c r="L20" i="18"/>
  <c r="X152" i="18"/>
  <c r="W160" i="18"/>
  <c r="E147" i="17"/>
  <c r="E105" i="17"/>
  <c r="E93" i="17"/>
  <c r="E79" i="17"/>
  <c r="K59" i="17"/>
  <c r="J59" i="17"/>
  <c r="I59" i="17"/>
  <c r="K19" i="17"/>
  <c r="J19" i="17"/>
  <c r="I19" i="17"/>
  <c r="J58" i="16"/>
  <c r="I58" i="16"/>
  <c r="E149" i="16"/>
  <c r="E121" i="16"/>
  <c r="F160" i="18"/>
  <c r="F36" i="18"/>
  <c r="F148" i="18"/>
  <c r="D37" i="17"/>
  <c r="D49" i="17"/>
  <c r="D135" i="17"/>
  <c r="K137" i="16"/>
  <c r="J137" i="16"/>
  <c r="I137" i="16"/>
  <c r="G91" i="16"/>
  <c r="I39" i="16"/>
  <c r="K39" i="16"/>
  <c r="J39" i="16"/>
  <c r="D161" i="16"/>
  <c r="D149" i="16"/>
  <c r="J89" i="16"/>
  <c r="I89" i="16"/>
  <c r="K89" i="16"/>
  <c r="J38" i="16"/>
  <c r="I38" i="16"/>
  <c r="H37" i="16"/>
  <c r="K38" i="16"/>
  <c r="C121" i="16"/>
  <c r="N62" i="18"/>
  <c r="N34" i="18"/>
  <c r="K44" i="16"/>
  <c r="J44" i="16"/>
  <c r="I44" i="16"/>
  <c r="V104" i="18"/>
  <c r="V92" i="18"/>
  <c r="X59" i="18"/>
  <c r="K26" i="16"/>
  <c r="J26" i="16"/>
  <c r="I26" i="16"/>
  <c r="E21" i="16"/>
  <c r="K122" i="16"/>
  <c r="J122" i="16"/>
  <c r="I122" i="16"/>
  <c r="H121" i="16"/>
  <c r="K141" i="16"/>
  <c r="I141" i="16"/>
  <c r="J141" i="16"/>
  <c r="K127" i="16"/>
  <c r="J127" i="16"/>
  <c r="I127" i="16"/>
  <c r="J100" i="16"/>
  <c r="I100" i="16"/>
  <c r="F21" i="17"/>
  <c r="F91" i="17"/>
  <c r="T20" i="13"/>
  <c r="W12" i="13"/>
  <c r="V12" i="13"/>
  <c r="U12" i="13"/>
  <c r="L51" i="12"/>
  <c r="J51" i="12"/>
  <c r="I51" i="12"/>
  <c r="L19" i="12"/>
  <c r="J19" i="12"/>
  <c r="I19" i="12"/>
  <c r="F37" i="16"/>
  <c r="F9" i="16"/>
  <c r="F107" i="16"/>
  <c r="G62" i="13"/>
  <c r="D118" i="13"/>
  <c r="G48" i="13"/>
  <c r="L9" i="12"/>
  <c r="J9" i="12"/>
  <c r="I9" i="12"/>
  <c r="I21" i="5"/>
  <c r="K21" i="5"/>
  <c r="H191" i="3"/>
  <c r="K180" i="3"/>
  <c r="J180" i="3"/>
  <c r="J164" i="3"/>
  <c r="K164" i="3"/>
  <c r="K78" i="13"/>
  <c r="J78" i="13"/>
  <c r="I78" i="13"/>
  <c r="F104" i="13"/>
  <c r="I11" i="6"/>
  <c r="K11" i="6"/>
  <c r="J11" i="6"/>
  <c r="J30" i="12"/>
  <c r="I30" i="12"/>
  <c r="J49" i="6"/>
  <c r="I49" i="6"/>
  <c r="K49" i="6"/>
  <c r="K15" i="12"/>
  <c r="K47" i="12"/>
  <c r="K31" i="6"/>
  <c r="J31" i="6"/>
  <c r="I31" i="6"/>
  <c r="V26" i="5"/>
  <c r="U26" i="5"/>
  <c r="T26" i="5"/>
  <c r="S26" i="5"/>
  <c r="W26" i="5"/>
  <c r="J65" i="13"/>
  <c r="I65" i="13"/>
  <c r="K65" i="13"/>
  <c r="S30" i="6"/>
  <c r="R30" i="6"/>
  <c r="Q30" i="6"/>
  <c r="K50" i="13"/>
  <c r="J50" i="13"/>
  <c r="I50" i="13"/>
  <c r="K64" i="13"/>
  <c r="J64" i="13"/>
  <c r="I64" i="13"/>
  <c r="I60" i="13"/>
  <c r="K60" i="13"/>
  <c r="J60" i="13"/>
  <c r="I92" i="13"/>
  <c r="K92" i="13"/>
  <c r="J92" i="13"/>
  <c r="E115" i="3"/>
  <c r="J62" i="3"/>
  <c r="L62" i="3"/>
  <c r="K62" i="3"/>
  <c r="L68" i="3"/>
  <c r="L65" i="3"/>
  <c r="L69" i="3"/>
  <c r="L67" i="3"/>
  <c r="L72" i="3"/>
  <c r="L64" i="3"/>
  <c r="J87" i="3"/>
  <c r="L87" i="3"/>
  <c r="K87" i="3"/>
  <c r="E192" i="3"/>
  <c r="J101" i="3"/>
  <c r="K101" i="3"/>
  <c r="L101" i="3"/>
  <c r="J57" i="2"/>
  <c r="L57" i="2"/>
  <c r="K57" i="2"/>
  <c r="J10" i="2"/>
  <c r="K10" i="2"/>
  <c r="L10" i="2"/>
  <c r="L49" i="2"/>
  <c r="J49" i="2"/>
  <c r="K49" i="2"/>
  <c r="J38" i="5"/>
  <c r="I38" i="5"/>
  <c r="M38" i="5"/>
  <c r="L38" i="5"/>
  <c r="K38" i="5"/>
  <c r="R28" i="6"/>
  <c r="Q28" i="6"/>
  <c r="M12" i="5"/>
  <c r="L12" i="5"/>
  <c r="I12" i="5"/>
  <c r="K12" i="5"/>
  <c r="J12" i="5"/>
  <c r="M15" i="5"/>
  <c r="M14" i="5"/>
  <c r="G119" i="3"/>
  <c r="L32" i="3"/>
  <c r="K32" i="3"/>
  <c r="J32" i="3"/>
  <c r="K41" i="2"/>
  <c r="J41" i="2"/>
  <c r="S27" i="5"/>
  <c r="U27" i="5"/>
  <c r="L9" i="3"/>
  <c r="K9" i="3"/>
  <c r="J9" i="3"/>
  <c r="I30" i="16"/>
  <c r="K30" i="16"/>
  <c r="J30" i="16"/>
  <c r="R9" i="16"/>
  <c r="Q21" i="17"/>
  <c r="I152" i="16"/>
  <c r="K152" i="16"/>
  <c r="J152" i="16"/>
  <c r="J81" i="16"/>
  <c r="I81" i="16"/>
  <c r="K81" i="16"/>
  <c r="J17" i="16"/>
  <c r="I17" i="16"/>
  <c r="K17" i="16"/>
  <c r="C147" i="16"/>
  <c r="N48" i="18"/>
  <c r="N64" i="18"/>
  <c r="N104" i="18"/>
  <c r="N92" i="18"/>
  <c r="N120" i="18"/>
  <c r="N50" i="18"/>
  <c r="D23" i="16"/>
  <c r="E9" i="16"/>
  <c r="G135" i="16"/>
  <c r="C49" i="16"/>
  <c r="C37" i="16"/>
  <c r="C23" i="16"/>
  <c r="D21" i="16"/>
  <c r="V90" i="18"/>
  <c r="V106" i="18"/>
  <c r="V78" i="18"/>
  <c r="X33" i="18"/>
  <c r="X111" i="18"/>
  <c r="K60" i="16"/>
  <c r="J60" i="16"/>
  <c r="I60" i="16"/>
  <c r="K155" i="16"/>
  <c r="J155" i="16"/>
  <c r="I155" i="16"/>
  <c r="J97" i="16"/>
  <c r="I97" i="16"/>
  <c r="H105" i="16"/>
  <c r="K97" i="16"/>
  <c r="K124" i="16"/>
  <c r="I124" i="16"/>
  <c r="J124" i="16"/>
  <c r="J125" i="16"/>
  <c r="H133" i="16"/>
  <c r="K125" i="16"/>
  <c r="I125" i="16"/>
  <c r="K144" i="16"/>
  <c r="J144" i="16"/>
  <c r="I144" i="16"/>
  <c r="S11" i="14"/>
  <c r="E79" i="16"/>
  <c r="F147" i="17"/>
  <c r="D62" i="13"/>
  <c r="D146" i="13"/>
  <c r="L53" i="12"/>
  <c r="J53" i="12"/>
  <c r="I53" i="12"/>
  <c r="L54" i="12"/>
  <c r="L57" i="12"/>
  <c r="L56" i="12"/>
  <c r="L47" i="12"/>
  <c r="J47" i="12"/>
  <c r="I47" i="12"/>
  <c r="L31" i="12"/>
  <c r="J31" i="12"/>
  <c r="I31" i="12"/>
  <c r="L15" i="12"/>
  <c r="J15" i="12"/>
  <c r="I15" i="12"/>
  <c r="C104" i="13"/>
  <c r="I8" i="12"/>
  <c r="L8" i="12"/>
  <c r="J8" i="12"/>
  <c r="D48" i="13"/>
  <c r="F91" i="16"/>
  <c r="F119" i="16"/>
  <c r="F135" i="16"/>
  <c r="S13" i="14"/>
  <c r="T13" i="14"/>
  <c r="G146" i="13"/>
  <c r="G34" i="13"/>
  <c r="N23" i="14"/>
  <c r="C146" i="13"/>
  <c r="D20" i="13"/>
  <c r="L14" i="12"/>
  <c r="J14" i="12"/>
  <c r="I14" i="12"/>
  <c r="K155" i="13"/>
  <c r="I155" i="13"/>
  <c r="J155" i="13"/>
  <c r="P20" i="13"/>
  <c r="K22" i="12"/>
  <c r="K43" i="6"/>
  <c r="J43" i="6"/>
  <c r="I43" i="6"/>
  <c r="K44" i="6"/>
  <c r="S35" i="6"/>
  <c r="R35" i="6"/>
  <c r="Q35" i="6"/>
  <c r="S19" i="6"/>
  <c r="R19" i="6"/>
  <c r="Q19" i="6"/>
  <c r="H193" i="3"/>
  <c r="K182" i="3"/>
  <c r="J182" i="3"/>
  <c r="J174" i="3"/>
  <c r="K174" i="3"/>
  <c r="J166" i="3"/>
  <c r="K166" i="3"/>
  <c r="K158" i="3"/>
  <c r="J158" i="3"/>
  <c r="E132" i="13"/>
  <c r="J17" i="13"/>
  <c r="I17" i="13"/>
  <c r="K17" i="13"/>
  <c r="S17" i="5"/>
  <c r="W17" i="5"/>
  <c r="V17" i="5"/>
  <c r="T17" i="5"/>
  <c r="U17" i="5"/>
  <c r="W20" i="5"/>
  <c r="W19" i="5"/>
  <c r="E104" i="13"/>
  <c r="K42" i="12"/>
  <c r="J16" i="12"/>
  <c r="I16" i="12"/>
  <c r="J32" i="12"/>
  <c r="I32" i="12"/>
  <c r="J48" i="12"/>
  <c r="I48" i="12"/>
  <c r="J41" i="6"/>
  <c r="I41" i="6"/>
  <c r="K41" i="6"/>
  <c r="R33" i="6"/>
  <c r="Q33" i="6"/>
  <c r="S33" i="6"/>
  <c r="J30" i="13"/>
  <c r="K30" i="13"/>
  <c r="I30" i="13"/>
  <c r="K28" i="12"/>
  <c r="K17" i="12"/>
  <c r="K33" i="12"/>
  <c r="K49" i="12"/>
  <c r="K40" i="6"/>
  <c r="J40" i="6"/>
  <c r="I40" i="6"/>
  <c r="S32" i="6"/>
  <c r="R32" i="6"/>
  <c r="Q32" i="6"/>
  <c r="K86" i="13"/>
  <c r="I86" i="13"/>
  <c r="J86" i="13"/>
  <c r="W10" i="13"/>
  <c r="V10" i="13"/>
  <c r="U10" i="13"/>
  <c r="K47" i="6"/>
  <c r="J47" i="6"/>
  <c r="I47" i="6"/>
  <c r="S39" i="6"/>
  <c r="R39" i="6"/>
  <c r="Q39" i="6"/>
  <c r="V50" i="5"/>
  <c r="U50" i="5"/>
  <c r="T50" i="5"/>
  <c r="S50" i="5"/>
  <c r="W50" i="5"/>
  <c r="I41" i="5"/>
  <c r="K41" i="5"/>
  <c r="V18" i="5"/>
  <c r="U18" i="5"/>
  <c r="W18" i="5"/>
  <c r="T18" i="5"/>
  <c r="S18" i="5"/>
  <c r="O23" i="14"/>
  <c r="W17" i="13"/>
  <c r="U17" i="13"/>
  <c r="V17" i="13"/>
  <c r="K16" i="12"/>
  <c r="K22" i="6"/>
  <c r="J22" i="6"/>
  <c r="I22" i="6"/>
  <c r="K7" i="6"/>
  <c r="J7" i="6"/>
  <c r="I7" i="6"/>
  <c r="W45" i="5"/>
  <c r="V45" i="5"/>
  <c r="S45" i="5"/>
  <c r="T45" i="5"/>
  <c r="U45" i="5"/>
  <c r="K80" i="13"/>
  <c r="I80" i="13"/>
  <c r="J80" i="13"/>
  <c r="K37" i="6"/>
  <c r="J37" i="6"/>
  <c r="I37" i="6"/>
  <c r="K10" i="13"/>
  <c r="J10" i="13"/>
  <c r="I10" i="13"/>
  <c r="K79" i="13"/>
  <c r="J79" i="13"/>
  <c r="I79" i="13"/>
  <c r="K70" i="13"/>
  <c r="J70" i="13"/>
  <c r="I70" i="13"/>
  <c r="K44" i="13"/>
  <c r="J44" i="13"/>
  <c r="I44" i="13"/>
  <c r="J125" i="13"/>
  <c r="I125" i="13"/>
  <c r="K125" i="13"/>
  <c r="I28" i="13"/>
  <c r="K28" i="13"/>
  <c r="J28" i="13"/>
  <c r="K124" i="13"/>
  <c r="J124" i="13"/>
  <c r="I124" i="13"/>
  <c r="H132" i="13"/>
  <c r="J82" i="13"/>
  <c r="I82" i="13"/>
  <c r="K82" i="13"/>
  <c r="H90" i="13"/>
  <c r="J47" i="13"/>
  <c r="K47" i="13"/>
  <c r="I47" i="13"/>
  <c r="K150" i="13"/>
  <c r="J150" i="13"/>
  <c r="I150" i="13"/>
  <c r="I109" i="13"/>
  <c r="J109" i="13"/>
  <c r="K109" i="13"/>
  <c r="K75" i="13"/>
  <c r="J75" i="13"/>
  <c r="I75" i="13"/>
  <c r="K153" i="13"/>
  <c r="J153" i="13"/>
  <c r="I153" i="13"/>
  <c r="J108" i="3"/>
  <c r="I119" i="3"/>
  <c r="K108" i="3"/>
  <c r="L108" i="3"/>
  <c r="H67" i="2"/>
  <c r="F122" i="3"/>
  <c r="J20" i="6"/>
  <c r="I20" i="6"/>
  <c r="G186" i="3"/>
  <c r="J145" i="3"/>
  <c r="L145" i="3"/>
  <c r="K145" i="3"/>
  <c r="H119" i="3"/>
  <c r="G116" i="3"/>
  <c r="J63" i="3"/>
  <c r="L63" i="3"/>
  <c r="K63" i="3"/>
  <c r="J63" i="2"/>
  <c r="L63" i="2"/>
  <c r="K63" i="2"/>
  <c r="E43" i="2"/>
  <c r="J14" i="2"/>
  <c r="I17" i="2"/>
  <c r="L14" i="2"/>
  <c r="K14" i="2"/>
  <c r="L47" i="2"/>
  <c r="J47" i="2"/>
  <c r="K47" i="2"/>
  <c r="K33" i="5"/>
  <c r="J33" i="5"/>
  <c r="M33" i="5"/>
  <c r="L33" i="5"/>
  <c r="I33" i="5"/>
  <c r="K216" i="3"/>
  <c r="J216" i="3"/>
  <c r="L216" i="3"/>
  <c r="K49" i="5"/>
  <c r="J49" i="5"/>
  <c r="M49" i="5"/>
  <c r="L49" i="5"/>
  <c r="I49" i="5"/>
  <c r="J21" i="5"/>
  <c r="L21" i="5"/>
  <c r="M23" i="5"/>
  <c r="L23" i="5"/>
  <c r="I23" i="5"/>
  <c r="K23" i="5"/>
  <c r="J23" i="5"/>
  <c r="L44" i="5"/>
  <c r="K44" i="5"/>
  <c r="M44" i="5"/>
  <c r="J44" i="5"/>
  <c r="I44" i="5"/>
  <c r="I43" i="5"/>
  <c r="M43" i="5"/>
  <c r="L43" i="5"/>
  <c r="K43" i="5"/>
  <c r="J43" i="5"/>
  <c r="M46" i="5"/>
  <c r="M45" i="5"/>
  <c r="L217" i="3"/>
  <c r="K217" i="3"/>
  <c r="J217" i="3"/>
  <c r="G189" i="3"/>
  <c r="G121" i="3"/>
  <c r="J96" i="3"/>
  <c r="L96" i="3"/>
  <c r="K96" i="3"/>
  <c r="J66" i="3"/>
  <c r="L66" i="3"/>
  <c r="K66" i="3"/>
  <c r="L28" i="3"/>
  <c r="K28" i="3"/>
  <c r="J28" i="3"/>
  <c r="K12" i="3"/>
  <c r="L12" i="3"/>
  <c r="J12" i="3"/>
  <c r="L33" i="2"/>
  <c r="K33" i="2"/>
  <c r="J33" i="2"/>
  <c r="U35" i="5"/>
  <c r="S35" i="5"/>
  <c r="G122" i="3"/>
  <c r="L39" i="3"/>
  <c r="K39" i="3"/>
  <c r="J39" i="3"/>
  <c r="K23" i="3"/>
  <c r="L23" i="3"/>
  <c r="J23" i="3"/>
  <c r="L7" i="3"/>
  <c r="K7" i="3"/>
  <c r="J7" i="3"/>
  <c r="L38" i="2"/>
  <c r="K38" i="2"/>
  <c r="J38" i="2"/>
  <c r="F78" i="18"/>
  <c r="D77" i="17"/>
  <c r="D149" i="17"/>
  <c r="D9" i="17"/>
  <c r="D147" i="17"/>
  <c r="G93" i="16"/>
  <c r="C35" i="16"/>
  <c r="G9" i="16"/>
  <c r="D119" i="16"/>
  <c r="J29" i="16"/>
  <c r="I29" i="16"/>
  <c r="K29" i="16"/>
  <c r="N134" i="18"/>
  <c r="K128" i="16"/>
  <c r="J128" i="16"/>
  <c r="I128" i="16"/>
  <c r="K71" i="16"/>
  <c r="J71" i="16"/>
  <c r="I71" i="16"/>
  <c r="G63" i="16"/>
  <c r="G37" i="16"/>
  <c r="W20" i="16"/>
  <c r="V20" i="16"/>
  <c r="U20" i="16"/>
  <c r="K87" i="16"/>
  <c r="J87" i="16"/>
  <c r="I87" i="16"/>
  <c r="V62" i="18"/>
  <c r="X10" i="18"/>
  <c r="V8" i="18"/>
  <c r="X42" i="18"/>
  <c r="X128" i="18"/>
  <c r="K154" i="16"/>
  <c r="J154" i="16"/>
  <c r="I154" i="16"/>
  <c r="D105" i="16"/>
  <c r="C63" i="16"/>
  <c r="K96" i="16"/>
  <c r="J96" i="16"/>
  <c r="I96" i="16"/>
  <c r="J114" i="16"/>
  <c r="I114" i="16"/>
  <c r="K114" i="16"/>
  <c r="K132" i="16"/>
  <c r="I132" i="16"/>
  <c r="J132" i="16"/>
  <c r="J142" i="16"/>
  <c r="K142" i="16"/>
  <c r="I142" i="16"/>
  <c r="H161" i="16"/>
  <c r="K153" i="16"/>
  <c r="J153" i="16"/>
  <c r="I153" i="16"/>
  <c r="K76" i="16"/>
  <c r="J76" i="16"/>
  <c r="I76" i="16"/>
  <c r="G147" i="16"/>
  <c r="G107" i="16"/>
  <c r="J145" i="16"/>
  <c r="I145" i="16"/>
  <c r="F135" i="17"/>
  <c r="F105" i="17"/>
  <c r="F133" i="17"/>
  <c r="C51" i="14"/>
  <c r="C79" i="14"/>
  <c r="C107" i="14"/>
  <c r="C135" i="14"/>
  <c r="C163" i="14"/>
  <c r="C160" i="13"/>
  <c r="J41" i="12"/>
  <c r="I41" i="12"/>
  <c r="L41" i="12"/>
  <c r="J25" i="12"/>
  <c r="I25" i="12"/>
  <c r="L25" i="12"/>
  <c r="G104" i="13"/>
  <c r="J13" i="12"/>
  <c r="I13" i="12"/>
  <c r="L13" i="12"/>
  <c r="F63" i="16"/>
  <c r="F93" i="16"/>
  <c r="F133" i="16"/>
  <c r="S21" i="14"/>
  <c r="T21" i="14"/>
  <c r="A15" i="12"/>
  <c r="S14" i="14"/>
  <c r="C76" i="13"/>
  <c r="L7" i="12"/>
  <c r="J7" i="12"/>
  <c r="I7" i="12"/>
  <c r="J39" i="13"/>
  <c r="K39" i="13"/>
  <c r="I39" i="13"/>
  <c r="K35" i="6"/>
  <c r="J35" i="6"/>
  <c r="I35" i="6"/>
  <c r="S27" i="6"/>
  <c r="R27" i="6"/>
  <c r="Q27" i="6"/>
  <c r="K19" i="6"/>
  <c r="J19" i="6"/>
  <c r="I19" i="6"/>
  <c r="H192" i="3"/>
  <c r="K181" i="3"/>
  <c r="J181" i="3"/>
  <c r="K173" i="3"/>
  <c r="J173" i="3"/>
  <c r="J165" i="3"/>
  <c r="K165" i="3"/>
  <c r="J157" i="3"/>
  <c r="K157" i="3"/>
  <c r="K56" i="12"/>
  <c r="Q50" i="6"/>
  <c r="S50" i="6"/>
  <c r="R50" i="6"/>
  <c r="S33" i="5"/>
  <c r="W33" i="5"/>
  <c r="V33" i="5"/>
  <c r="U33" i="5"/>
  <c r="T33" i="5"/>
  <c r="S14" i="5"/>
  <c r="W14" i="5"/>
  <c r="V14" i="5"/>
  <c r="T14" i="5"/>
  <c r="U14" i="5"/>
  <c r="V14" i="13"/>
  <c r="U14" i="13"/>
  <c r="E76" i="13"/>
  <c r="J18" i="12"/>
  <c r="I18" i="12"/>
  <c r="I34" i="12"/>
  <c r="J34" i="12"/>
  <c r="J50" i="12"/>
  <c r="I50" i="12"/>
  <c r="J33" i="6"/>
  <c r="I33" i="6"/>
  <c r="K33" i="6"/>
  <c r="R25" i="6"/>
  <c r="Q25" i="6"/>
  <c r="S25" i="6"/>
  <c r="S28" i="6"/>
  <c r="Q21" i="16"/>
  <c r="K25" i="13"/>
  <c r="J25" i="13"/>
  <c r="I25" i="13"/>
  <c r="K19" i="12"/>
  <c r="K35" i="12"/>
  <c r="K51" i="12"/>
  <c r="K32" i="6"/>
  <c r="J32" i="6"/>
  <c r="I32" i="6"/>
  <c r="S24" i="6"/>
  <c r="R24" i="6"/>
  <c r="Q24" i="6"/>
  <c r="S9" i="6"/>
  <c r="R9" i="6"/>
  <c r="Q9" i="6"/>
  <c r="U9" i="13"/>
  <c r="V9" i="13"/>
  <c r="K39" i="6"/>
  <c r="J39" i="6"/>
  <c r="I39" i="6"/>
  <c r="S31" i="6"/>
  <c r="R31" i="6"/>
  <c r="Q31" i="6"/>
  <c r="V7" i="5"/>
  <c r="U7" i="5"/>
  <c r="W7" i="5"/>
  <c r="T7" i="5"/>
  <c r="S7" i="5"/>
  <c r="W9" i="5"/>
  <c r="W8" i="5"/>
  <c r="K106" i="13"/>
  <c r="J106" i="13"/>
  <c r="I106" i="13"/>
  <c r="K14" i="12"/>
  <c r="J22" i="13"/>
  <c r="K22" i="13"/>
  <c r="I22" i="13"/>
  <c r="S21" i="6"/>
  <c r="R21" i="6"/>
  <c r="Q21" i="6"/>
  <c r="K14" i="13"/>
  <c r="J14" i="13"/>
  <c r="I14" i="13"/>
  <c r="K85" i="13"/>
  <c r="J85" i="13"/>
  <c r="I85" i="13"/>
  <c r="K11" i="13"/>
  <c r="J11" i="13"/>
  <c r="I11" i="13"/>
  <c r="K98" i="13"/>
  <c r="J98" i="13"/>
  <c r="I98" i="13"/>
  <c r="K53" i="13"/>
  <c r="J53" i="13"/>
  <c r="I53" i="13"/>
  <c r="K131" i="13"/>
  <c r="J131" i="13"/>
  <c r="I131" i="13"/>
  <c r="I37" i="13"/>
  <c r="K37" i="13"/>
  <c r="J37" i="13"/>
  <c r="J130" i="13"/>
  <c r="I130" i="13"/>
  <c r="K130" i="13"/>
  <c r="K88" i="13"/>
  <c r="I88" i="13"/>
  <c r="J88" i="13"/>
  <c r="J59" i="13"/>
  <c r="K59" i="13"/>
  <c r="I59" i="13"/>
  <c r="J156" i="13"/>
  <c r="K156" i="13"/>
  <c r="I156" i="13"/>
  <c r="I117" i="13"/>
  <c r="K117" i="13"/>
  <c r="J117" i="13"/>
  <c r="K84" i="13"/>
  <c r="J84" i="13"/>
  <c r="I84" i="13"/>
  <c r="G191" i="3"/>
  <c r="H118" i="3"/>
  <c r="K107" i="3"/>
  <c r="J107" i="3"/>
  <c r="K43" i="3"/>
  <c r="J43" i="3"/>
  <c r="J110" i="3"/>
  <c r="L110" i="3"/>
  <c r="K110" i="3"/>
  <c r="I121" i="3"/>
  <c r="J28" i="6"/>
  <c r="I28" i="6"/>
  <c r="G118" i="3"/>
  <c r="J93" i="3"/>
  <c r="K93" i="3"/>
  <c r="L93" i="3"/>
  <c r="F115" i="3"/>
  <c r="J62" i="2"/>
  <c r="L62" i="2"/>
  <c r="K62" i="2"/>
  <c r="E42" i="2"/>
  <c r="J13" i="2"/>
  <c r="K13" i="2"/>
  <c r="L13" i="2"/>
  <c r="J95" i="3"/>
  <c r="L95" i="3"/>
  <c r="K95" i="3"/>
  <c r="Q51" i="6"/>
  <c r="R51" i="6"/>
  <c r="K17" i="5"/>
  <c r="J17" i="5"/>
  <c r="M17" i="5"/>
  <c r="I17" i="5"/>
  <c r="L17" i="5"/>
  <c r="M21" i="5"/>
  <c r="M18" i="5"/>
  <c r="M31" i="5"/>
  <c r="L31" i="5"/>
  <c r="I31" i="5"/>
  <c r="K31" i="5"/>
  <c r="J31" i="5"/>
  <c r="L52" i="5"/>
  <c r="K52" i="5"/>
  <c r="M52" i="5"/>
  <c r="J52" i="5"/>
  <c r="I52" i="5"/>
  <c r="I51" i="5"/>
  <c r="M51" i="5"/>
  <c r="L51" i="5"/>
  <c r="K51" i="5"/>
  <c r="J51" i="5"/>
  <c r="F188" i="3"/>
  <c r="F194" i="3"/>
  <c r="F120" i="3"/>
  <c r="J65" i="3"/>
  <c r="K65" i="3"/>
  <c r="K51" i="3"/>
  <c r="J51" i="3"/>
  <c r="F18" i="2"/>
  <c r="K26" i="3"/>
  <c r="L26" i="3"/>
  <c r="J26" i="3"/>
  <c r="L10" i="3"/>
  <c r="K10" i="3"/>
  <c r="J10" i="3"/>
  <c r="U43" i="5"/>
  <c r="S43" i="5"/>
  <c r="E194" i="3"/>
  <c r="F121" i="3"/>
  <c r="L38" i="3"/>
  <c r="K38" i="3"/>
  <c r="J38" i="3"/>
  <c r="L21" i="3"/>
  <c r="K21" i="3"/>
  <c r="J21" i="3"/>
  <c r="L74" i="2"/>
  <c r="K74" i="2"/>
  <c r="J74" i="2"/>
  <c r="L36" i="2"/>
  <c r="K36" i="2"/>
  <c r="J36" i="2"/>
  <c r="K52" i="3"/>
  <c r="J52" i="3"/>
  <c r="K48" i="12"/>
  <c r="W21" i="5"/>
  <c r="V21" i="5"/>
  <c r="S21" i="5"/>
  <c r="U21" i="5"/>
  <c r="T21" i="5"/>
  <c r="W10" i="5"/>
  <c r="V10" i="5"/>
  <c r="S10" i="5"/>
  <c r="U10" i="5"/>
  <c r="T10" i="5"/>
  <c r="K50" i="12"/>
  <c r="S45" i="6"/>
  <c r="R45" i="6"/>
  <c r="Q45" i="6"/>
  <c r="K21" i="6"/>
  <c r="J21" i="6"/>
  <c r="I21" i="6"/>
  <c r="K18" i="13"/>
  <c r="J18" i="13"/>
  <c r="I18" i="13"/>
  <c r="K107" i="13"/>
  <c r="J107" i="13"/>
  <c r="I107" i="13"/>
  <c r="K15" i="13"/>
  <c r="J15" i="13"/>
  <c r="I15" i="13"/>
  <c r="K111" i="13"/>
  <c r="J111" i="13"/>
  <c r="I111" i="13"/>
  <c r="K54" i="13"/>
  <c r="J54" i="13"/>
  <c r="I54" i="13"/>
  <c r="H62" i="13"/>
  <c r="K138" i="13"/>
  <c r="J138" i="13"/>
  <c r="I138" i="13"/>
  <c r="H146" i="13"/>
  <c r="J45" i="13"/>
  <c r="I45" i="13"/>
  <c r="K45" i="13"/>
  <c r="J137" i="13"/>
  <c r="I137" i="13"/>
  <c r="K137" i="13"/>
  <c r="I95" i="13"/>
  <c r="K95" i="13"/>
  <c r="J95" i="13"/>
  <c r="K81" i="13"/>
  <c r="J81" i="13"/>
  <c r="I81" i="13"/>
  <c r="I57" i="13"/>
  <c r="K57" i="13"/>
  <c r="J57" i="13"/>
  <c r="I126" i="13"/>
  <c r="K126" i="13"/>
  <c r="J126" i="13"/>
  <c r="K93" i="13"/>
  <c r="I93" i="13"/>
  <c r="J93" i="13"/>
  <c r="J183" i="3"/>
  <c r="K183" i="3"/>
  <c r="I194" i="3"/>
  <c r="L183" i="3"/>
  <c r="E189" i="3"/>
  <c r="G117" i="3"/>
  <c r="J92" i="3"/>
  <c r="K92" i="3"/>
  <c r="L92" i="3"/>
  <c r="J70" i="3"/>
  <c r="L70" i="3"/>
  <c r="K70" i="3"/>
  <c r="J57" i="3"/>
  <c r="K57" i="3"/>
  <c r="J42" i="3"/>
  <c r="K42" i="3"/>
  <c r="F43" i="2"/>
  <c r="F118" i="3"/>
  <c r="J111" i="3"/>
  <c r="I122" i="3"/>
  <c r="L111" i="3"/>
  <c r="K111" i="3"/>
  <c r="J36" i="6"/>
  <c r="I36" i="6"/>
  <c r="J10" i="5"/>
  <c r="L10" i="5"/>
  <c r="J168" i="3"/>
  <c r="K168" i="3"/>
  <c r="L168" i="3"/>
  <c r="F117" i="3"/>
  <c r="J61" i="2"/>
  <c r="K61" i="2"/>
  <c r="L61" i="2"/>
  <c r="J12" i="2"/>
  <c r="L12" i="2"/>
  <c r="K12" i="2"/>
  <c r="L139" i="3"/>
  <c r="K139" i="3"/>
  <c r="J139" i="3"/>
  <c r="K212" i="3"/>
  <c r="J212" i="3"/>
  <c r="L212" i="3"/>
  <c r="E121" i="3"/>
  <c r="R13" i="6"/>
  <c r="Q13" i="6"/>
  <c r="J15" i="5"/>
  <c r="L15" i="5"/>
  <c r="M39" i="5"/>
  <c r="L39" i="5"/>
  <c r="I39" i="5"/>
  <c r="K39" i="5"/>
  <c r="J39" i="5"/>
  <c r="M41" i="5"/>
  <c r="J213" i="3"/>
  <c r="L213" i="3"/>
  <c r="K213" i="3"/>
  <c r="E187" i="3"/>
  <c r="J140" i="3"/>
  <c r="L140" i="3"/>
  <c r="K140" i="3"/>
  <c r="E119" i="3"/>
  <c r="J80" i="3"/>
  <c r="L80" i="3"/>
  <c r="K80" i="3"/>
  <c r="L90" i="3"/>
  <c r="L83" i="3"/>
  <c r="L82" i="3"/>
  <c r="K142" i="3"/>
  <c r="J142" i="3"/>
  <c r="F68" i="2"/>
  <c r="F17" i="2"/>
  <c r="K40" i="3"/>
  <c r="J40" i="3"/>
  <c r="L24" i="3"/>
  <c r="K24" i="3"/>
  <c r="J24" i="3"/>
  <c r="K8" i="3"/>
  <c r="L8" i="3"/>
  <c r="J8" i="3"/>
  <c r="S12" i="5"/>
  <c r="U12" i="5"/>
  <c r="U51" i="5"/>
  <c r="S51" i="5"/>
  <c r="E120" i="3"/>
  <c r="K60" i="3"/>
  <c r="J60" i="3"/>
  <c r="L35" i="3"/>
  <c r="K35" i="3"/>
  <c r="J35" i="3"/>
  <c r="L19" i="3"/>
  <c r="K19" i="3"/>
  <c r="J19" i="3"/>
  <c r="L72" i="2"/>
  <c r="K72" i="2"/>
  <c r="J72" i="2"/>
  <c r="L34" i="2"/>
  <c r="K34" i="2"/>
  <c r="J34" i="2"/>
  <c r="L45" i="12"/>
  <c r="J45" i="12"/>
  <c r="I45" i="12"/>
  <c r="L29" i="12"/>
  <c r="J29" i="12"/>
  <c r="I29" i="12"/>
  <c r="T15" i="14"/>
  <c r="R23" i="14"/>
  <c r="S15" i="14"/>
  <c r="I6" i="12"/>
  <c r="L6" i="12"/>
  <c r="J6" i="12"/>
  <c r="G132" i="13"/>
  <c r="V15" i="13"/>
  <c r="U15" i="13"/>
  <c r="W15" i="13"/>
  <c r="A12" i="12"/>
  <c r="F147" i="16"/>
  <c r="F23" i="16"/>
  <c r="F121" i="16"/>
  <c r="T20" i="14"/>
  <c r="S20" i="14"/>
  <c r="C48" i="13"/>
  <c r="D160" i="13"/>
  <c r="D34" i="13"/>
  <c r="K114" i="13"/>
  <c r="I114" i="13"/>
  <c r="J114" i="13"/>
  <c r="K10" i="5"/>
  <c r="I10" i="5"/>
  <c r="H190" i="3"/>
  <c r="H196" i="3"/>
  <c r="W16" i="13"/>
  <c r="V16" i="13"/>
  <c r="U16" i="13"/>
  <c r="I42" i="6"/>
  <c r="K42" i="6"/>
  <c r="J42" i="6"/>
  <c r="Q34" i="6"/>
  <c r="S34" i="6"/>
  <c r="R34" i="6"/>
  <c r="S49" i="5"/>
  <c r="W49" i="5"/>
  <c r="V49" i="5"/>
  <c r="U49" i="5"/>
  <c r="T49" i="5"/>
  <c r="E20" i="13"/>
  <c r="K26" i="12"/>
  <c r="J22" i="12"/>
  <c r="I22" i="12"/>
  <c r="J38" i="12"/>
  <c r="I38" i="12"/>
  <c r="J54" i="12"/>
  <c r="I54" i="12"/>
  <c r="J17" i="6"/>
  <c r="I17" i="6"/>
  <c r="K17" i="6"/>
  <c r="K20" i="6"/>
  <c r="R10" i="6"/>
  <c r="Q10" i="6"/>
  <c r="S10" i="6"/>
  <c r="Q9" i="16"/>
  <c r="K112" i="13"/>
  <c r="J112" i="13"/>
  <c r="I112" i="13"/>
  <c r="K7" i="12"/>
  <c r="K23" i="12"/>
  <c r="K39" i="12"/>
  <c r="K55" i="12"/>
  <c r="K40" i="13"/>
  <c r="I40" i="13"/>
  <c r="H48" i="13"/>
  <c r="J40" i="13"/>
  <c r="K11" i="12"/>
  <c r="K23" i="6"/>
  <c r="J23" i="6"/>
  <c r="I23" i="6"/>
  <c r="S16" i="6"/>
  <c r="R16" i="6"/>
  <c r="Q16" i="6"/>
  <c r="T46" i="5"/>
  <c r="V46" i="5"/>
  <c r="V15" i="5"/>
  <c r="U15" i="5"/>
  <c r="W15" i="5"/>
  <c r="T15" i="5"/>
  <c r="S15" i="5"/>
  <c r="F62" i="13"/>
  <c r="K45" i="6"/>
  <c r="J45" i="6"/>
  <c r="I45" i="6"/>
  <c r="W48" i="5"/>
  <c r="T48" i="5"/>
  <c r="S48" i="5"/>
  <c r="U48" i="5"/>
  <c r="V48" i="5"/>
  <c r="W52" i="5"/>
  <c r="W51" i="5"/>
  <c r="K140" i="13"/>
  <c r="J140" i="13"/>
  <c r="I140" i="13"/>
  <c r="K24" i="13"/>
  <c r="J24" i="13"/>
  <c r="I24" i="13"/>
  <c r="K113" i="13"/>
  <c r="J113" i="13"/>
  <c r="I113" i="13"/>
  <c r="K19" i="13"/>
  <c r="J19" i="13"/>
  <c r="I19" i="13"/>
  <c r="K139" i="13"/>
  <c r="J139" i="13"/>
  <c r="I139" i="13"/>
  <c r="J55" i="13"/>
  <c r="K55" i="13"/>
  <c r="I55" i="13"/>
  <c r="J159" i="13"/>
  <c r="I159" i="13"/>
  <c r="K159" i="13"/>
  <c r="J61" i="13"/>
  <c r="I61" i="13"/>
  <c r="K61" i="13"/>
  <c r="K158" i="13"/>
  <c r="J158" i="13"/>
  <c r="I158" i="13"/>
  <c r="J116" i="13"/>
  <c r="I116" i="13"/>
  <c r="K116" i="13"/>
  <c r="J87" i="13"/>
  <c r="K87" i="13"/>
  <c r="I87" i="13"/>
  <c r="I66" i="13"/>
  <c r="J66" i="13"/>
  <c r="K66" i="13"/>
  <c r="I135" i="13"/>
  <c r="J135" i="13"/>
  <c r="K135" i="13"/>
  <c r="I101" i="13"/>
  <c r="K101" i="13"/>
  <c r="J101" i="13"/>
  <c r="J7" i="5"/>
  <c r="L7" i="5"/>
  <c r="G193" i="3"/>
  <c r="J144" i="3"/>
  <c r="L144" i="3"/>
  <c r="K144" i="3"/>
  <c r="F116" i="3"/>
  <c r="G123" i="3"/>
  <c r="J69" i="3"/>
  <c r="K69" i="3"/>
  <c r="F42" i="2"/>
  <c r="J23" i="2"/>
  <c r="K23" i="2"/>
  <c r="E117" i="3"/>
  <c r="F119" i="3"/>
  <c r="J67" i="3"/>
  <c r="K67" i="3"/>
  <c r="I44" i="6"/>
  <c r="J44" i="6"/>
  <c r="E116" i="3"/>
  <c r="J58" i="3"/>
  <c r="K58" i="3"/>
  <c r="J44" i="3"/>
  <c r="K44" i="3"/>
  <c r="J60" i="2"/>
  <c r="L60" i="2"/>
  <c r="K60" i="2"/>
  <c r="J11" i="2"/>
  <c r="L11" i="2"/>
  <c r="K11" i="2"/>
  <c r="J25" i="5"/>
  <c r="L25" i="5"/>
  <c r="G188" i="3"/>
  <c r="F114" i="3"/>
  <c r="K64" i="3"/>
  <c r="J64" i="3"/>
  <c r="Q20" i="6"/>
  <c r="R20" i="6"/>
  <c r="J41" i="5"/>
  <c r="L41" i="5"/>
  <c r="J11" i="5"/>
  <c r="I11" i="5"/>
  <c r="M11" i="5"/>
  <c r="L11" i="5"/>
  <c r="K11" i="5"/>
  <c r="M47" i="5"/>
  <c r="L47" i="5"/>
  <c r="I47" i="5"/>
  <c r="K47" i="5"/>
  <c r="J47" i="5"/>
  <c r="I8" i="5"/>
  <c r="M8" i="5"/>
  <c r="L8" i="5"/>
  <c r="J8" i="5"/>
  <c r="K8" i="5"/>
  <c r="L13" i="5"/>
  <c r="K13" i="5"/>
  <c r="J13" i="5"/>
  <c r="M13" i="5"/>
  <c r="I13" i="5"/>
  <c r="J171" i="3"/>
  <c r="L171" i="3"/>
  <c r="K171" i="3"/>
  <c r="J155" i="3"/>
  <c r="L155" i="3"/>
  <c r="K155" i="3"/>
  <c r="I188" i="3"/>
  <c r="J104" i="3"/>
  <c r="L104" i="3"/>
  <c r="K104" i="3"/>
  <c r="I115" i="3"/>
  <c r="J135" i="3"/>
  <c r="K135" i="3"/>
  <c r="J143" i="3"/>
  <c r="K143" i="3"/>
  <c r="K47" i="3"/>
  <c r="J47" i="3"/>
  <c r="F67" i="2"/>
  <c r="L37" i="3"/>
  <c r="K37" i="3"/>
  <c r="J37" i="3"/>
  <c r="L22" i="3"/>
  <c r="K22" i="3"/>
  <c r="J22" i="3"/>
  <c r="K53" i="3"/>
  <c r="J53" i="3"/>
  <c r="E18" i="2"/>
  <c r="U23" i="5"/>
  <c r="S23" i="5"/>
  <c r="U46" i="5"/>
  <c r="S46" i="5"/>
  <c r="E196" i="3"/>
  <c r="E186" i="3"/>
  <c r="J105" i="3"/>
  <c r="I116" i="3"/>
  <c r="L105" i="3"/>
  <c r="K105" i="3"/>
  <c r="J89" i="3"/>
  <c r="L89" i="3"/>
  <c r="K89" i="3"/>
  <c r="K56" i="3"/>
  <c r="J56" i="3"/>
  <c r="L33" i="3"/>
  <c r="K33" i="3"/>
  <c r="J33" i="3"/>
  <c r="L17" i="3"/>
  <c r="K17" i="3"/>
  <c r="J17" i="3"/>
  <c r="L32" i="2"/>
  <c r="K32" i="2"/>
  <c r="J32" i="2"/>
  <c r="H43" i="2"/>
  <c r="C77" i="16"/>
  <c r="C51" i="16"/>
  <c r="C161" i="16"/>
  <c r="N132" i="18"/>
  <c r="N8" i="18"/>
  <c r="C93" i="16"/>
  <c r="K62" i="16"/>
  <c r="J62" i="16"/>
  <c r="I62" i="16"/>
  <c r="K45" i="16"/>
  <c r="J45" i="16"/>
  <c r="I45" i="16"/>
  <c r="W12" i="16"/>
  <c r="V12" i="16"/>
  <c r="U12" i="16"/>
  <c r="E105" i="16"/>
  <c r="G79" i="16"/>
  <c r="V146" i="18"/>
  <c r="X85" i="18"/>
  <c r="K86" i="16"/>
  <c r="J86" i="16"/>
  <c r="I86" i="16"/>
  <c r="K69" i="16"/>
  <c r="J69" i="16"/>
  <c r="I69" i="16"/>
  <c r="H77" i="16"/>
  <c r="K52" i="16"/>
  <c r="J52" i="16"/>
  <c r="I52" i="16"/>
  <c r="H51" i="16"/>
  <c r="E37" i="16"/>
  <c r="C21" i="16"/>
  <c r="K129" i="16"/>
  <c r="J129" i="16"/>
  <c r="I129" i="16"/>
  <c r="K130" i="16"/>
  <c r="J130" i="16"/>
  <c r="I130" i="16"/>
  <c r="J157" i="16"/>
  <c r="I157" i="16"/>
  <c r="K157" i="16"/>
  <c r="K99" i="16"/>
  <c r="J99" i="16"/>
  <c r="I99" i="16"/>
  <c r="K118" i="16"/>
  <c r="J118" i="16"/>
  <c r="I118" i="16"/>
  <c r="K85" i="16"/>
  <c r="J85" i="16"/>
  <c r="I85" i="16"/>
  <c r="F49" i="17"/>
  <c r="F35" i="17"/>
  <c r="F149" i="17"/>
  <c r="F9" i="17"/>
  <c r="C37" i="14"/>
  <c r="C65" i="14"/>
  <c r="C93" i="14"/>
  <c r="C121" i="14"/>
  <c r="C149" i="14"/>
  <c r="S18" i="14"/>
  <c r="T18" i="14"/>
  <c r="L49" i="12"/>
  <c r="J49" i="12"/>
  <c r="I49" i="12"/>
  <c r="L33" i="12"/>
  <c r="J33" i="12"/>
  <c r="I33" i="12"/>
  <c r="L17" i="12"/>
  <c r="J17" i="12"/>
  <c r="I17" i="12"/>
  <c r="I10" i="12"/>
  <c r="L10" i="12"/>
  <c r="J10" i="12"/>
  <c r="R20" i="13"/>
  <c r="F105" i="16"/>
  <c r="F49" i="16"/>
  <c r="P23" i="14"/>
  <c r="F23" i="17"/>
  <c r="C90" i="13"/>
  <c r="G76" i="13"/>
  <c r="J73" i="13"/>
  <c r="I73" i="13"/>
  <c r="K73" i="13"/>
  <c r="K38" i="12"/>
  <c r="H188" i="3"/>
  <c r="K177" i="3"/>
  <c r="J177" i="3"/>
  <c r="K169" i="3"/>
  <c r="J169" i="3"/>
  <c r="K161" i="3"/>
  <c r="J161" i="3"/>
  <c r="K153" i="3"/>
  <c r="J153" i="3"/>
  <c r="I26" i="6"/>
  <c r="K26" i="6"/>
  <c r="J26" i="6"/>
  <c r="Q18" i="6"/>
  <c r="S18" i="6"/>
  <c r="R18" i="6"/>
  <c r="J108" i="13"/>
  <c r="I108" i="13"/>
  <c r="K108" i="13"/>
  <c r="E62" i="13"/>
  <c r="J26" i="12"/>
  <c r="I26" i="12"/>
  <c r="J42" i="12"/>
  <c r="I42" i="12"/>
  <c r="K71" i="13"/>
  <c r="J71" i="13"/>
  <c r="I71" i="13"/>
  <c r="K44" i="12"/>
  <c r="K8" i="12"/>
  <c r="K27" i="12"/>
  <c r="K43" i="12"/>
  <c r="K12" i="12"/>
  <c r="J142" i="13"/>
  <c r="I142" i="13"/>
  <c r="K142" i="13"/>
  <c r="K8" i="6"/>
  <c r="J8" i="6"/>
  <c r="I8" i="6"/>
  <c r="K14" i="5"/>
  <c r="I14" i="5"/>
  <c r="K32" i="12"/>
  <c r="K46" i="6"/>
  <c r="J46" i="6"/>
  <c r="I46" i="6"/>
  <c r="S38" i="6"/>
  <c r="R38" i="6"/>
  <c r="Q38" i="6"/>
  <c r="K29" i="6"/>
  <c r="J29" i="6"/>
  <c r="I29" i="6"/>
  <c r="S14" i="6"/>
  <c r="R14" i="6"/>
  <c r="Q14" i="6"/>
  <c r="K42" i="13"/>
  <c r="J42" i="13"/>
  <c r="I42" i="13"/>
  <c r="K41" i="13"/>
  <c r="J41" i="13"/>
  <c r="I41" i="13"/>
  <c r="K141" i="13"/>
  <c r="J141" i="13"/>
  <c r="I141" i="13"/>
  <c r="K43" i="13"/>
  <c r="J43" i="13"/>
  <c r="I43" i="13"/>
  <c r="K69" i="13"/>
  <c r="J69" i="13"/>
  <c r="I69" i="13"/>
  <c r="I8" i="13"/>
  <c r="K8" i="13"/>
  <c r="J8" i="13"/>
  <c r="K89" i="13"/>
  <c r="J89" i="13"/>
  <c r="I89" i="13"/>
  <c r="K38" i="13"/>
  <c r="J38" i="13"/>
  <c r="I38" i="13"/>
  <c r="I129" i="13"/>
  <c r="K129" i="13"/>
  <c r="J129" i="13"/>
  <c r="K115" i="13"/>
  <c r="J115" i="13"/>
  <c r="I115" i="13"/>
  <c r="I83" i="13"/>
  <c r="K83" i="13"/>
  <c r="J83" i="13"/>
  <c r="I152" i="13"/>
  <c r="H160" i="13"/>
  <c r="K152" i="13"/>
  <c r="J152" i="13"/>
  <c r="K127" i="13"/>
  <c r="I127" i="13"/>
  <c r="J127" i="13"/>
  <c r="J136" i="3"/>
  <c r="K136" i="3"/>
  <c r="L136" i="3"/>
  <c r="J100" i="3"/>
  <c r="K100" i="3"/>
  <c r="L100" i="3"/>
  <c r="U52" i="5"/>
  <c r="S52" i="5"/>
  <c r="G194" i="3"/>
  <c r="J160" i="3"/>
  <c r="K160" i="3"/>
  <c r="L160" i="3"/>
  <c r="I193" i="3"/>
  <c r="J66" i="2"/>
  <c r="K66" i="2"/>
  <c r="K58" i="2"/>
  <c r="J58" i="2"/>
  <c r="L58" i="2"/>
  <c r="J9" i="2"/>
  <c r="L9" i="2"/>
  <c r="K9" i="2"/>
  <c r="H42" i="2"/>
  <c r="G195" i="3"/>
  <c r="E118" i="3"/>
  <c r="K45" i="3"/>
  <c r="J45" i="3"/>
  <c r="R36" i="6"/>
  <c r="Q36" i="6"/>
  <c r="M42" i="5"/>
  <c r="J42" i="5"/>
  <c r="I42" i="5"/>
  <c r="L42" i="5"/>
  <c r="K42" i="5"/>
  <c r="L20" i="5"/>
  <c r="K20" i="5"/>
  <c r="M20" i="5"/>
  <c r="J20" i="5"/>
  <c r="I20" i="5"/>
  <c r="I19" i="5"/>
  <c r="M19" i="5"/>
  <c r="L19" i="5"/>
  <c r="J19" i="5"/>
  <c r="K19" i="5"/>
  <c r="L32" i="5"/>
  <c r="K32" i="5"/>
  <c r="J32" i="5"/>
  <c r="M32" i="5"/>
  <c r="I32" i="5"/>
  <c r="F196" i="3"/>
  <c r="F186" i="3"/>
  <c r="G113" i="3"/>
  <c r="J88" i="3"/>
  <c r="L88" i="3"/>
  <c r="K88" i="3"/>
  <c r="J59" i="3"/>
  <c r="K59" i="3"/>
  <c r="L34" i="3"/>
  <c r="K34" i="3"/>
  <c r="J34" i="3"/>
  <c r="K18" i="3"/>
  <c r="L18" i="3"/>
  <c r="J18" i="3"/>
  <c r="K73" i="2"/>
  <c r="L73" i="2"/>
  <c r="J73" i="2"/>
  <c r="L39" i="2"/>
  <c r="I42" i="2"/>
  <c r="K39" i="2"/>
  <c r="J39" i="2"/>
  <c r="U39" i="5"/>
  <c r="S39" i="5"/>
  <c r="S16" i="5"/>
  <c r="U16" i="5"/>
  <c r="E188" i="3"/>
  <c r="F113" i="3"/>
  <c r="K29" i="3"/>
  <c r="L29" i="3"/>
  <c r="J29" i="3"/>
  <c r="L13" i="3"/>
  <c r="K13" i="3"/>
  <c r="J13" i="3"/>
  <c r="K128" i="3"/>
  <c r="J128" i="3"/>
  <c r="H74" i="33"/>
  <c r="H30" i="33"/>
  <c r="J30" i="33"/>
  <c r="H52" i="33"/>
  <c r="F52" i="33"/>
  <c r="L52" i="33"/>
  <c r="N30" i="33"/>
  <c r="L30" i="33"/>
  <c r="F30" i="33"/>
  <c r="N74" i="33"/>
  <c r="N52" i="33"/>
  <c r="K139" i="42"/>
  <c r="N30" i="31"/>
  <c r="I16" i="43"/>
  <c r="J16" i="43"/>
  <c r="H16" i="43"/>
  <c r="J149" i="14"/>
  <c r="I149" i="14"/>
  <c r="J37" i="14"/>
  <c r="I37" i="14"/>
  <c r="J135" i="14"/>
  <c r="I135" i="14"/>
  <c r="N16" i="42"/>
  <c r="L16" i="42"/>
  <c r="M16" i="42"/>
  <c r="Z7" i="19"/>
  <c r="T7" i="19"/>
  <c r="T16" i="43"/>
  <c r="R16" i="43"/>
  <c r="S16" i="43"/>
  <c r="Q16" i="43"/>
  <c r="P16" i="43"/>
  <c r="L7" i="19"/>
  <c r="H16" i="42"/>
  <c r="I16" i="42"/>
  <c r="J16" i="42"/>
  <c r="G11" i="37"/>
  <c r="I11" i="37"/>
  <c r="H11" i="37"/>
  <c r="D7" i="19"/>
  <c r="K189" i="3"/>
  <c r="J189" i="3"/>
  <c r="J191" i="3"/>
  <c r="K191" i="3"/>
  <c r="P16" i="42"/>
  <c r="T16" i="42"/>
  <c r="R16" i="42"/>
  <c r="Q16" i="42"/>
  <c r="S16" i="42"/>
  <c r="J65" i="14"/>
  <c r="I65" i="14"/>
  <c r="L146" i="43"/>
  <c r="O146" i="43"/>
  <c r="M146" i="43"/>
  <c r="U9" i="17"/>
  <c r="W9" i="17"/>
  <c r="V9" i="17"/>
  <c r="W13" i="17"/>
  <c r="W17" i="17"/>
  <c r="W14" i="17"/>
  <c r="J23" i="14"/>
  <c r="I23" i="14"/>
  <c r="G146" i="42"/>
  <c r="H146" i="42"/>
  <c r="K146" i="42" s="1"/>
  <c r="I146" i="42"/>
  <c r="J121" i="14"/>
  <c r="I121" i="14"/>
  <c r="K142" i="42"/>
  <c r="J107" i="14"/>
  <c r="I107" i="14"/>
  <c r="U21" i="17"/>
  <c r="W21" i="17"/>
  <c r="V21" i="17"/>
  <c r="S11" i="37"/>
  <c r="R11" i="37"/>
  <c r="O11" i="37"/>
  <c r="Q11" i="37"/>
  <c r="P11" i="37"/>
  <c r="T11" i="37"/>
  <c r="J93" i="14"/>
  <c r="I93" i="14"/>
  <c r="L16" i="43"/>
  <c r="M16" i="43"/>
  <c r="N16" i="43"/>
  <c r="J79" i="14"/>
  <c r="I79" i="14"/>
  <c r="M11" i="37"/>
  <c r="L11" i="37"/>
  <c r="K11" i="37"/>
  <c r="J163" i="14"/>
  <c r="I163" i="14"/>
  <c r="J51" i="14"/>
  <c r="I51" i="14"/>
  <c r="K186" i="3"/>
  <c r="J186" i="3"/>
  <c r="K192" i="3"/>
  <c r="J192" i="3"/>
  <c r="U91" i="19" l="1"/>
  <c r="Z83" i="19"/>
  <c r="L43" i="33"/>
  <c r="J44" i="2"/>
  <c r="K44" i="2"/>
  <c r="M21" i="19"/>
  <c r="E133" i="19"/>
  <c r="M63" i="19"/>
  <c r="M135" i="19"/>
  <c r="U147" i="19"/>
  <c r="Z147" i="19" s="1"/>
  <c r="J127" i="3"/>
  <c r="K127" i="3"/>
  <c r="E35" i="19"/>
  <c r="M65" i="19"/>
  <c r="U35" i="19"/>
  <c r="Z90" i="19"/>
  <c r="K199" i="3"/>
  <c r="J199" i="3"/>
  <c r="K205" i="3"/>
  <c r="J205" i="3"/>
  <c r="J69" i="2"/>
  <c r="K69" i="2"/>
  <c r="L71" i="2"/>
  <c r="K71" i="2"/>
  <c r="J71" i="2"/>
  <c r="K200" i="3"/>
  <c r="J200" i="3"/>
  <c r="E63" i="19"/>
  <c r="M23" i="19"/>
  <c r="M77" i="19"/>
  <c r="U63" i="19"/>
  <c r="Z55" i="19"/>
  <c r="U149" i="19"/>
  <c r="Z150" i="19"/>
  <c r="N31" i="31"/>
  <c r="K46" i="2"/>
  <c r="J46" i="2"/>
  <c r="E79" i="19"/>
  <c r="U37" i="19"/>
  <c r="N53" i="33"/>
  <c r="E107" i="19"/>
  <c r="M35" i="19"/>
  <c r="M37" i="19"/>
  <c r="M107" i="19"/>
  <c r="Z71" i="19"/>
  <c r="Z95" i="19"/>
  <c r="U119" i="19"/>
  <c r="U121" i="19"/>
  <c r="Z152" i="19"/>
  <c r="N75" i="31"/>
  <c r="N31" i="33"/>
  <c r="K126" i="3"/>
  <c r="J126" i="3"/>
  <c r="K70" i="2"/>
  <c r="J70" i="2"/>
  <c r="K124" i="3"/>
  <c r="J124" i="3"/>
  <c r="E77" i="19"/>
  <c r="M79" i="19"/>
  <c r="E37" i="19"/>
  <c r="E93" i="19"/>
  <c r="E149" i="19"/>
  <c r="M105" i="19"/>
  <c r="M147" i="19"/>
  <c r="Z72" i="19"/>
  <c r="K133" i="3"/>
  <c r="J133" i="3"/>
  <c r="J131" i="3"/>
  <c r="K131" i="3"/>
  <c r="K206" i="3"/>
  <c r="J206" i="3"/>
  <c r="K134" i="3"/>
  <c r="J134" i="3"/>
  <c r="J198" i="3"/>
  <c r="K198" i="3"/>
  <c r="Z25" i="19"/>
  <c r="Z116" i="19"/>
  <c r="U105" i="19"/>
  <c r="E9" i="19"/>
  <c r="E147" i="19"/>
  <c r="M149" i="19"/>
  <c r="Z75" i="19"/>
  <c r="U9" i="19"/>
  <c r="Z9" i="19" s="1"/>
  <c r="Z10" i="19"/>
  <c r="Z131" i="19"/>
  <c r="U161" i="19"/>
  <c r="Z161" i="19" s="1"/>
  <c r="Z153" i="19"/>
  <c r="N97" i="31"/>
  <c r="N53" i="31"/>
  <c r="E49" i="19"/>
  <c r="E51" i="19"/>
  <c r="E105" i="19"/>
  <c r="M91" i="19"/>
  <c r="M9" i="19"/>
  <c r="M93" i="19"/>
  <c r="U79" i="19"/>
  <c r="Z79" i="19" s="1"/>
  <c r="Z80" i="19"/>
  <c r="Z76" i="19"/>
  <c r="Z11" i="19"/>
  <c r="Z19" i="19"/>
  <c r="Z30" i="19"/>
  <c r="U49" i="19"/>
  <c r="Z49" i="19" s="1"/>
  <c r="Z41" i="19"/>
  <c r="U51" i="19"/>
  <c r="Z51" i="19" s="1"/>
  <c r="Z52" i="19"/>
  <c r="Z60" i="19"/>
  <c r="U65" i="19"/>
  <c r="Z65" i="19" s="1"/>
  <c r="Z66" i="19"/>
  <c r="Z102" i="19"/>
  <c r="Z113" i="19"/>
  <c r="Z124" i="19"/>
  <c r="Z132" i="19"/>
  <c r="Z143" i="19"/>
  <c r="Z154" i="19"/>
  <c r="N75" i="33"/>
  <c r="J203" i="3"/>
  <c r="K203" i="3"/>
  <c r="K130" i="3"/>
  <c r="J130" i="3"/>
  <c r="J204" i="3"/>
  <c r="K204" i="3"/>
  <c r="K207" i="3"/>
  <c r="J207" i="3"/>
  <c r="Z14" i="19"/>
  <c r="U107" i="19"/>
  <c r="Z107" i="19" s="1"/>
  <c r="Z108" i="19"/>
  <c r="J132" i="3"/>
  <c r="K132" i="3"/>
  <c r="E91" i="19"/>
  <c r="E135" i="19"/>
  <c r="M133" i="19"/>
  <c r="Z94" i="19"/>
  <c r="U93" i="19"/>
  <c r="Z93" i="19" s="1"/>
  <c r="Z56" i="19"/>
  <c r="Z128" i="19"/>
  <c r="Z158" i="19"/>
  <c r="E121" i="19"/>
  <c r="M51" i="19"/>
  <c r="M119" i="19"/>
  <c r="Z12" i="19"/>
  <c r="Z31" i="19"/>
  <c r="Z53" i="19"/>
  <c r="Z70" i="19"/>
  <c r="Z114" i="19"/>
  <c r="U135" i="19"/>
  <c r="Z135" i="19" s="1"/>
  <c r="Z136" i="19"/>
  <c r="Z155" i="19"/>
  <c r="K202" i="3"/>
  <c r="J202" i="3"/>
  <c r="J201" i="3"/>
  <c r="K201" i="3"/>
  <c r="K197" i="3"/>
  <c r="J197" i="3"/>
  <c r="Z44" i="19"/>
  <c r="Z157" i="19"/>
  <c r="Z15" i="19"/>
  <c r="Z109" i="19"/>
  <c r="E65" i="19"/>
  <c r="E119" i="19"/>
  <c r="M49" i="19"/>
  <c r="M121" i="19"/>
  <c r="Z81" i="19"/>
  <c r="Z20" i="19"/>
  <c r="Z42" i="19"/>
  <c r="Z69" i="19"/>
  <c r="U77" i="19"/>
  <c r="Z77" i="19" s="1"/>
  <c r="Z103" i="19"/>
  <c r="U133" i="19"/>
  <c r="Z133" i="19" s="1"/>
  <c r="Z125" i="19"/>
  <c r="Z144" i="19"/>
  <c r="K125" i="3"/>
  <c r="J125" i="3"/>
  <c r="E21" i="19"/>
  <c r="E23" i="19"/>
  <c r="E161" i="19"/>
  <c r="M161" i="19"/>
  <c r="Z84" i="19"/>
  <c r="Z85" i="19"/>
  <c r="U21" i="19"/>
  <c r="Z21" i="19" s="1"/>
  <c r="Z13" i="19"/>
  <c r="U23" i="19"/>
  <c r="Z23" i="19" s="1"/>
  <c r="Z24" i="19"/>
  <c r="Z32" i="19"/>
  <c r="Z43" i="19"/>
  <c r="Z54" i="19"/>
  <c r="Z73" i="19"/>
  <c r="Z74" i="19"/>
  <c r="Z104" i="19"/>
  <c r="Z115" i="19"/>
  <c r="Z126" i="19"/>
  <c r="Z137" i="19"/>
  <c r="Z145" i="19"/>
  <c r="Z156" i="19"/>
  <c r="J45" i="2"/>
  <c r="K45" i="2"/>
  <c r="J129" i="3"/>
  <c r="K129" i="3"/>
  <c r="J193" i="3"/>
  <c r="K193" i="3"/>
  <c r="K121" i="16"/>
  <c r="J121" i="16"/>
  <c r="I121" i="16"/>
  <c r="J8" i="18"/>
  <c r="I8" i="18"/>
  <c r="J139" i="18"/>
  <c r="J69" i="18"/>
  <c r="J129" i="18"/>
  <c r="J112" i="18"/>
  <c r="J28" i="18"/>
  <c r="J121" i="18"/>
  <c r="J43" i="18"/>
  <c r="J158" i="18"/>
  <c r="J11" i="18"/>
  <c r="J52" i="18"/>
  <c r="J103" i="18"/>
  <c r="J138" i="18"/>
  <c r="J60" i="18"/>
  <c r="J17" i="18"/>
  <c r="J86" i="18"/>
  <c r="J9" i="18"/>
  <c r="J37" i="18"/>
  <c r="J26" i="18"/>
  <c r="J95" i="18"/>
  <c r="J19" i="18"/>
  <c r="J36" i="18"/>
  <c r="I36" i="18"/>
  <c r="K7" i="19"/>
  <c r="J90" i="13"/>
  <c r="I90" i="13"/>
  <c r="K90" i="13"/>
  <c r="P37" i="19"/>
  <c r="R37" i="19"/>
  <c r="J20" i="18"/>
  <c r="I20" i="18"/>
  <c r="X51" i="19"/>
  <c r="K119" i="17"/>
  <c r="J119" i="17"/>
  <c r="I119" i="17"/>
  <c r="J155" i="18"/>
  <c r="P149" i="19"/>
  <c r="R149" i="19"/>
  <c r="L63" i="22"/>
  <c r="K63" i="22"/>
  <c r="J63" i="22"/>
  <c r="R132" i="18"/>
  <c r="Q132" i="18"/>
  <c r="X119" i="19"/>
  <c r="J63" i="17"/>
  <c r="K63" i="17"/>
  <c r="I63" i="17"/>
  <c r="S7" i="19"/>
  <c r="R50" i="18"/>
  <c r="Q50" i="18"/>
  <c r="J110" i="18"/>
  <c r="J23" i="18"/>
  <c r="Y62" i="18"/>
  <c r="X62" i="18"/>
  <c r="J146" i="28"/>
  <c r="I146" i="28"/>
  <c r="M146" i="28"/>
  <c r="L146" i="28"/>
  <c r="K146" i="28"/>
  <c r="K34" i="13"/>
  <c r="J34" i="13"/>
  <c r="I34" i="13"/>
  <c r="Y158" i="18"/>
  <c r="J128" i="18"/>
  <c r="J92" i="18"/>
  <c r="I92" i="18"/>
  <c r="Y155" i="18"/>
  <c r="J54" i="18"/>
  <c r="J10" i="18"/>
  <c r="P49" i="19"/>
  <c r="R49" i="19"/>
  <c r="X107" i="19"/>
  <c r="M90" i="28"/>
  <c r="L90" i="28"/>
  <c r="K90" i="28"/>
  <c r="J90" i="28"/>
  <c r="I90" i="28"/>
  <c r="K23" i="16"/>
  <c r="J23" i="16"/>
  <c r="I23" i="16"/>
  <c r="J58" i="18"/>
  <c r="J66" i="18"/>
  <c r="J64" i="18"/>
  <c r="I64" i="18"/>
  <c r="Y115" i="18"/>
  <c r="Y130" i="18"/>
  <c r="J148" i="18"/>
  <c r="I148" i="18"/>
  <c r="K104" i="13"/>
  <c r="J104" i="13"/>
  <c r="I104" i="13"/>
  <c r="J159" i="18"/>
  <c r="Y20" i="18"/>
  <c r="X20" i="18"/>
  <c r="K149" i="17"/>
  <c r="J149" i="17"/>
  <c r="I149" i="17"/>
  <c r="Y123" i="18"/>
  <c r="J131" i="18"/>
  <c r="J122" i="18"/>
  <c r="K76" i="13"/>
  <c r="J76" i="13"/>
  <c r="I76" i="13"/>
  <c r="K107" i="16"/>
  <c r="I107" i="16"/>
  <c r="J107" i="16"/>
  <c r="Y117" i="18"/>
  <c r="Y153" i="18"/>
  <c r="X135" i="19"/>
  <c r="H105" i="19"/>
  <c r="J105" i="19"/>
  <c r="Y84" i="18"/>
  <c r="Y124" i="18"/>
  <c r="Y78" i="18"/>
  <c r="X78" i="18"/>
  <c r="Y122" i="18"/>
  <c r="Y17" i="18"/>
  <c r="K79" i="16"/>
  <c r="J79" i="16"/>
  <c r="I79" i="16"/>
  <c r="Y96" i="18"/>
  <c r="L20" i="28"/>
  <c r="M20" i="28"/>
  <c r="K20" i="28"/>
  <c r="J20" i="28"/>
  <c r="I20" i="28"/>
  <c r="J87" i="18"/>
  <c r="J113" i="3"/>
  <c r="K113" i="3"/>
  <c r="L62" i="28"/>
  <c r="K62" i="28"/>
  <c r="J62" i="28"/>
  <c r="I62" i="28"/>
  <c r="M62" i="28"/>
  <c r="J104" i="18"/>
  <c r="I104" i="18"/>
  <c r="K141" i="41"/>
  <c r="K140" i="41"/>
  <c r="J119" i="3"/>
  <c r="K119" i="3"/>
  <c r="Y132" i="18"/>
  <c r="X132" i="18"/>
  <c r="H121" i="19"/>
  <c r="J121" i="19"/>
  <c r="I20" i="13"/>
  <c r="K20" i="13"/>
  <c r="J20" i="13"/>
  <c r="J85" i="18"/>
  <c r="K187" i="3"/>
  <c r="J187" i="3"/>
  <c r="K37" i="17"/>
  <c r="I37" i="17"/>
  <c r="J37" i="17"/>
  <c r="Y50" i="18"/>
  <c r="X50" i="18"/>
  <c r="H107" i="19"/>
  <c r="J107" i="19"/>
  <c r="L91" i="22"/>
  <c r="K91" i="22"/>
  <c r="J91" i="22"/>
  <c r="J44" i="18"/>
  <c r="J100" i="18"/>
  <c r="H93" i="19"/>
  <c r="J93" i="19"/>
  <c r="J48" i="18"/>
  <c r="I48" i="18"/>
  <c r="J96" i="18"/>
  <c r="J102" i="18"/>
  <c r="J81" i="18"/>
  <c r="H35" i="19"/>
  <c r="J35" i="19"/>
  <c r="J82" i="18"/>
  <c r="L133" i="22"/>
  <c r="K133" i="22"/>
  <c r="J133" i="22"/>
  <c r="I160" i="13"/>
  <c r="K160" i="13"/>
  <c r="J160" i="13"/>
  <c r="K194" i="3"/>
  <c r="J194" i="3"/>
  <c r="K146" i="13"/>
  <c r="J146" i="13"/>
  <c r="I146" i="13"/>
  <c r="Y152" i="18"/>
  <c r="Y74" i="18"/>
  <c r="J146" i="18"/>
  <c r="I146" i="18"/>
  <c r="J56" i="18"/>
  <c r="Y19" i="18"/>
  <c r="P77" i="19"/>
  <c r="R77" i="19"/>
  <c r="H149" i="19"/>
  <c r="J149" i="19"/>
  <c r="P133" i="19"/>
  <c r="R133" i="19"/>
  <c r="H37" i="19"/>
  <c r="J37" i="19"/>
  <c r="J48" i="28"/>
  <c r="I48" i="28"/>
  <c r="M48" i="28"/>
  <c r="L48" i="28"/>
  <c r="K48" i="28"/>
  <c r="K20" i="26"/>
  <c r="J20" i="26"/>
  <c r="I20" i="26"/>
  <c r="K18" i="2"/>
  <c r="J18" i="2"/>
  <c r="Y143" i="18"/>
  <c r="Y126" i="18"/>
  <c r="Y46" i="18"/>
  <c r="Y131" i="18"/>
  <c r="X21" i="19"/>
  <c r="J94" i="18"/>
  <c r="Q148" i="18"/>
  <c r="R148" i="18"/>
  <c r="I62" i="18"/>
  <c r="J62" i="18"/>
  <c r="J53" i="18"/>
  <c r="R113" i="18"/>
  <c r="P51" i="19"/>
  <c r="R51" i="19"/>
  <c r="J196" i="3"/>
  <c r="K196" i="3"/>
  <c r="L68" i="2"/>
  <c r="J68" i="2"/>
  <c r="K68" i="2"/>
  <c r="K35" i="16"/>
  <c r="J35" i="16"/>
  <c r="I35" i="16"/>
  <c r="J24" i="18"/>
  <c r="R127" i="18"/>
  <c r="J109" i="18"/>
  <c r="J12" i="18"/>
  <c r="R45" i="18"/>
  <c r="R10" i="18"/>
  <c r="J149" i="18"/>
  <c r="H133" i="19"/>
  <c r="J133" i="19"/>
  <c r="P121" i="19"/>
  <c r="R121" i="19"/>
  <c r="J49" i="22"/>
  <c r="L49" i="22"/>
  <c r="K49" i="22"/>
  <c r="K91" i="16"/>
  <c r="J91" i="16"/>
  <c r="I91" i="16"/>
  <c r="J42" i="18"/>
  <c r="R66" i="18"/>
  <c r="R109" i="18"/>
  <c r="R64" i="18"/>
  <c r="Q64" i="18"/>
  <c r="J116" i="18"/>
  <c r="Y28" i="18"/>
  <c r="X93" i="19"/>
  <c r="X65" i="19"/>
  <c r="K132" i="26"/>
  <c r="I132" i="26"/>
  <c r="J132" i="26"/>
  <c r="J68" i="18"/>
  <c r="R153" i="18"/>
  <c r="J14" i="18"/>
  <c r="J13" i="18"/>
  <c r="J29" i="18"/>
  <c r="R98" i="18"/>
  <c r="R137" i="18"/>
  <c r="K61" i="16"/>
  <c r="J21" i="16"/>
  <c r="I21" i="16"/>
  <c r="K21" i="16"/>
  <c r="J33" i="18"/>
  <c r="Y83" i="18"/>
  <c r="J40" i="18"/>
  <c r="Y89" i="18"/>
  <c r="J9" i="17"/>
  <c r="K9" i="17"/>
  <c r="I9" i="17"/>
  <c r="K108" i="17"/>
  <c r="K160" i="17"/>
  <c r="K47" i="17"/>
  <c r="K110" i="17"/>
  <c r="K99" i="17"/>
  <c r="K142" i="17"/>
  <c r="K32" i="17"/>
  <c r="K90" i="17"/>
  <c r="K82" i="17"/>
  <c r="K151" i="17"/>
  <c r="K153" i="17"/>
  <c r="K73" i="17"/>
  <c r="K144" i="17"/>
  <c r="K11" i="17"/>
  <c r="K14" i="17"/>
  <c r="K24" i="17"/>
  <c r="K127" i="17"/>
  <c r="K67" i="17"/>
  <c r="K136" i="17"/>
  <c r="K75" i="17"/>
  <c r="K30" i="17"/>
  <c r="K84" i="17"/>
  <c r="K39" i="17"/>
  <c r="K10" i="17"/>
  <c r="K125" i="17"/>
  <c r="K101" i="17"/>
  <c r="K58" i="17"/>
  <c r="K116" i="17"/>
  <c r="K41" i="17"/>
  <c r="K56" i="17"/>
  <c r="K118" i="17"/>
  <c r="K159" i="17"/>
  <c r="R124" i="18"/>
  <c r="Y95" i="18"/>
  <c r="H9" i="19"/>
  <c r="J9" i="19"/>
  <c r="J72" i="19"/>
  <c r="J76" i="19"/>
  <c r="J94" i="19"/>
  <c r="J85" i="19"/>
  <c r="J96" i="19"/>
  <c r="J89" i="19"/>
  <c r="J98" i="19"/>
  <c r="J68" i="19"/>
  <c r="J81" i="19"/>
  <c r="J18" i="19"/>
  <c r="J29" i="19"/>
  <c r="J40" i="19"/>
  <c r="J48" i="19"/>
  <c r="J59" i="19"/>
  <c r="P119" i="19"/>
  <c r="R119" i="19"/>
  <c r="I34" i="28"/>
  <c r="M34" i="28"/>
  <c r="L34" i="28"/>
  <c r="K34" i="28"/>
  <c r="J34" i="28"/>
  <c r="Y100" i="18"/>
  <c r="Y14" i="18"/>
  <c r="R126" i="19"/>
  <c r="R108" i="18"/>
  <c r="X104" i="18"/>
  <c r="Y104" i="18"/>
  <c r="K57" i="16"/>
  <c r="R89" i="18"/>
  <c r="R48" i="19"/>
  <c r="K150" i="16"/>
  <c r="J125" i="18"/>
  <c r="R29" i="19"/>
  <c r="K104" i="17"/>
  <c r="R156" i="19"/>
  <c r="R59" i="19"/>
  <c r="J54" i="19"/>
  <c r="J152" i="18"/>
  <c r="H129" i="37"/>
  <c r="G129" i="37"/>
  <c r="I129" i="37"/>
  <c r="R90" i="18"/>
  <c r="Q90" i="18"/>
  <c r="X147" i="19"/>
  <c r="J63" i="16"/>
  <c r="I63" i="16"/>
  <c r="K63" i="16"/>
  <c r="H23" i="19"/>
  <c r="J23" i="19"/>
  <c r="K145" i="41"/>
  <c r="T16" i="41"/>
  <c r="S16" i="41"/>
  <c r="Q16" i="41"/>
  <c r="R16" i="41"/>
  <c r="P16" i="41"/>
  <c r="J32" i="18"/>
  <c r="J39" i="18"/>
  <c r="J124" i="18"/>
  <c r="M160" i="28"/>
  <c r="L160" i="28"/>
  <c r="K160" i="28"/>
  <c r="J160" i="28"/>
  <c r="I160" i="28"/>
  <c r="J51" i="18"/>
  <c r="K161" i="16"/>
  <c r="J161" i="16"/>
  <c r="I161" i="16"/>
  <c r="K51" i="16"/>
  <c r="J51" i="16"/>
  <c r="I51" i="16"/>
  <c r="T23" i="14"/>
  <c r="S23" i="14"/>
  <c r="K17" i="2"/>
  <c r="J17" i="2"/>
  <c r="J105" i="16"/>
  <c r="I105" i="16"/>
  <c r="K105" i="16"/>
  <c r="K105" i="17"/>
  <c r="I105" i="17"/>
  <c r="J105" i="17"/>
  <c r="Y54" i="18"/>
  <c r="Q106" i="18"/>
  <c r="R106" i="18"/>
  <c r="R104" i="18"/>
  <c r="Q104" i="18"/>
  <c r="J75" i="18"/>
  <c r="K23" i="17"/>
  <c r="J23" i="17"/>
  <c r="I23" i="17"/>
  <c r="J79" i="17"/>
  <c r="I79" i="17"/>
  <c r="K79" i="17"/>
  <c r="J78" i="18"/>
  <c r="I78" i="18"/>
  <c r="Y129" i="18"/>
  <c r="X23" i="19"/>
  <c r="Y154" i="18"/>
  <c r="Y136" i="18"/>
  <c r="J93" i="18"/>
  <c r="Y64" i="18"/>
  <c r="X64" i="18"/>
  <c r="Y99" i="18"/>
  <c r="Y98" i="18"/>
  <c r="Y150" i="18"/>
  <c r="J67" i="18"/>
  <c r="Y90" i="18"/>
  <c r="X90" i="18"/>
  <c r="J65" i="18"/>
  <c r="Y120" i="18"/>
  <c r="X120" i="18"/>
  <c r="P93" i="19"/>
  <c r="R93" i="19"/>
  <c r="L21" i="22"/>
  <c r="K21" i="22"/>
  <c r="J21" i="22"/>
  <c r="U9" i="16"/>
  <c r="W9" i="16"/>
  <c r="V9" i="16"/>
  <c r="W14" i="16"/>
  <c r="W10" i="16"/>
  <c r="W17" i="16"/>
  <c r="W18" i="16"/>
  <c r="J154" i="18"/>
  <c r="Y12" i="18"/>
  <c r="R34" i="18"/>
  <c r="Q34" i="18"/>
  <c r="X77" i="19"/>
  <c r="Y32" i="18"/>
  <c r="J88" i="18"/>
  <c r="Y76" i="18"/>
  <c r="X76" i="18"/>
  <c r="R122" i="18"/>
  <c r="H119" i="19"/>
  <c r="J119" i="19"/>
  <c r="L147" i="22"/>
  <c r="K147" i="22"/>
  <c r="J147" i="22"/>
  <c r="R88" i="18"/>
  <c r="R145" i="18"/>
  <c r="J80" i="18"/>
  <c r="Y71" i="18"/>
  <c r="X105" i="19"/>
  <c r="Y55" i="18"/>
  <c r="X21" i="22"/>
  <c r="W21" i="22"/>
  <c r="V21" i="22"/>
  <c r="J146" i="26"/>
  <c r="I146" i="26"/>
  <c r="K146" i="26"/>
  <c r="J137" i="18"/>
  <c r="X161" i="19"/>
  <c r="J105" i="22"/>
  <c r="L105" i="22"/>
  <c r="K105" i="22"/>
  <c r="I106" i="18"/>
  <c r="J106" i="18"/>
  <c r="Y60" i="18"/>
  <c r="J104" i="26"/>
  <c r="I104" i="26"/>
  <c r="K104" i="26"/>
  <c r="I160" i="18"/>
  <c r="J160" i="18"/>
  <c r="L129" i="37"/>
  <c r="K129" i="37"/>
  <c r="O129" i="37"/>
  <c r="N129" i="37"/>
  <c r="M129" i="37"/>
  <c r="K77" i="16"/>
  <c r="J77" i="16"/>
  <c r="I77" i="16"/>
  <c r="M16" i="41"/>
  <c r="N16" i="41"/>
  <c r="L16" i="41"/>
  <c r="Y160" i="18"/>
  <c r="X160" i="18"/>
  <c r="I132" i="28"/>
  <c r="M132" i="28"/>
  <c r="L132" i="28"/>
  <c r="K132" i="28"/>
  <c r="J132" i="28"/>
  <c r="J76" i="18"/>
  <c r="I76" i="18"/>
  <c r="J84" i="18"/>
  <c r="J115" i="3"/>
  <c r="K115" i="3"/>
  <c r="K48" i="13"/>
  <c r="I48" i="13"/>
  <c r="J48" i="13"/>
  <c r="K132" i="13"/>
  <c r="J132" i="13"/>
  <c r="I132" i="13"/>
  <c r="K51" i="17"/>
  <c r="J51" i="17"/>
  <c r="I51" i="17"/>
  <c r="J140" i="18"/>
  <c r="J57" i="18"/>
  <c r="Y72" i="18"/>
  <c r="P21" i="19"/>
  <c r="R21" i="19"/>
  <c r="K48" i="26"/>
  <c r="J48" i="26"/>
  <c r="I48" i="26"/>
  <c r="J195" i="3"/>
  <c r="K195" i="3"/>
  <c r="K49" i="17"/>
  <c r="J49" i="17"/>
  <c r="I49" i="17"/>
  <c r="Y92" i="18"/>
  <c r="X92" i="18"/>
  <c r="Y127" i="18"/>
  <c r="R22" i="18"/>
  <c r="Q22" i="18"/>
  <c r="J74" i="18"/>
  <c r="Y140" i="18"/>
  <c r="K91" i="17"/>
  <c r="J91" i="17"/>
  <c r="I91" i="17"/>
  <c r="J79" i="18"/>
  <c r="P107" i="19"/>
  <c r="R107" i="19"/>
  <c r="H49" i="19"/>
  <c r="J49" i="19"/>
  <c r="K190" i="3"/>
  <c r="J190" i="3"/>
  <c r="K67" i="2"/>
  <c r="J67" i="2"/>
  <c r="Y118" i="18"/>
  <c r="X118" i="18"/>
  <c r="J153" i="18"/>
  <c r="Y22" i="18"/>
  <c r="X22" i="18"/>
  <c r="Y57" i="18"/>
  <c r="J47" i="18"/>
  <c r="Y11" i="18"/>
  <c r="Y26" i="18"/>
  <c r="R78" i="18"/>
  <c r="Q78" i="18"/>
  <c r="X149" i="19"/>
  <c r="X35" i="19"/>
  <c r="H79" i="19"/>
  <c r="J79" i="19"/>
  <c r="K118" i="13"/>
  <c r="J118" i="13"/>
  <c r="I118" i="13"/>
  <c r="Y48" i="18"/>
  <c r="X48" i="18"/>
  <c r="Y29" i="18"/>
  <c r="R54" i="18"/>
  <c r="R146" i="18"/>
  <c r="Q146" i="18"/>
  <c r="J34" i="18"/>
  <c r="I34" i="18"/>
  <c r="J118" i="3"/>
  <c r="K118" i="3"/>
  <c r="K117" i="3"/>
  <c r="J117" i="3"/>
  <c r="Y58" i="18"/>
  <c r="R135" i="18"/>
  <c r="J41" i="18"/>
  <c r="R65" i="18"/>
  <c r="J71" i="18"/>
  <c r="Y149" i="18"/>
  <c r="K161" i="17"/>
  <c r="J161" i="17"/>
  <c r="I161" i="17"/>
  <c r="K135" i="17"/>
  <c r="J135" i="17"/>
  <c r="I135" i="17"/>
  <c r="Y30" i="18"/>
  <c r="Y106" i="18"/>
  <c r="X106" i="18"/>
  <c r="J115" i="18"/>
  <c r="J145" i="18"/>
  <c r="R150" i="18"/>
  <c r="X79" i="19"/>
  <c r="P147" i="19"/>
  <c r="R147" i="19"/>
  <c r="X133" i="19"/>
  <c r="L77" i="22"/>
  <c r="K77" i="22"/>
  <c r="J77" i="22"/>
  <c r="W19" i="16"/>
  <c r="R59" i="18"/>
  <c r="J142" i="18"/>
  <c r="R14" i="18"/>
  <c r="Y125" i="18"/>
  <c r="K13" i="17"/>
  <c r="R29" i="18"/>
  <c r="J89" i="18"/>
  <c r="Y157" i="18"/>
  <c r="H21" i="19"/>
  <c r="J21" i="19"/>
  <c r="K80" i="16"/>
  <c r="Y109" i="18"/>
  <c r="Y142" i="18"/>
  <c r="I118" i="26"/>
  <c r="J118" i="26"/>
  <c r="K118" i="26"/>
  <c r="J150" i="18"/>
  <c r="Y24" i="18"/>
  <c r="K16" i="16"/>
  <c r="K90" i="26"/>
  <c r="J90" i="26"/>
  <c r="I90" i="26"/>
  <c r="I135" i="16"/>
  <c r="K135" i="16"/>
  <c r="J135" i="16"/>
  <c r="J16" i="41"/>
  <c r="I16" i="41"/>
  <c r="H16" i="41"/>
  <c r="J129" i="19"/>
  <c r="J118" i="18"/>
  <c r="I118" i="18"/>
  <c r="J22" i="18"/>
  <c r="I22" i="18"/>
  <c r="X49" i="19"/>
  <c r="J161" i="22"/>
  <c r="L161" i="22"/>
  <c r="K161" i="22"/>
  <c r="J107" i="17"/>
  <c r="K107" i="17"/>
  <c r="I107" i="17"/>
  <c r="J59" i="18"/>
  <c r="R120" i="18"/>
  <c r="Q120" i="18"/>
  <c r="H161" i="19"/>
  <c r="J161" i="19"/>
  <c r="K121" i="17"/>
  <c r="J121" i="17"/>
  <c r="I121" i="17"/>
  <c r="I146" i="41"/>
  <c r="H146" i="41"/>
  <c r="K146" i="41" s="1"/>
  <c r="G146" i="41"/>
  <c r="J121" i="3"/>
  <c r="K121" i="3"/>
  <c r="K37" i="16"/>
  <c r="J37" i="16"/>
  <c r="I37" i="16"/>
  <c r="J16" i="18"/>
  <c r="J141" i="18"/>
  <c r="J97" i="18"/>
  <c r="J61" i="18"/>
  <c r="X121" i="19"/>
  <c r="J135" i="18"/>
  <c r="J35" i="17"/>
  <c r="I35" i="17"/>
  <c r="K35" i="17"/>
  <c r="I133" i="17"/>
  <c r="K133" i="17"/>
  <c r="J133" i="17"/>
  <c r="Y8" i="18"/>
  <c r="X8" i="18"/>
  <c r="Y33" i="18"/>
  <c r="Y102" i="18"/>
  <c r="Y144" i="18"/>
  <c r="Y27" i="18"/>
  <c r="Y51" i="18"/>
  <c r="Y42" i="18"/>
  <c r="Y94" i="18"/>
  <c r="Y128" i="18"/>
  <c r="Y25" i="18"/>
  <c r="Y135" i="18"/>
  <c r="Y16" i="18"/>
  <c r="Y85" i="18"/>
  <c r="Y111" i="18"/>
  <c r="Y10" i="18"/>
  <c r="Y68" i="18"/>
  <c r="Y18" i="18"/>
  <c r="Y44" i="18"/>
  <c r="Y59" i="18"/>
  <c r="L119" i="22"/>
  <c r="K119" i="22"/>
  <c r="J119" i="22"/>
  <c r="Y65" i="18"/>
  <c r="Y108" i="18"/>
  <c r="I65" i="17"/>
  <c r="K65" i="17"/>
  <c r="J65" i="17"/>
  <c r="Y34" i="18"/>
  <c r="X34" i="18"/>
  <c r="X37" i="19"/>
  <c r="H63" i="19"/>
  <c r="J63" i="19"/>
  <c r="K34" i="26"/>
  <c r="I34" i="26"/>
  <c r="J34" i="26"/>
  <c r="Y156" i="18"/>
  <c r="J144" i="18"/>
  <c r="R92" i="18"/>
  <c r="Q92" i="18"/>
  <c r="Y82" i="18"/>
  <c r="Q62" i="18"/>
  <c r="R62" i="18"/>
  <c r="Y121" i="18"/>
  <c r="P63" i="19"/>
  <c r="R63" i="19"/>
  <c r="M118" i="28"/>
  <c r="L118" i="28"/>
  <c r="K118" i="28"/>
  <c r="J118" i="28"/>
  <c r="I118" i="28"/>
  <c r="W13" i="16"/>
  <c r="R134" i="18"/>
  <c r="Q134" i="18"/>
  <c r="Y13" i="18"/>
  <c r="J83" i="18"/>
  <c r="R8" i="18"/>
  <c r="Q8" i="18"/>
  <c r="R9" i="18"/>
  <c r="R103" i="18"/>
  <c r="R26" i="18"/>
  <c r="R37" i="18"/>
  <c r="R141" i="18"/>
  <c r="R17" i="18"/>
  <c r="R19" i="18"/>
  <c r="R121" i="18"/>
  <c r="R28" i="18"/>
  <c r="R52" i="18"/>
  <c r="R11" i="18"/>
  <c r="R112" i="18"/>
  <c r="R69" i="18"/>
  <c r="R95" i="18"/>
  <c r="R129" i="18"/>
  <c r="R140" i="18"/>
  <c r="R43" i="18"/>
  <c r="R86" i="18"/>
  <c r="R60" i="18"/>
  <c r="J98" i="18"/>
  <c r="R27" i="18"/>
  <c r="Y148" i="18"/>
  <c r="X148" i="18"/>
  <c r="J43" i="2"/>
  <c r="K43" i="2"/>
  <c r="R42" i="18"/>
  <c r="R41" i="18"/>
  <c r="K147" i="17"/>
  <c r="J147" i="17"/>
  <c r="I147" i="17"/>
  <c r="R30" i="18"/>
  <c r="J120" i="18"/>
  <c r="I120" i="18"/>
  <c r="Y69" i="18"/>
  <c r="K49" i="16"/>
  <c r="J49" i="16"/>
  <c r="I49" i="16"/>
  <c r="R76" i="18"/>
  <c r="Q76" i="18"/>
  <c r="X134" i="18"/>
  <c r="Y134" i="18"/>
  <c r="J108" i="18"/>
  <c r="J21" i="17"/>
  <c r="K21" i="17"/>
  <c r="I21" i="17"/>
  <c r="J70" i="18"/>
  <c r="H91" i="19"/>
  <c r="J91" i="19"/>
  <c r="R33" i="18"/>
  <c r="Y139" i="18"/>
  <c r="P91" i="19"/>
  <c r="R91" i="19"/>
  <c r="R36" i="18"/>
  <c r="Q36" i="18"/>
  <c r="Y80" i="18"/>
  <c r="Y145" i="18"/>
  <c r="J151" i="19"/>
  <c r="K76" i="17"/>
  <c r="J112" i="19"/>
  <c r="J118" i="19"/>
  <c r="J107" i="18"/>
  <c r="H77" i="19"/>
  <c r="J77" i="19"/>
  <c r="M104" i="28"/>
  <c r="L104" i="28"/>
  <c r="K104" i="28"/>
  <c r="J104" i="28"/>
  <c r="I104" i="28"/>
  <c r="Y61" i="18"/>
  <c r="K143" i="41"/>
  <c r="K138" i="41"/>
  <c r="K40" i="17"/>
  <c r="J116" i="3"/>
  <c r="K116" i="3"/>
  <c r="J188" i="3"/>
  <c r="K188" i="3"/>
  <c r="K120" i="3"/>
  <c r="J120" i="3"/>
  <c r="J90" i="18"/>
  <c r="I90" i="18"/>
  <c r="P35" i="19"/>
  <c r="R35" i="19"/>
  <c r="Y146" i="18"/>
  <c r="X146" i="18"/>
  <c r="J114" i="18"/>
  <c r="X9" i="19"/>
  <c r="P65" i="19"/>
  <c r="R65" i="19"/>
  <c r="J46" i="18"/>
  <c r="I62" i="26"/>
  <c r="K62" i="26"/>
  <c r="J62" i="26"/>
  <c r="J149" i="16"/>
  <c r="I149" i="16"/>
  <c r="K149" i="16"/>
  <c r="O146" i="42"/>
  <c r="M146" i="42"/>
  <c r="L146" i="42"/>
  <c r="N146" i="42"/>
  <c r="C7" i="19"/>
  <c r="K42" i="2"/>
  <c r="J42" i="2"/>
  <c r="K122" i="3"/>
  <c r="J122" i="3"/>
  <c r="J133" i="16"/>
  <c r="I133" i="16"/>
  <c r="K133" i="16"/>
  <c r="J15" i="18"/>
  <c r="J136" i="18"/>
  <c r="P23" i="19"/>
  <c r="R23" i="19"/>
  <c r="H51" i="19"/>
  <c r="J51" i="19"/>
  <c r="K139" i="41"/>
  <c r="K62" i="13"/>
  <c r="J62" i="13"/>
  <c r="I62" i="13"/>
  <c r="W20" i="13"/>
  <c r="V20" i="13"/>
  <c r="U20" i="13"/>
  <c r="J143" i="18"/>
  <c r="J101" i="18"/>
  <c r="Y81" i="18"/>
  <c r="J38" i="18"/>
  <c r="X91" i="19"/>
  <c r="H147" i="19"/>
  <c r="J147" i="19"/>
  <c r="P135" i="19"/>
  <c r="R135" i="19"/>
  <c r="K76" i="26"/>
  <c r="J76" i="26"/>
  <c r="I76" i="26"/>
  <c r="M76" i="28"/>
  <c r="L76" i="28"/>
  <c r="K76" i="28"/>
  <c r="J76" i="28"/>
  <c r="I76" i="28"/>
  <c r="K114" i="3"/>
  <c r="J114" i="3"/>
  <c r="W16" i="16"/>
  <c r="K93" i="16"/>
  <c r="J93" i="16"/>
  <c r="I93" i="16"/>
  <c r="Y93" i="18"/>
  <c r="J134" i="18"/>
  <c r="I134" i="18"/>
  <c r="R118" i="18"/>
  <c r="Q118" i="18"/>
  <c r="J73" i="18"/>
  <c r="J55" i="18"/>
  <c r="J156" i="18"/>
  <c r="Y9" i="18"/>
  <c r="Y110" i="18"/>
  <c r="Q160" i="18"/>
  <c r="R160" i="18"/>
  <c r="Y23" i="18"/>
  <c r="Y66" i="18"/>
  <c r="J127" i="18"/>
  <c r="R73" i="18"/>
  <c r="R79" i="18"/>
  <c r="J130" i="18"/>
  <c r="P161" i="19"/>
  <c r="R161" i="19"/>
  <c r="J160" i="26"/>
  <c r="I160" i="26"/>
  <c r="K160" i="26"/>
  <c r="J111" i="18"/>
  <c r="R143" i="18"/>
  <c r="Y40" i="18"/>
  <c r="Y47" i="18"/>
  <c r="Y38" i="18"/>
  <c r="J99" i="18"/>
  <c r="Y97" i="18"/>
  <c r="J27" i="18"/>
  <c r="H65" i="19"/>
  <c r="J65" i="19"/>
  <c r="H135" i="19"/>
  <c r="J135" i="19"/>
  <c r="U21" i="16"/>
  <c r="W21" i="16"/>
  <c r="V21" i="16"/>
  <c r="I65" i="16"/>
  <c r="K65" i="16"/>
  <c r="J65" i="16"/>
  <c r="Y67" i="18"/>
  <c r="J30" i="18"/>
  <c r="R20" i="18"/>
  <c r="Q20" i="18"/>
  <c r="Y103" i="18"/>
  <c r="P79" i="19"/>
  <c r="R79" i="19"/>
  <c r="X63" i="19"/>
  <c r="K119" i="16"/>
  <c r="J119" i="16"/>
  <c r="I119" i="16"/>
  <c r="J9" i="16"/>
  <c r="I9" i="16"/>
  <c r="K9" i="16"/>
  <c r="K68" i="16"/>
  <c r="K24" i="16"/>
  <c r="K145" i="16"/>
  <c r="K25" i="16"/>
  <c r="K75" i="16"/>
  <c r="K84" i="16"/>
  <c r="K100" i="16"/>
  <c r="K15" i="16"/>
  <c r="K58" i="16"/>
  <c r="K41" i="16"/>
  <c r="K33" i="16"/>
  <c r="K59" i="16"/>
  <c r="K67" i="16"/>
  <c r="K111" i="16"/>
  <c r="K42" i="16"/>
  <c r="K103" i="16"/>
  <c r="K19" i="16"/>
  <c r="K32" i="16"/>
  <c r="K11" i="16"/>
  <c r="J151" i="18"/>
  <c r="Y39" i="18"/>
  <c r="Y107" i="18"/>
  <c r="Y45" i="18"/>
  <c r="J132" i="18"/>
  <c r="I132" i="18"/>
  <c r="R131" i="18"/>
  <c r="L35" i="22"/>
  <c r="K35" i="22"/>
  <c r="J35" i="22"/>
  <c r="K126" i="16"/>
  <c r="K93" i="17"/>
  <c r="J93" i="17"/>
  <c r="I93" i="17"/>
  <c r="J157" i="18"/>
  <c r="Y137" i="18"/>
  <c r="J31" i="18"/>
  <c r="R13" i="18"/>
  <c r="R115" i="18"/>
  <c r="J103" i="19"/>
  <c r="P105" i="19"/>
  <c r="R105" i="19"/>
  <c r="K28" i="16"/>
  <c r="K77" i="17"/>
  <c r="J77" i="17"/>
  <c r="I77" i="17"/>
  <c r="P9" i="19"/>
  <c r="R9" i="19"/>
  <c r="R95" i="19"/>
  <c r="R69" i="19"/>
  <c r="R90" i="19"/>
  <c r="R82" i="19"/>
  <c r="R86" i="19"/>
  <c r="R73" i="19"/>
  <c r="R97" i="19"/>
  <c r="J126" i="18"/>
  <c r="J123" i="3"/>
  <c r="K123" i="3"/>
  <c r="R48" i="18"/>
  <c r="Q48" i="18"/>
  <c r="J50" i="18"/>
  <c r="I50" i="18"/>
  <c r="X36" i="18"/>
  <c r="Y36" i="18"/>
  <c r="J24" i="19"/>
  <c r="R159" i="18"/>
  <c r="K147" i="16"/>
  <c r="J147" i="16"/>
  <c r="I147" i="16"/>
  <c r="J123" i="18"/>
  <c r="J69" i="19"/>
  <c r="R46" i="18"/>
  <c r="L146" i="41"/>
  <c r="N146" i="41"/>
  <c r="O146" i="41"/>
  <c r="M146" i="41"/>
  <c r="K144" i="41"/>
  <c r="K142" i="41"/>
  <c r="H146" i="43"/>
  <c r="K146" i="43" s="1"/>
  <c r="G146" i="43"/>
  <c r="I146" i="43"/>
  <c r="D35" i="19" l="1"/>
  <c r="T21" i="19"/>
  <c r="D133" i="19"/>
  <c r="D135" i="19"/>
  <c r="T9" i="19"/>
  <c r="T119" i="19"/>
  <c r="T121" i="19"/>
  <c r="L23" i="19"/>
  <c r="L35" i="19"/>
  <c r="L133" i="19"/>
  <c r="L135" i="19"/>
  <c r="D23" i="19"/>
  <c r="L77" i="19"/>
  <c r="T51" i="19"/>
  <c r="T65" i="19"/>
  <c r="T161" i="19"/>
  <c r="L63" i="19"/>
  <c r="L91" i="19"/>
  <c r="T93" i="19"/>
  <c r="D63" i="19"/>
  <c r="D49" i="19"/>
  <c r="D37" i="19"/>
  <c r="D91" i="19"/>
  <c r="D79" i="19"/>
  <c r="D107" i="19"/>
  <c r="T77" i="19"/>
  <c r="L37" i="19"/>
  <c r="L79" i="19"/>
  <c r="L107" i="19"/>
  <c r="D147" i="19"/>
  <c r="D149" i="19"/>
  <c r="T23" i="19"/>
  <c r="T35" i="19"/>
  <c r="T79" i="19"/>
  <c r="T133" i="19"/>
  <c r="T135" i="19"/>
  <c r="L49" i="19"/>
  <c r="L147" i="19"/>
  <c r="L149" i="19"/>
  <c r="D9" i="19"/>
  <c r="D21" i="19"/>
  <c r="D93" i="19"/>
  <c r="T63" i="19"/>
  <c r="T91" i="19"/>
  <c r="D51" i="19"/>
  <c r="D105" i="19"/>
  <c r="D119" i="19"/>
  <c r="D121" i="19"/>
  <c r="T37" i="19"/>
  <c r="T107" i="19"/>
  <c r="L9" i="19"/>
  <c r="L21" i="19"/>
  <c r="L105" i="19"/>
  <c r="L93" i="19"/>
  <c r="L119" i="19"/>
  <c r="L121" i="19"/>
  <c r="D65" i="19"/>
  <c r="D77" i="19"/>
  <c r="D161" i="19"/>
  <c r="T49" i="19"/>
  <c r="T105" i="19"/>
  <c r="T147" i="19"/>
  <c r="T149" i="19"/>
  <c r="L51" i="19"/>
  <c r="L65" i="19"/>
  <c r="L161" i="19"/>
  <c r="Y7" i="19"/>
  <c r="Z112" i="19"/>
  <c r="Z142" i="19"/>
  <c r="Z151" i="19"/>
  <c r="Z146" i="19"/>
  <c r="Z141" i="19"/>
  <c r="Z58" i="19"/>
  <c r="Z140" i="19"/>
  <c r="Z149" i="19"/>
  <c r="Z63" i="19"/>
  <c r="Z27" i="19"/>
  <c r="Z87" i="19"/>
  <c r="Z127" i="19"/>
  <c r="Z91" i="19"/>
  <c r="Z61" i="19"/>
  <c r="Z123" i="19"/>
  <c r="Z110" i="19"/>
  <c r="Z82" i="19"/>
  <c r="Z130" i="19"/>
  <c r="Z47" i="19"/>
  <c r="Z96" i="19"/>
  <c r="Z86" i="19"/>
  <c r="Z35" i="19"/>
  <c r="Z34" i="19"/>
  <c r="Z33" i="19"/>
  <c r="Z48" i="19"/>
  <c r="Z118" i="19"/>
  <c r="Z101" i="19"/>
  <c r="Z46" i="19"/>
  <c r="Z117" i="19"/>
  <c r="Z89" i="19"/>
  <c r="Z122" i="19"/>
  <c r="Z39" i="19"/>
  <c r="Z38" i="19"/>
  <c r="Z26" i="19"/>
  <c r="Z88" i="19"/>
  <c r="Z29" i="19"/>
  <c r="Z57" i="19"/>
  <c r="Z59" i="19"/>
  <c r="Z16" i="19"/>
  <c r="Z45" i="19"/>
  <c r="Z121" i="19"/>
  <c r="Z28" i="19"/>
  <c r="Z37" i="19"/>
  <c r="Z67" i="19"/>
  <c r="Z97" i="19"/>
  <c r="Z40" i="19"/>
  <c r="Z62" i="19"/>
  <c r="Z111" i="19"/>
  <c r="Z17" i="19"/>
  <c r="Z98" i="19"/>
  <c r="I7" i="19"/>
  <c r="Q7" i="19"/>
  <c r="Z105" i="19"/>
  <c r="Z18" i="19"/>
  <c r="Z119" i="19"/>
  <c r="Z99" i="19"/>
  <c r="Z159" i="19"/>
  <c r="Z160" i="19"/>
  <c r="Z100" i="19"/>
  <c r="Z68" i="19"/>
  <c r="Z138" i="19"/>
  <c r="Z129" i="19"/>
  <c r="Z139" i="19"/>
  <c r="Q123" i="19" l="1"/>
  <c r="Q102" i="19"/>
  <c r="I152" i="19"/>
  <c r="I47" i="19"/>
  <c r="C147" i="19"/>
  <c r="I147" i="19" s="1"/>
  <c r="I139" i="19"/>
  <c r="Y26" i="19"/>
  <c r="Y146" i="19"/>
  <c r="Y109" i="19"/>
  <c r="K79" i="19"/>
  <c r="Q79" i="19" s="1"/>
  <c r="Q80" i="19"/>
  <c r="Q67" i="19"/>
  <c r="Q17" i="19"/>
  <c r="Q28" i="19"/>
  <c r="Q39" i="19"/>
  <c r="Q47" i="19"/>
  <c r="Q58" i="19"/>
  <c r="Q158" i="19"/>
  <c r="Q98" i="19"/>
  <c r="Q104" i="19"/>
  <c r="Q160" i="19"/>
  <c r="Q118" i="19"/>
  <c r="Q154" i="19"/>
  <c r="Q129" i="19"/>
  <c r="Q112" i="19"/>
  <c r="I96" i="19"/>
  <c r="C9" i="19"/>
  <c r="I9" i="19" s="1"/>
  <c r="I10" i="19"/>
  <c r="I18" i="19"/>
  <c r="I29" i="19"/>
  <c r="I40" i="19"/>
  <c r="I48" i="19"/>
  <c r="I59" i="19"/>
  <c r="I67" i="19"/>
  <c r="I137" i="19"/>
  <c r="I114" i="19"/>
  <c r="I81" i="19"/>
  <c r="I156" i="19"/>
  <c r="I86" i="19"/>
  <c r="I141" i="19"/>
  <c r="I116" i="19"/>
  <c r="Y98" i="19"/>
  <c r="Y89" i="19"/>
  <c r="Y16" i="19"/>
  <c r="S35" i="19"/>
  <c r="Y35" i="19" s="1"/>
  <c r="Y27" i="19"/>
  <c r="S37" i="19"/>
  <c r="Y37" i="19" s="1"/>
  <c r="Y38" i="19"/>
  <c r="Y46" i="19"/>
  <c r="Y57" i="19"/>
  <c r="Y155" i="19"/>
  <c r="Y130" i="19"/>
  <c r="Y114" i="19"/>
  <c r="Y74" i="19"/>
  <c r="S149" i="19"/>
  <c r="Y149" i="19" s="1"/>
  <c r="Y150" i="19"/>
  <c r="Y67" i="19"/>
  <c r="Y126" i="19"/>
  <c r="S119" i="19"/>
  <c r="Y119" i="19" s="1"/>
  <c r="Y111" i="19"/>
  <c r="Q16" i="19"/>
  <c r="K93" i="19"/>
  <c r="Q93" i="19" s="1"/>
  <c r="Q94" i="19"/>
  <c r="Q96" i="19"/>
  <c r="I62" i="19"/>
  <c r="S93" i="19"/>
  <c r="Y93" i="19" s="1"/>
  <c r="Y94" i="19"/>
  <c r="Y45" i="19"/>
  <c r="Y62" i="19"/>
  <c r="Q131" i="19"/>
  <c r="K9" i="19"/>
  <c r="Q9" i="19" s="1"/>
  <c r="Q10" i="19"/>
  <c r="Q18" i="19"/>
  <c r="Q29" i="19"/>
  <c r="Q40" i="19"/>
  <c r="Q48" i="19"/>
  <c r="Q59" i="19"/>
  <c r="Q68" i="19"/>
  <c r="Q116" i="19"/>
  <c r="Q109" i="19"/>
  <c r="K77" i="19"/>
  <c r="Q77" i="19" s="1"/>
  <c r="Q69" i="19"/>
  <c r="Q127" i="19"/>
  <c r="Q61" i="19"/>
  <c r="Q138" i="19"/>
  <c r="Q114" i="19"/>
  <c r="I117" i="19"/>
  <c r="I11" i="19"/>
  <c r="I19" i="19"/>
  <c r="I30" i="19"/>
  <c r="C49" i="19"/>
  <c r="I49" i="19" s="1"/>
  <c r="I41" i="19"/>
  <c r="C51" i="19"/>
  <c r="I51" i="19" s="1"/>
  <c r="I52" i="19"/>
  <c r="I60" i="19"/>
  <c r="I71" i="19"/>
  <c r="I145" i="19"/>
  <c r="I129" i="19"/>
  <c r="I85" i="19"/>
  <c r="I123" i="19"/>
  <c r="I90" i="19"/>
  <c r="C149" i="19"/>
  <c r="I149" i="19" s="1"/>
  <c r="I150" i="19"/>
  <c r="C133" i="19"/>
  <c r="I133" i="19" s="1"/>
  <c r="I125" i="19"/>
  <c r="Y145" i="19"/>
  <c r="Y128" i="19"/>
  <c r="Y17" i="19"/>
  <c r="Y28" i="19"/>
  <c r="Y39" i="19"/>
  <c r="Y47" i="19"/>
  <c r="Y58" i="19"/>
  <c r="S77" i="19"/>
  <c r="Y77" i="19" s="1"/>
  <c r="Y69" i="19"/>
  <c r="S147" i="19"/>
  <c r="Y147" i="19" s="1"/>
  <c r="Y139" i="19"/>
  <c r="Y123" i="19"/>
  <c r="S91" i="19"/>
  <c r="Y91" i="19" s="1"/>
  <c r="Y83" i="19"/>
  <c r="Y158" i="19"/>
  <c r="Y71" i="19"/>
  <c r="Y143" i="19"/>
  <c r="Y113" i="19"/>
  <c r="K35" i="19"/>
  <c r="Q35" i="19" s="1"/>
  <c r="Q27" i="19"/>
  <c r="Q152" i="19"/>
  <c r="I39" i="19"/>
  <c r="I112" i="19"/>
  <c r="I82" i="19"/>
  <c r="Y34" i="19"/>
  <c r="Y112" i="19"/>
  <c r="Q84" i="19"/>
  <c r="Q11" i="19"/>
  <c r="Q19" i="19"/>
  <c r="Q30" i="19"/>
  <c r="K49" i="19"/>
  <c r="Q49" i="19" s="1"/>
  <c r="Q41" i="19"/>
  <c r="K51" i="19"/>
  <c r="Q51" i="19" s="1"/>
  <c r="Q52" i="19"/>
  <c r="Q60" i="19"/>
  <c r="Q72" i="19"/>
  <c r="K133" i="19"/>
  <c r="Q133" i="19" s="1"/>
  <c r="Q125" i="19"/>
  <c r="K119" i="19"/>
  <c r="Q119" i="19" s="1"/>
  <c r="Q111" i="19"/>
  <c r="Q73" i="19"/>
  <c r="K135" i="19"/>
  <c r="Q135" i="19" s="1"/>
  <c r="Q136" i="19"/>
  <c r="K65" i="19"/>
  <c r="Q65" i="19" s="1"/>
  <c r="Q66" i="19"/>
  <c r="Q146" i="19"/>
  <c r="K121" i="19"/>
  <c r="Q121" i="19" s="1"/>
  <c r="Q122" i="19"/>
  <c r="C65" i="19"/>
  <c r="I65" i="19" s="1"/>
  <c r="I66" i="19"/>
  <c r="I12" i="19"/>
  <c r="I20" i="19"/>
  <c r="I31" i="19"/>
  <c r="I42" i="19"/>
  <c r="I53" i="19"/>
  <c r="I118" i="19"/>
  <c r="I75" i="19"/>
  <c r="I154" i="19"/>
  <c r="I138" i="19"/>
  <c r="I89" i="19"/>
  <c r="I131" i="19"/>
  <c r="I95" i="19"/>
  <c r="I158" i="19"/>
  <c r="I142" i="19"/>
  <c r="Y68" i="19"/>
  <c r="S9" i="19"/>
  <c r="Y9" i="19" s="1"/>
  <c r="Y10" i="19"/>
  <c r="Y18" i="19"/>
  <c r="Y29" i="19"/>
  <c r="Y40" i="19"/>
  <c r="Y48" i="19"/>
  <c r="Y59" i="19"/>
  <c r="Y73" i="19"/>
  <c r="Y156" i="19"/>
  <c r="Y131" i="19"/>
  <c r="Y87" i="19"/>
  <c r="Y116" i="19"/>
  <c r="Y75" i="19"/>
  <c r="Y152" i="19"/>
  <c r="Y118" i="19"/>
  <c r="Q46" i="19"/>
  <c r="Q110" i="19"/>
  <c r="I58" i="19"/>
  <c r="I132" i="19"/>
  <c r="Y141" i="19"/>
  <c r="Q140" i="19"/>
  <c r="Q12" i="19"/>
  <c r="Q20" i="19"/>
  <c r="Q31" i="19"/>
  <c r="Q42" i="19"/>
  <c r="Q53" i="19"/>
  <c r="Q115" i="19"/>
  <c r="Q76" i="19"/>
  <c r="Q142" i="19"/>
  <c r="Q113" i="19"/>
  <c r="Q82" i="19"/>
  <c r="Q144" i="19"/>
  <c r="Q70" i="19"/>
  <c r="Q155" i="19"/>
  <c r="Q130" i="19"/>
  <c r="I126" i="19"/>
  <c r="C21" i="19"/>
  <c r="I21" i="19" s="1"/>
  <c r="I13" i="19"/>
  <c r="C23" i="19"/>
  <c r="I23" i="19" s="1"/>
  <c r="I24" i="19"/>
  <c r="I32" i="19"/>
  <c r="I43" i="19"/>
  <c r="I54" i="19"/>
  <c r="I127" i="19"/>
  <c r="C79" i="19"/>
  <c r="I79" i="19" s="1"/>
  <c r="I80" i="19"/>
  <c r="I101" i="19"/>
  <c r="I146" i="19"/>
  <c r="C93" i="19"/>
  <c r="I93" i="19" s="1"/>
  <c r="I94" i="19"/>
  <c r="I140" i="19"/>
  <c r="I99" i="19"/>
  <c r="I102" i="19"/>
  <c r="I151" i="19"/>
  <c r="Y154" i="19"/>
  <c r="Y11" i="19"/>
  <c r="Y19" i="19"/>
  <c r="Y30" i="19"/>
  <c r="S49" i="19"/>
  <c r="Y49" i="19" s="1"/>
  <c r="Y41" i="19"/>
  <c r="S51" i="19"/>
  <c r="Y51" i="19" s="1"/>
  <c r="Y52" i="19"/>
  <c r="Y60" i="19"/>
  <c r="Y82" i="19"/>
  <c r="Y101" i="19"/>
  <c r="Y140" i="19"/>
  <c r="Y96" i="19"/>
  <c r="S133" i="19"/>
  <c r="Y133" i="19" s="1"/>
  <c r="Y125" i="19"/>
  <c r="S79" i="19"/>
  <c r="Y79" i="19" s="1"/>
  <c r="Y80" i="19"/>
  <c r="Y160" i="19"/>
  <c r="Y127" i="19"/>
  <c r="K149" i="19"/>
  <c r="Q149" i="19" s="1"/>
  <c r="Q150" i="19"/>
  <c r="I61" i="19"/>
  <c r="I128" i="19"/>
  <c r="Y70" i="19"/>
  <c r="Q88" i="19"/>
  <c r="K21" i="19"/>
  <c r="Q21" i="19" s="1"/>
  <c r="Q13" i="19"/>
  <c r="K23" i="19"/>
  <c r="Q23" i="19" s="1"/>
  <c r="Q24" i="19"/>
  <c r="Q32" i="19"/>
  <c r="Q43" i="19"/>
  <c r="Q54" i="19"/>
  <c r="Q124" i="19"/>
  <c r="Q81" i="19"/>
  <c r="Q151" i="19"/>
  <c r="Q117" i="19"/>
  <c r="Q86" i="19"/>
  <c r="K161" i="19"/>
  <c r="Q161" i="19" s="1"/>
  <c r="Q153" i="19"/>
  <c r="Q74" i="19"/>
  <c r="Q101" i="19"/>
  <c r="K147" i="19"/>
  <c r="Q147" i="19" s="1"/>
  <c r="Q139" i="19"/>
  <c r="I160" i="19"/>
  <c r="I70" i="19"/>
  <c r="I14" i="19"/>
  <c r="I25" i="19"/>
  <c r="I33" i="19"/>
  <c r="I44" i="19"/>
  <c r="C63" i="19"/>
  <c r="I63" i="19" s="1"/>
  <c r="I55" i="19"/>
  <c r="C135" i="19"/>
  <c r="I135" i="19" s="1"/>
  <c r="I136" i="19"/>
  <c r="I84" i="19"/>
  <c r="I103" i="19"/>
  <c r="I155" i="19"/>
  <c r="I98" i="19"/>
  <c r="I157" i="19"/>
  <c r="I100" i="19"/>
  <c r="I104" i="19"/>
  <c r="I159" i="19"/>
  <c r="Y72" i="19"/>
  <c r="Y12" i="19"/>
  <c r="Y20" i="19"/>
  <c r="Y31" i="19"/>
  <c r="Y42" i="19"/>
  <c r="Y53" i="19"/>
  <c r="Y99" i="19"/>
  <c r="Y86" i="19"/>
  <c r="Y103" i="19"/>
  <c r="Y157" i="19"/>
  <c r="Y115" i="19"/>
  <c r="Y142" i="19"/>
  <c r="Y84" i="19"/>
  <c r="Y100" i="19"/>
  <c r="S135" i="19"/>
  <c r="Y135" i="19" s="1"/>
  <c r="Y136" i="19"/>
  <c r="K105" i="19"/>
  <c r="Q105" i="19" s="1"/>
  <c r="Q97" i="19"/>
  <c r="Q57" i="19"/>
  <c r="Q145" i="19"/>
  <c r="I17" i="19"/>
  <c r="I76" i="19"/>
  <c r="I113" i="19"/>
  <c r="Y15" i="19"/>
  <c r="Y56" i="19"/>
  <c r="Y117" i="19"/>
  <c r="Q71" i="19"/>
  <c r="Q14" i="19"/>
  <c r="Q33" i="19"/>
  <c r="K63" i="19"/>
  <c r="Q63" i="19" s="1"/>
  <c r="Q55" i="19"/>
  <c r="Q132" i="19"/>
  <c r="Q85" i="19"/>
  <c r="Q159" i="19"/>
  <c r="Q126" i="19"/>
  <c r="Q90" i="19"/>
  <c r="Q128" i="19"/>
  <c r="K91" i="19"/>
  <c r="Q91" i="19" s="1"/>
  <c r="Q83" i="19"/>
  <c r="Q103" i="19"/>
  <c r="Q156" i="19"/>
  <c r="C91" i="19"/>
  <c r="I91" i="19" s="1"/>
  <c r="I83" i="19"/>
  <c r="I74" i="19"/>
  <c r="I15" i="19"/>
  <c r="I26" i="19"/>
  <c r="I34" i="19"/>
  <c r="I45" i="19"/>
  <c r="I56" i="19"/>
  <c r="I144" i="19"/>
  <c r="I88" i="19"/>
  <c r="C107" i="19"/>
  <c r="I107" i="19" s="1"/>
  <c r="I108" i="19"/>
  <c r="I68" i="19"/>
  <c r="C121" i="19"/>
  <c r="I121" i="19" s="1"/>
  <c r="I122" i="19"/>
  <c r="C77" i="19"/>
  <c r="I77" i="19" s="1"/>
  <c r="I69" i="19"/>
  <c r="I115" i="19"/>
  <c r="I109" i="19"/>
  <c r="Y76" i="19"/>
  <c r="S21" i="19"/>
  <c r="Y21" i="19" s="1"/>
  <c r="Y13" i="19"/>
  <c r="S23" i="19"/>
  <c r="Y23" i="19" s="1"/>
  <c r="Y24" i="19"/>
  <c r="Y32" i="19"/>
  <c r="Y43" i="19"/>
  <c r="Y54" i="19"/>
  <c r="Y129" i="19"/>
  <c r="Y90" i="19"/>
  <c r="S107" i="19"/>
  <c r="Y107" i="19" s="1"/>
  <c r="Y108" i="19"/>
  <c r="Y61" i="19"/>
  <c r="Y124" i="19"/>
  <c r="Y151" i="19"/>
  <c r="Y88" i="19"/>
  <c r="Y102" i="19"/>
  <c r="Y144" i="19"/>
  <c r="K37" i="19"/>
  <c r="Q37" i="19" s="1"/>
  <c r="Q38" i="19"/>
  <c r="Q99" i="19"/>
  <c r="I28" i="19"/>
  <c r="Y85" i="19"/>
  <c r="S121" i="19"/>
  <c r="Y121" i="19" s="1"/>
  <c r="Y122" i="19"/>
  <c r="Q157" i="19"/>
  <c r="Q25" i="19"/>
  <c r="Q44" i="19"/>
  <c r="Q75" i="19"/>
  <c r="Q62" i="19"/>
  <c r="Q15" i="19"/>
  <c r="Q26" i="19"/>
  <c r="Q34" i="19"/>
  <c r="Q45" i="19"/>
  <c r="Q56" i="19"/>
  <c r="Q141" i="19"/>
  <c r="Q89" i="19"/>
  <c r="Q100" i="19"/>
  <c r="Q143" i="19"/>
  <c r="Q95" i="19"/>
  <c r="Q137" i="19"/>
  <c r="Q87" i="19"/>
  <c r="K107" i="19"/>
  <c r="Q107" i="19" s="1"/>
  <c r="Q108" i="19"/>
  <c r="I87" i="19"/>
  <c r="I143" i="19"/>
  <c r="I16" i="19"/>
  <c r="C35" i="19"/>
  <c r="I35" i="19" s="1"/>
  <c r="I27" i="19"/>
  <c r="C37" i="19"/>
  <c r="I37" i="19" s="1"/>
  <c r="I38" i="19"/>
  <c r="I46" i="19"/>
  <c r="I57" i="19"/>
  <c r="C161" i="19"/>
  <c r="I161" i="19" s="1"/>
  <c r="I153" i="19"/>
  <c r="C105" i="19"/>
  <c r="I105" i="19" s="1"/>
  <c r="I97" i="19"/>
  <c r="I110" i="19"/>
  <c r="I72" i="19"/>
  <c r="I130" i="19"/>
  <c r="I73" i="19"/>
  <c r="I124" i="19"/>
  <c r="C119" i="19"/>
  <c r="I119" i="19" s="1"/>
  <c r="I111" i="19"/>
  <c r="Y137" i="19"/>
  <c r="Y81" i="19"/>
  <c r="Y14" i="19"/>
  <c r="Y25" i="19"/>
  <c r="Y33" i="19"/>
  <c r="Y44" i="19"/>
  <c r="S63" i="19"/>
  <c r="Y63" i="19" s="1"/>
  <c r="Y55" i="19"/>
  <c r="Y138" i="19"/>
  <c r="Y95" i="19"/>
  <c r="Y110" i="19"/>
  <c r="S65" i="19"/>
  <c r="Y65" i="19" s="1"/>
  <c r="Y66" i="19"/>
  <c r="Y132" i="19"/>
  <c r="Y159" i="19"/>
  <c r="S105" i="19"/>
  <c r="Y105" i="19" s="1"/>
  <c r="Y97" i="19"/>
  <c r="Y104" i="19"/>
  <c r="S161" i="19"/>
  <c r="Y161" i="19" s="1"/>
  <c r="Y153" i="19"/>
</calcChain>
</file>

<file path=xl/sharedStrings.xml><?xml version="1.0" encoding="utf-8"?>
<sst xmlns="http://schemas.openxmlformats.org/spreadsheetml/2006/main" count="5211" uniqueCount="317">
  <si>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</si>
  <si>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</si>
  <si>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</si>
  <si>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</si>
  <si>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</si>
  <si>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</si>
  <si>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</si>
  <si>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</si>
  <si>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</si>
  <si>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</si>
  <si>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</si>
  <si>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</si>
  <si>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</si>
  <si>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</si>
  <si>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</si>
  <si>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</si>
  <si>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</si>
  <si>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</si>
  <si>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</si>
  <si>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</si>
  <si>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</si>
  <si>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</si>
  <si>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</si>
  <si>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</si>
  <si>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</si>
  <si>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</si>
  <si>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</si>
  <si>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</si>
  <si>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</si>
  <si>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</si>
  <si>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</si>
  <si>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</si>
  <si>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</si>
  <si>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</si>
  <si>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</si>
  <si>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</si>
  <si>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</si>
  <si>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</si>
  <si>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</si>
  <si>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</si>
  <si>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</si>
  <si>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</si>
  <si>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</si>
  <si>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</si>
  <si>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</si>
  <si>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</si>
  <si>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</si>
  <si>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</si>
  <si>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</si>
  <si>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</si>
  <si>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</si>
  <si>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</si>
  <si>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</si>
  <si>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</si>
  <si>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</si>
  <si>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</si>
  <si>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</si>
  <si>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</si>
  <si>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</si>
  <si>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</si>
  <si>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</si>
  <si>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</si>
  <si>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</si>
  <si>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</si>
  <si>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</si>
  <si>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</si>
  <si>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</si>
  <si>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</si>
  <si>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</si>
  <si>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</si>
  <si>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</si>
  <si>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</si>
  <si>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</si>
  <si>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</si>
  <si>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</si>
  <si>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</si>
  <si>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</si>
  <si>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</si>
  <si>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</si>
  <si>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</si>
  <si>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</si>
  <si>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</si>
  <si>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</si>
  <si>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</si>
  <si>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</si>
  <si>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</si>
  <si>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</si>
  <si>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</si>
  <si>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</si>
  <si>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</si>
  <si>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</si>
  <si>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</si>
  <si>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</si>
  <si>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</si>
  <si>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</si>
  <si>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</si>
  <si>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</si>
  <si>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</si>
  <si>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</si>
  <si>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</si>
  <si>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</si>
  <si>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</si>
  <si>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</si>
  <si>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</si>
  <si>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</si>
  <si>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</si>
  <si>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</si>
  <si>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</si>
  <si>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</si>
  <si>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</si>
  <si>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</si>
  <si>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</si>
  <si>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</si>
  <si>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</si>
  <si>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</si>
  <si>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</si>
  <si>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</si>
  <si>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</si>
  <si>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</si>
  <si>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</si>
  <si>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</si>
  <si>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</si>
  <si>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</si>
  <si>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</si>
  <si>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</si>
  <si>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</si>
  <si>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</si>
  <si>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</si>
  <si>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</si>
  <si>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</si>
  <si>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</si>
  <si>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</si>
  <si>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</si>
  <si>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</si>
  <si>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</si>
  <si>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</si>
  <si>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</si>
  <si>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</si>
  <si>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</si>
  <si>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</si>
  <si>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</si>
  <si>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</si>
  <si>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</si>
  <si>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</si>
  <si>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</si>
  <si>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</si>
  <si>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</si>
  <si>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</si>
  <si>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</si>
  <si>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</si>
  <si>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</si>
  <si>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</si>
  <si>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</si>
  <si>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</si>
  <si>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</si>
  <si>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</si>
  <si>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</si>
  <si>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</si>
  <si>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</si>
  <si>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</si>
  <si>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</si>
  <si>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</si>
  <si>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</si>
  <si>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</si>
  <si>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</si>
  <si>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</si>
  <si>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</si>
  <si>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</si>
  <si>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</si>
  <si>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</si>
  <si>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</si>
  <si>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</si>
  <si>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</si>
  <si>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</si>
  <si>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</si>
  <si>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</si>
  <si>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</si>
  <si>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</si>
  <si>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</si>
  <si>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</si>
  <si>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</si>
  <si>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</si>
  <si>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</si>
  <si>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</si>
  <si>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</si>
  <si>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</si>
  <si>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</si>
  <si>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</si>
  <si>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</si>
  <si>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</si>
  <si>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</si>
  <si>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</si>
  <si>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</si>
  <si>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</si>
  <si>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</si>
  <si>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</si>
  <si>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</si>
  <si>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</si>
  <si>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</si>
  <si>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</si>
  <si>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</si>
  <si>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</si>
  <si>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</si>
  <si>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</si>
  <si>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</si>
  <si>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</si>
  <si>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</si>
  <si>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</si>
  <si>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</si>
  <si>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</si>
  <si>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</si>
  <si>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</si>
  <si>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</si>
  <si>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</si>
  <si>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</si>
  <si>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</si>
  <si>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</si>
  <si>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</si>
  <si>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</si>
  <si>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</si>
  <si>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</si>
  <si>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</si>
  <si>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enero 2021</t>
  </si>
  <si>
    <t>enero 2022</t>
  </si>
  <si>
    <t>enero 2023</t>
  </si>
  <si>
    <t>enero 2024</t>
  </si>
  <si>
    <t>enero 2025</t>
  </si>
  <si>
    <t>-</t>
  </si>
  <si>
    <t>acumulado a enero 2021</t>
  </si>
  <si>
    <t>acumulado a enero 2022</t>
  </si>
  <si>
    <t>acumulado a enero 2023</t>
  </si>
  <si>
    <t>acumulado a enero 2024</t>
  </si>
  <si>
    <t>acumulado a enero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</si>
  <si>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</si>
  <si>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</si>
  <si>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</si>
  <si>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</si>
  <si>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</si>
  <si>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</si>
  <si>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</si>
  <si>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</si>
  <si>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</si>
  <si>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</si>
  <si>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</si>
  <si>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</si>
  <si>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</si>
  <si>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</si>
  <si>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</si>
  <si>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</si>
  <si>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</si>
  <si>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</si>
  <si>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</si>
  <si>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</si>
  <si>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</si>
  <si>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</si>
  <si>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enero 2020</t>
  </si>
  <si>
    <t>Viajeros entrados en los establecimientos alojativos de Santa Cruz de Tenerife según lugar de residencia (hotel + apartamento)</t>
  </si>
  <si>
    <t>acumulado enero 2021</t>
  </si>
  <si>
    <t>acumulado enero 2022</t>
  </si>
  <si>
    <t>acumulado enero 2023</t>
  </si>
  <si>
    <t>acumulado enero 2024</t>
  </si>
  <si>
    <t>acumulado enero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</si>
  <si>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</si>
  <si>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</si>
  <si>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</si>
  <si>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</si>
  <si>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</si>
  <si>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</si>
  <si>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</si>
  <si>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</si>
  <si>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</si>
  <si>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</si>
  <si>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</si>
  <si>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</si>
  <si>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</si>
  <si>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</si>
  <si>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</si>
  <si>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</si>
  <si>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</si>
  <si>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</si>
  <si>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</si>
  <si>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</si>
  <si>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</si>
  <si>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</si>
  <si>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</si>
  <si>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</si>
  <si>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</si>
  <si>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</si>
  <si>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</si>
  <si>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</si>
  <si>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</si>
  <si>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</si>
  <si>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</si>
  <si>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</si>
  <si>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</si>
  <si>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</si>
  <si>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</si>
  <si>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</si>
  <si>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</si>
  <si>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</si>
  <si>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</si>
  <si>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</si>
  <si>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</si>
  <si>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</si>
  <si>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</si>
  <si>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</si>
  <si>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</si>
  <si>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</si>
  <si>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</si>
  <si>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</si>
  <si>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</si>
  <si>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</si>
  <si>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</si>
  <si>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</si>
  <si>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</si>
  <si>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</si>
  <si>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 xml:space="preserve"> enero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</si>
</sst>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8" xfId="0" applyNumberFormat="1" applyFont="1" applyFill="1" applyBorder="1" applyAlignment="1">
      <alignment horizontal="right"/>
    </xf>
    <xf numFmtId="0" fontId="24" fillId="0" borderId="39" xfId="0" applyFont="1" applyBorder="1" applyAlignment="1">
      <alignment horizontal="left" indent="1"/>
    </xf>
    <xf numFmtId="3" fontId="24" fillId="0" borderId="39" xfId="0" applyNumberFormat="1" applyFont="1" applyBorder="1" applyAlignment="1">
      <alignment horizontal="right"/>
    </xf>
    <xf numFmtId="164" fontId="24" fillId="0" borderId="39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2" xfId="0" applyNumberFormat="1" applyFont="1" applyFill="1" applyBorder="1" applyAlignment="1">
      <alignment horizontal="right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64" fontId="5" fillId="3" borderId="44" xfId="0" applyNumberFormat="1" applyFont="1" applyFill="1" applyBorder="1" applyAlignment="1">
      <alignment horizontal="right" vertical="center" wrapText="1"/>
    </xf>
    <xf numFmtId="3" fontId="5" fillId="3" borderId="45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6" xfId="0" applyNumberFormat="1" applyFont="1" applyBorder="1" applyAlignment="1">
      <alignment horizontal="right"/>
    </xf>
    <xf numFmtId="164" fontId="17" fillId="0" borderId="47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6" xfId="0" applyNumberFormat="1" applyFont="1" applyBorder="1" applyAlignment="1">
      <alignment horizontal="right"/>
    </xf>
    <xf numFmtId="164" fontId="18" fillId="0" borderId="47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6" xfId="0" applyNumberFormat="1" applyFont="1" applyBorder="1" applyAlignment="1">
      <alignment horizontal="right"/>
    </xf>
    <xf numFmtId="164" fontId="5" fillId="0" borderId="47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0" fontId="11" fillId="0" borderId="0" xfId="0" applyFont="1"/>
    <xf numFmtId="3" fontId="5" fillId="3" borderId="52" xfId="0" applyNumberFormat="1" applyFont="1" applyFill="1" applyBorder="1" applyAlignment="1">
      <alignment horizontal="right" vertical="center" wrapText="1"/>
    </xf>
    <xf numFmtId="164" fontId="5" fillId="3" borderId="53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4" xfId="0" applyNumberFormat="1" applyFont="1" applyBorder="1" applyAlignment="1">
      <alignment horizontal="right"/>
    </xf>
    <xf numFmtId="164" fontId="17" fillId="0" borderId="55" xfId="0" applyNumberFormat="1" applyFont="1" applyBorder="1" applyAlignment="1">
      <alignment horizontal="right"/>
    </xf>
    <xf numFmtId="164" fontId="18" fillId="0" borderId="4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2" xfId="0" applyNumberFormat="1" applyFont="1" applyFill="1" applyBorder="1" applyAlignment="1">
      <alignment horizontal="right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6" xfId="0" applyNumberFormat="1" applyFont="1" applyFill="1" applyBorder="1" applyAlignment="1">
      <alignment horizontal="right" vertical="center" wrapText="1"/>
    </xf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59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8" xfId="1" applyNumberFormat="1" applyFont="1" applyFill="1" applyBorder="1" applyAlignment="1">
      <alignment horizontal="right"/>
    </xf>
    <xf numFmtId="3" fontId="24" fillId="2" borderId="59" xfId="0" applyNumberFormat="1" applyFont="1" applyFill="1" applyBorder="1" applyAlignment="1">
      <alignment horizontal="right"/>
    </xf>
    <xf numFmtId="166" fontId="24" fillId="2" borderId="59" xfId="1" applyNumberFormat="1" applyFont="1" applyFill="1" applyBorder="1" applyAlignment="1">
      <alignment horizontal="right"/>
    </xf>
    <xf numFmtId="166" fontId="24" fillId="2" borderId="38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0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1" xfId="0" applyNumberFormat="1" applyFont="1" applyFill="1" applyBorder="1" applyAlignment="1">
      <alignment horizontal="right" vertical="center" wrapText="1"/>
    </xf>
    <xf numFmtId="164" fontId="22" fillId="4" borderId="61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0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2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CA36EA47-A7FB-4C41-BF44-63659A6AABE1}"/>
    <cellStyle name="Normal 2 6" xfId="3" xr:uid="{A4BC4E8F-65D2-4D81-916C-F3A6D1421CAE}"/>
    <cellStyle name="Porcentaje" xfId="1" builtinId="5"/>
  </cellStyles>
  <dxfs count="0"/>
  <tableStyles count="1" defaultTableStyle="TableStyleMedium2" defaultPivotStyle="PivotStyleLight16">
    <tableStyle name="Invisible" pivot="0" table="0" count="0" xr9:uid="{F0AC8623-3D5D-4DA7-A2C6-9C3DE8E2D63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4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57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58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0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1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3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7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78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79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0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8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8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8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2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4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2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01-4248-AF32-363D0457F4E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1-4248-AF32-363D0457F4E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01-4248-AF32-363D0457F4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1-4248-AF32-363D0457F4E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01-4248-AF32-363D0457F4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01-4248-AF32-363D0457F4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01-4248-AF32-363D0457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501-4248-AF32-363D0457F4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501-4248-AF32-363D0457F4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01-4248-AF32-363D0457F4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01-4248-AF32-363D0457F4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01-4248-AF32-363D0457F4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01-4248-AF32-363D0457F4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01-4248-AF32-363D0457F4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01-4248-AF32-363D0457F4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01-4248-AF32-363D0457F4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01-4248-AF32-363D0457F4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01-4248-AF32-363D0457F4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01-4248-AF32-363D0457F4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01-4248-AF32-363D0457F4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01-4248-AF32-363D0457F4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01-4248-AF32-363D0457F4E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3.0795659278501697E-2</c:v>
                </c:pt>
                <c:pt idx="12">
                  <c:v>3.0795659278501697E-2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01-4248-AF32-363D0457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36-4C64-9931-F1DCB7D50F31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36-4C64-9931-F1DCB7D50F31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36-4C64-9931-F1DCB7D50F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36-4C64-9931-F1DCB7D50F31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36-4C64-9931-F1DCB7D50F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36-4C64-9931-F1DCB7D50F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2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36-4C64-9931-F1DCB7D50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336-4C64-9931-F1DCB7D50F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336-4C64-9931-F1DCB7D50F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36-4C64-9931-F1DCB7D50F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36-4C64-9931-F1DCB7D50F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36-4C64-9931-F1DCB7D50F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36-4C64-9931-F1DCB7D50F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36-4C64-9931-F1DCB7D50F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36-4C64-9931-F1DCB7D50F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36-4C64-9931-F1DCB7D50F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36-4C64-9931-F1DCB7D50F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36-4C64-9931-F1DCB7D50F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36-4C64-9931-F1DCB7D50F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36-4C64-9931-F1DCB7D50F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36-4C64-9931-F1DCB7D50F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36-4C64-9931-F1DCB7D50F31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2">
                  <c:v>0.37728937728937728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36-4C64-9931-F1DCB7D50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20-48EE-8C6D-685C6FC667F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20-48EE-8C6D-685C6FC667F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20-48EE-8C6D-685C6FC667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0-48EE-8C6D-685C6FC667F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20-48EE-8C6D-685C6FC667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20-48EE-8C6D-685C6FC667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2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20-48EE-8C6D-685C6FC6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120-48EE-8C6D-685C6FC667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120-48EE-8C6D-685C6FC667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0-48EE-8C6D-685C6FC667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0-48EE-8C6D-685C6FC667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0-48EE-8C6D-685C6FC667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0-48EE-8C6D-685C6FC667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0-48EE-8C6D-685C6FC667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0-48EE-8C6D-685C6FC667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20-48EE-8C6D-685C6FC667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20-48EE-8C6D-685C6FC667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20-48EE-8C6D-685C6FC667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20-48EE-8C6D-685C6FC667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20-48EE-8C6D-685C6FC667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20-48EE-8C6D-685C6FC667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20-48EE-8C6D-685C6FC667F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0.1660649819494584</c:v>
                </c:pt>
                <c:pt idx="12">
                  <c:v>0.1660649819494584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20-48EE-8C6D-685C6FC6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1F-48FB-AC42-38FC5399AE4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1F-48FB-AC42-38FC5399AE4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F-48FB-AC42-38FC5399AE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1F-48FB-AC42-38FC5399AE4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1F-48FB-AC42-38FC5399AE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1F-48FB-AC42-38FC5399AE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2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1F-48FB-AC42-38FC5399A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D1F-48FB-AC42-38FC5399AE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D1F-48FB-AC42-38FC5399AE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1F-48FB-AC42-38FC5399AE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1F-48FB-AC42-38FC5399AE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F-48FB-AC42-38FC5399AE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F-48FB-AC42-38FC5399AE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F-48FB-AC42-38FC5399AE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1F-48FB-AC42-38FC5399AE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1F-48FB-AC42-38FC5399AE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1F-48FB-AC42-38FC5399AE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1F-48FB-AC42-38FC5399AE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1F-48FB-AC42-38FC5399AE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1F-48FB-AC42-38FC5399AE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1F-48FB-AC42-38FC5399AE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1F-48FB-AC42-38FC5399AE4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2">
                  <c:v>-0.2425373134328358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1F-48FB-AC42-38FC5399A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4-4712-B5C9-336454AB1C0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4-4712-B5C9-336454AB1C0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4-4712-B5C9-336454AB1C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4-4712-B5C9-336454AB1C0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C4-4712-B5C9-336454AB1C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C4-4712-B5C9-336454AB1C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C4-4712-B5C9-336454AB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6C4-4712-B5C9-336454AB1C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6C4-4712-B5C9-336454AB1C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4-4712-B5C9-336454AB1C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4-4712-B5C9-336454AB1C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4-4712-B5C9-336454AB1C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4-4712-B5C9-336454AB1C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4-4712-B5C9-336454AB1C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4-4712-B5C9-336454AB1C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4-4712-B5C9-336454AB1C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4-4712-B5C9-336454AB1C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4-4712-B5C9-336454AB1C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4-4712-B5C9-336454AB1C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4-4712-B5C9-336454AB1C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4-4712-B5C9-336454AB1C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4-4712-B5C9-336454AB1C0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0.1758530183727034</c:v>
                </c:pt>
                <c:pt idx="12">
                  <c:v>0.1758530183727034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C4-4712-B5C9-336454AB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19-4DC7-A5B2-7F763BA7645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19-4DC7-A5B2-7F763BA7645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19-4DC7-A5B2-7F763BA764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19-4DC7-A5B2-7F763BA7645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19-4DC7-A5B2-7F763BA764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19-4DC7-A5B2-7F763BA764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19-4DC7-A5B2-7F763BA76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C19-4DC7-A5B2-7F763BA764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C19-4DC7-A5B2-7F763BA764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19-4DC7-A5B2-7F763BA764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19-4DC7-A5B2-7F763BA764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19-4DC7-A5B2-7F763BA764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19-4DC7-A5B2-7F763BA764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19-4DC7-A5B2-7F763BA764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19-4DC7-A5B2-7F763BA764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19-4DC7-A5B2-7F763BA764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19-4DC7-A5B2-7F763BA764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19-4DC7-A5B2-7F763BA764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19-4DC7-A5B2-7F763BA764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19-4DC7-A5B2-7F763BA764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19-4DC7-A5B2-7F763BA764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19-4DC7-A5B2-7F763BA7645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3.0795659278501697E-2</c:v>
                </c:pt>
                <c:pt idx="12">
                  <c:v>3.0795659278501697E-2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19-4DC7-A5B2-7F763BA76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36-4958-A81A-8E040E55CB0D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36-4958-A81A-8E040E55CB0D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36-4958-A81A-8E040E55CB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36-4958-A81A-8E040E55CB0D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36-4958-A81A-8E040E55CB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36-4958-A81A-8E040E55CB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36-4958-A81A-8E040E55C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536-4958-A81A-8E040E55CB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536-4958-A81A-8E040E55CB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6-4958-A81A-8E040E55CB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6-4958-A81A-8E040E55CB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6-4958-A81A-8E040E55CB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6-4958-A81A-8E040E55CB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36-4958-A81A-8E040E55CB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36-4958-A81A-8E040E55CB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36-4958-A81A-8E040E55CB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36-4958-A81A-8E040E55CB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36-4958-A81A-8E040E55CB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36-4958-A81A-8E040E55CB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36-4958-A81A-8E040E55CB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36-4958-A81A-8E040E55CB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36-4958-A81A-8E040E55CB0D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3.0795659278501697E-2</c:v>
                </c:pt>
                <c:pt idx="12">
                  <c:v>3.0795659278501697E-2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36-4958-A81A-8E040E55C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65-4712-831E-42D01D9E0C7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5-4712-831E-42D01D9E0C7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65-4712-831E-42D01D9E0C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5-4712-831E-42D01D9E0C7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65-4712-831E-42D01D9E0C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65-4712-831E-42D01D9E0C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2">
                  <c:v>15504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65-4712-831E-42D01D9E0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965-4712-831E-42D01D9E0C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965-4712-831E-42D01D9E0C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65-4712-831E-42D01D9E0C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65-4712-831E-42D01D9E0C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65-4712-831E-42D01D9E0C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65-4712-831E-42D01D9E0C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65-4712-831E-42D01D9E0C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65-4712-831E-42D01D9E0C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65-4712-831E-42D01D9E0C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65-4712-831E-42D01D9E0C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65-4712-831E-42D01D9E0C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65-4712-831E-42D01D9E0C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65-4712-831E-42D01D9E0C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65-4712-831E-42D01D9E0C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65-4712-831E-42D01D9E0C7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0.13060599431196684</c:v>
                </c:pt>
                <c:pt idx="12">
                  <c:v>0.13060599431196684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65-4712-831E-42D01D9E0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AF-4CAB-94F6-CDD96584A7EF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AF-4CAB-94F6-CDD96584A7EF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F-4CAB-94F6-CDD96584A7E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AF-4CAB-94F6-CDD96584A7EF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AF-4CAB-94F6-CDD96584A7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AF-4CAB-94F6-CDD96584A7E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2">
                  <c:v>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AF-4CAB-94F6-CDD96584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1AF-4CAB-94F6-CDD96584A7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1AF-4CAB-94F6-CDD96584A7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AF-4CAB-94F6-CDD96584A7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AF-4CAB-94F6-CDD96584A7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AF-4CAB-94F6-CDD96584A7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F-4CAB-94F6-CDD96584A7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F-4CAB-94F6-CDD96584A7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AF-4CAB-94F6-CDD96584A7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F-4CAB-94F6-CDD96584A7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AF-4CAB-94F6-CDD96584A7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AF-4CAB-94F6-CDD96584A7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AF-4CAB-94F6-CDD96584A7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AF-4CAB-94F6-CDD96584A7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AF-4CAB-94F6-CDD96584A7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AF-4CAB-94F6-CDD96584A7EF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-0.10399842426629902</c:v>
                </c:pt>
                <c:pt idx="12">
                  <c:v>-0.10399842426629902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AF-4CAB-94F6-CDD96584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6-4AC6-A9AA-29EF39ED0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#,#00%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86-4AC6-A9AA-29EF39ED0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7-43B9-ACDB-9F15ACE3F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#,#00%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7-43B9-ACDB-9F15ACE3F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B4-4875-9332-43778E0268D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4-4875-9332-43778E0268D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B4-4875-9332-43778E0268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B4-4875-9332-43778E0268D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B4-4875-9332-43778E0268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B4-4875-9332-43778E0268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2">
                  <c:v>11916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B4-4875-9332-43778E02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AB4-4875-9332-43778E0268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AB4-4875-9332-43778E0268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B4-4875-9332-43778E0268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B4-4875-9332-43778E0268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4-4875-9332-43778E0268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4-4875-9332-43778E0268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4-4875-9332-43778E0268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B4-4875-9332-43778E0268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B4-4875-9332-43778E0268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B4-4875-9332-43778E0268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B4-4875-9332-43778E0268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B4-4875-9332-43778E0268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B4-4875-9332-43778E0268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B4-4875-9332-43778E0268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B4-4875-9332-43778E0268D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1.3445378151260012E-3</c:v>
                </c:pt>
                <c:pt idx="12">
                  <c:v>1.3445378151260012E-3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B4-4875-9332-43778E02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B-4CC7-AD95-339F0A302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B-4CC7-AD95-339F0A302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F9-4B4B-821B-74FB36B3451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F9-4B4B-821B-74FB36B345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F9-4B4B-821B-74FB36B345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F9-4B4B-821B-74FB36B345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F9-4B4B-821B-74FB36B345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F9-4B4B-821B-74FB36B345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F9-4B4B-821B-74FB36B345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9F9-4B4B-821B-74FB36B345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F9-4B4B-821B-74FB36B3451C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F9-4B4B-821B-74FB36B3451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9F9-4B4B-821B-74FB36B345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9F9-4B4B-821B-74FB36B345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F9-4B4B-821B-74FB36B345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F9-4B4B-821B-74FB36B345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9F9-4B4B-821B-74FB36B345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9F9-4B4B-821B-74FB36B345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9F9-4B4B-821B-74FB36B3451C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9F9-4B4B-821B-74FB36B34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E7-47F4-BDC3-371DD119420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E7-47F4-BDC3-371DD11942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E7-47F4-BDC3-371DD11942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E7-47F4-BDC3-371DD11942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E7-47F4-BDC3-371DD119420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E7-47F4-BDC3-371DD119420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E7-47F4-BDC3-371DD119420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E7-47F4-BDC3-371DD11942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23867</c:v>
                </c:pt>
                <c:pt idx="1">
                  <c:v>11900</c:v>
                </c:pt>
                <c:pt idx="2">
                  <c:v>5396</c:v>
                </c:pt>
                <c:pt idx="3">
                  <c:v>6504</c:v>
                </c:pt>
                <c:pt idx="4">
                  <c:v>11967</c:v>
                </c:pt>
                <c:pt idx="5">
                  <c:v>1569</c:v>
                </c:pt>
                <c:pt idx="6">
                  <c:v>1964</c:v>
                </c:pt>
                <c:pt idx="7">
                  <c:v>851</c:v>
                </c:pt>
                <c:pt idx="8">
                  <c:v>273</c:v>
                </c:pt>
                <c:pt idx="9">
                  <c:v>277</c:v>
                </c:pt>
                <c:pt idx="10">
                  <c:v>268</c:v>
                </c:pt>
                <c:pt idx="11">
                  <c:v>381</c:v>
                </c:pt>
                <c:pt idx="12">
                  <c:v>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7-47F4-BDC3-371DD1194209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enero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#,#00%</c:formatCode>
                <c:ptCount val="13"/>
                <c:pt idx="0">
                  <c:v>1.0928035918505552E-2</c:v>
                </c:pt>
                <c:pt idx="1">
                  <c:v>0.1385380788365862</c:v>
                </c:pt>
                <c:pt idx="2">
                  <c:v>7.8768492602958817E-2</c:v>
                </c:pt>
                <c:pt idx="3">
                  <c:v>0.19339449541284415</c:v>
                </c:pt>
                <c:pt idx="4">
                  <c:v>-9.0446150338223008E-2</c:v>
                </c:pt>
                <c:pt idx="5">
                  <c:v>-6.7736185383244218E-2</c:v>
                </c:pt>
                <c:pt idx="6">
                  <c:v>-9.7011494252873587E-2</c:v>
                </c:pt>
                <c:pt idx="7">
                  <c:v>-0.16975609756097565</c:v>
                </c:pt>
                <c:pt idx="8">
                  <c:v>-8.0808080808080773E-2</c:v>
                </c:pt>
                <c:pt idx="9">
                  <c:v>0.15899581589958167</c:v>
                </c:pt>
                <c:pt idx="10">
                  <c:v>0.41052631578947363</c:v>
                </c:pt>
                <c:pt idx="11">
                  <c:v>-0.15894039735099341</c:v>
                </c:pt>
                <c:pt idx="12">
                  <c:v>-0.10021141649048626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E7-47F4-BDC3-371DD119420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E7-47F4-BDC3-371DD11942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E7-47F4-BDC3-371DD11942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E7-47F4-BDC3-371DD11942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E7-47F4-BDC3-371DD11942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E7-47F4-BDC3-371DD11942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E7-47F4-BDC3-371DD119420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E7-47F4-BDC3-371DD1194209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#,#00%</c:formatCode>
                <c:ptCount val="13"/>
                <c:pt idx="0">
                  <c:v>1</c:v>
                </c:pt>
                <c:pt idx="1">
                  <c:v>0.49859638831859893</c:v>
                </c:pt>
                <c:pt idx="2">
                  <c:v>0.22608622784597981</c:v>
                </c:pt>
                <c:pt idx="3">
                  <c:v>0.27251016047261911</c:v>
                </c:pt>
                <c:pt idx="4">
                  <c:v>0.50140361168140113</c:v>
                </c:pt>
                <c:pt idx="5">
                  <c:v>6.5739305316964841E-2</c:v>
                </c:pt>
                <c:pt idx="6">
                  <c:v>8.2289353500649434E-2</c:v>
                </c:pt>
                <c:pt idx="7">
                  <c:v>3.5655926593204004E-2</c:v>
                </c:pt>
                <c:pt idx="8">
                  <c:v>1.1438387732014915E-2</c:v>
                </c:pt>
                <c:pt idx="9">
                  <c:v>1.1605983156659823E-2</c:v>
                </c:pt>
                <c:pt idx="10">
                  <c:v>1.1228893451208782E-2</c:v>
                </c:pt>
                <c:pt idx="11">
                  <c:v>1.5963464197427411E-2</c:v>
                </c:pt>
                <c:pt idx="12">
                  <c:v>0.26748229773327187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DE7-47F4-BDC3-371DD119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F5-4DDF-AFEF-7D0C1E9A172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F5-4DDF-AFEF-7D0C1E9A17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F5-4DDF-AFEF-7D0C1E9A17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F5-4DDF-AFEF-7D0C1E9A17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F5-4DDF-AFEF-7D0C1E9A17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F5-4DDF-AFEF-7D0C1E9A17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F5-4DDF-AFEF-7D0C1E9A17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AF5-4DDF-AFEF-7D0C1E9A17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24602</c:v>
                </c:pt>
                <c:pt idx="1">
                  <c:v>11916</c:v>
                </c:pt>
                <c:pt idx="2">
                  <c:v>12686</c:v>
                </c:pt>
                <c:pt idx="3">
                  <c:v>1627</c:v>
                </c:pt>
                <c:pt idx="4">
                  <c:v>2299</c:v>
                </c:pt>
                <c:pt idx="5">
                  <c:v>858</c:v>
                </c:pt>
                <c:pt idx="6">
                  <c:v>376</c:v>
                </c:pt>
                <c:pt idx="7">
                  <c:v>323</c:v>
                </c:pt>
                <c:pt idx="8">
                  <c:v>203</c:v>
                </c:pt>
                <c:pt idx="9">
                  <c:v>448</c:v>
                </c:pt>
                <c:pt idx="10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F5-4DDF-AFEF-7D0C1E9A172C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3.0795659278501697E-2</c:v>
                </c:pt>
                <c:pt idx="1">
                  <c:v>1.3445378151260012E-3</c:v>
                </c:pt>
                <c:pt idx="2">
                  <c:v>6.0081891869307347E-2</c:v>
                </c:pt>
                <c:pt idx="3">
                  <c:v>3.696622052262577E-2</c:v>
                </c:pt>
                <c:pt idx="4">
                  <c:v>0.17057026476578407</c:v>
                </c:pt>
                <c:pt idx="5">
                  <c:v>8.2256169212691077E-3</c:v>
                </c:pt>
                <c:pt idx="6">
                  <c:v>0.37728937728937728</c:v>
                </c:pt>
                <c:pt idx="7">
                  <c:v>0.1660649819494584</c:v>
                </c:pt>
                <c:pt idx="8">
                  <c:v>-0.2425373134328358</c:v>
                </c:pt>
                <c:pt idx="9">
                  <c:v>0.1758530183727034</c:v>
                </c:pt>
                <c:pt idx="10">
                  <c:v>2.6315789473684292E-2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F5-4DDF-AFEF-7D0C1E9A172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F5-4DDF-AFEF-7D0C1E9A17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F5-4DDF-AFEF-7D0C1E9A17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F5-4DDF-AFEF-7D0C1E9A17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F5-4DDF-AFEF-7D0C1E9A17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AF5-4DDF-AFEF-7D0C1E9A17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AF5-4DDF-AFEF-7D0C1E9A17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AF5-4DDF-AFEF-7D0C1E9A172C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0.48435086578326964</c:v>
                </c:pt>
                <c:pt idx="2">
                  <c:v>0.51564913421673031</c:v>
                </c:pt>
                <c:pt idx="3">
                  <c:v>6.613283472888383E-2</c:v>
                </c:pt>
                <c:pt idx="4">
                  <c:v>9.3447687179904079E-2</c:v>
                </c:pt>
                <c:pt idx="5">
                  <c:v>3.4875213397284777E-2</c:v>
                </c:pt>
                <c:pt idx="6">
                  <c:v>1.5283310299975612E-2</c:v>
                </c:pt>
                <c:pt idx="7">
                  <c:v>1.3129013901308837E-2</c:v>
                </c:pt>
                <c:pt idx="8">
                  <c:v>8.2513616779123656E-3</c:v>
                </c:pt>
                <c:pt idx="9">
                  <c:v>1.8209901634013495E-2</c:v>
                </c:pt>
                <c:pt idx="10">
                  <c:v>0.26631981139744737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AF5-4DDF-AFEF-7D0C1E9A1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B2-4EB5-8D7F-11368915A7E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B2-4EB5-8D7F-11368915A7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B2-4EB5-8D7F-11368915A7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B2-4EB5-8D7F-11368915A7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B2-4EB5-8D7F-11368915A7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B2-4EB5-8D7F-11368915A7E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B2-4EB5-8D7F-11368915A7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B2-4EB5-8D7F-11368915A7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26122</c:v>
                </c:pt>
                <c:pt idx="1">
                  <c:v>12364</c:v>
                </c:pt>
                <c:pt idx="2">
                  <c:v>5053</c:v>
                </c:pt>
                <c:pt idx="3">
                  <c:v>7311</c:v>
                </c:pt>
                <c:pt idx="4">
                  <c:v>13758</c:v>
                </c:pt>
                <c:pt idx="5">
                  <c:v>1732</c:v>
                </c:pt>
                <c:pt idx="6">
                  <c:v>2567</c:v>
                </c:pt>
                <c:pt idx="7">
                  <c:v>934</c:v>
                </c:pt>
                <c:pt idx="8">
                  <c:v>418</c:v>
                </c:pt>
                <c:pt idx="9">
                  <c:v>355</c:v>
                </c:pt>
                <c:pt idx="10">
                  <c:v>223</c:v>
                </c:pt>
                <c:pt idx="11">
                  <c:v>459</c:v>
                </c:pt>
                <c:pt idx="12">
                  <c:v>7070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2-4EB5-8D7F-11368915A7EB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2.1907518973476314E-2</c:v>
                </c:pt>
                <c:pt idx="1">
                  <c:v>-3.5460992907800915E-3</c:v>
                </c:pt>
                <c:pt idx="2">
                  <c:v>-9.379483500717356E-2</c:v>
                </c:pt>
                <c:pt idx="3">
                  <c:v>7.0111241217798659E-2</c:v>
                </c:pt>
                <c:pt idx="4">
                  <c:v>4.5917591607115726E-2</c:v>
                </c:pt>
                <c:pt idx="5">
                  <c:v>2.2432113341204207E-2</c:v>
                </c:pt>
                <c:pt idx="6">
                  <c:v>0.16575840145322429</c:v>
                </c:pt>
                <c:pt idx="7">
                  <c:v>-1.8907563025210128E-2</c:v>
                </c:pt>
                <c:pt idx="8">
                  <c:v>0.35275080906148859</c:v>
                </c:pt>
                <c:pt idx="9">
                  <c:v>0.18333333333333335</c:v>
                </c:pt>
                <c:pt idx="10">
                  <c:v>-0.2466216216216216</c:v>
                </c:pt>
                <c:pt idx="11">
                  <c:v>0.10071942446043169</c:v>
                </c:pt>
                <c:pt idx="12">
                  <c:v>1.2313860252004538E-2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B2-4EB5-8D7F-11368915A7E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B2-4EB5-8D7F-11368915A7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BB2-4EB5-8D7F-11368915A7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BB2-4EB5-8D7F-11368915A7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B2-4EB5-8D7F-11368915A7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B2-4EB5-8D7F-11368915A7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BB2-4EB5-8D7F-11368915A7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BB2-4EB5-8D7F-11368915A7EB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0.47331751014470563</c:v>
                </c:pt>
                <c:pt idx="2">
                  <c:v>0.19343848097389174</c:v>
                </c:pt>
                <c:pt idx="3">
                  <c:v>0.27987902917081386</c:v>
                </c:pt>
                <c:pt idx="4">
                  <c:v>0.52668248985529442</c:v>
                </c:pt>
                <c:pt idx="5">
                  <c:v>6.6304264604547886E-2</c:v>
                </c:pt>
                <c:pt idx="6">
                  <c:v>9.8269657759742751E-2</c:v>
                </c:pt>
                <c:pt idx="7">
                  <c:v>3.5755302044253888E-2</c:v>
                </c:pt>
                <c:pt idx="8">
                  <c:v>1.6001837531582574E-2</c:v>
                </c:pt>
                <c:pt idx="9">
                  <c:v>1.35900773294541E-2</c:v>
                </c:pt>
                <c:pt idx="10">
                  <c:v>8.5368654773753921E-3</c:v>
                </c:pt>
                <c:pt idx="11">
                  <c:v>1.7571395758364597E-2</c:v>
                </c:pt>
                <c:pt idx="12">
                  <c:v>0.27065308934997323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B2-4EB5-8D7F-11368915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66-47D6-AEC2-18E173C237B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6-47D6-AEC2-18E173C237B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6-47D6-AEC2-18E173C237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66-47D6-AEC2-18E173C237B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66-47D6-AEC2-18E173C237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66-47D6-AEC2-18E173C237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2">
                  <c:v>57077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66-47D6-AEC2-18E173C2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366-47D6-AEC2-18E173C237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366-47D6-AEC2-18E173C237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66-47D6-AEC2-18E173C237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66-47D6-AEC2-18E173C237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66-47D6-AEC2-18E173C237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66-47D6-AEC2-18E173C237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66-47D6-AEC2-18E173C237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66-47D6-AEC2-18E173C237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66-47D6-AEC2-18E173C237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66-47D6-AEC2-18E173C237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66-47D6-AEC2-18E173C237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66-47D6-AEC2-18E173C237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66-47D6-AEC2-18E173C237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66-47D6-AEC2-18E173C237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66-47D6-AEC2-18E173C237B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-8.8969050773331615E-2</c:v>
                </c:pt>
                <c:pt idx="12">
                  <c:v>-8.8969050773331615E-2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66-47D6-AEC2-18E173C2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BC-4AB9-AF1C-C6816A6BEFF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BC-4AB9-AF1C-C6816A6BEFF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C-4AB9-AF1C-C6816A6BEF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BC-4AB9-AF1C-C6816A6BEFF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BC-4AB9-AF1C-C6816A6BEF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BC-4AB9-AF1C-C6816A6BEF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2">
                  <c:v>23120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BC-4AB9-AF1C-C6816A6BE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4BC-4AB9-AF1C-C6816A6BEF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4BC-4AB9-AF1C-C6816A6BEF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BC-4AB9-AF1C-C6816A6BEF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BC-4AB9-AF1C-C6816A6BEF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BC-4AB9-AF1C-C6816A6BEF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BC-4AB9-AF1C-C6816A6BEF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BC-4AB9-AF1C-C6816A6BEF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BC-4AB9-AF1C-C6816A6BEF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BC-4AB9-AF1C-C6816A6BEF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BC-4AB9-AF1C-C6816A6BEF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BC-4AB9-AF1C-C6816A6BEF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BC-4AB9-AF1C-C6816A6BEF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BC-4AB9-AF1C-C6816A6BEF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BC-4AB9-AF1C-C6816A6BEF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BC-4AB9-AF1C-C6816A6BEFF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-8.1847424645566047E-2</c:v>
                </c:pt>
                <c:pt idx="12">
                  <c:v>-8.1847424645566047E-2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BC-4AB9-AF1C-C6816A6BE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8-4F6D-83D5-DBDB8B5A0462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8-4F6D-83D5-DBDB8B5A0462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8-4F6D-83D5-DBDB8B5A04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F8-4F6D-83D5-DBDB8B5A0462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F8-4F6D-83D5-DBDB8B5A04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F8-4F6D-83D5-DBDB8B5A04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2">
                  <c:v>14862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F8-4F6D-83D5-DBDB8B5A0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9F8-4F6D-83D5-DBDB8B5A04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9F8-4F6D-83D5-DBDB8B5A04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8-4F6D-83D5-DBDB8B5A04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8-4F6D-83D5-DBDB8B5A04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8-4F6D-83D5-DBDB8B5A04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8-4F6D-83D5-DBDB8B5A04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8-4F6D-83D5-DBDB8B5A04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8-4F6D-83D5-DBDB8B5A04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8-4F6D-83D5-DBDB8B5A04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8-4F6D-83D5-DBDB8B5A04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8-4F6D-83D5-DBDB8B5A04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8-4F6D-83D5-DBDB8B5A04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F8-4F6D-83D5-DBDB8B5A04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F8-4F6D-83D5-DBDB8B5A04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F8-4F6D-83D5-DBDB8B5A0462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-4.0209087253719744E-3</c:v>
                </c:pt>
                <c:pt idx="12">
                  <c:v>-4.0209087253719744E-3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F8-4F6D-83D5-DBDB8B5A0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C8-41D6-BA22-B706F360324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8-41D6-BA22-B706F360324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8-41D6-BA22-B706F36032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C8-41D6-BA22-B706F360324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C8-41D6-BA22-B706F36032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C8-41D6-BA22-B706F36032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2">
                  <c:v>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C8-41D6-BA22-B706F3603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4C8-41D6-BA22-B706F36032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4C8-41D6-BA22-B706F36032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C8-41D6-BA22-B706F36032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C8-41D6-BA22-B706F36032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C8-41D6-BA22-B706F36032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C8-41D6-BA22-B706F36032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8-41D6-BA22-B706F36032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8-41D6-BA22-B706F36032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8-41D6-BA22-B706F36032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8-41D6-BA22-B706F36032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8-41D6-BA22-B706F36032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8-41D6-BA22-B706F36032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8-41D6-BA22-B706F36032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8-41D6-BA22-B706F36032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8-41D6-BA22-B706F360324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-0.19504825031679496</c:v>
                </c:pt>
                <c:pt idx="12">
                  <c:v>-0.19504825031679496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C8-41D6-BA22-B706F3603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4-4B88-BD64-9CE6EB2D508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4-4B88-BD64-9CE6EB2D508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4-4B88-BD64-9CE6EB2D50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4-4B88-BD64-9CE6EB2D508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54-4B88-BD64-9CE6EB2D50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54-4B88-BD64-9CE6EB2D50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2">
                  <c:v>33957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54-4B88-BD64-9CE6EB2D5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254-4B88-BD64-9CE6EB2D50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254-4B88-BD64-9CE6EB2D50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4-4B88-BD64-9CE6EB2D50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4-4B88-BD64-9CE6EB2D50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4-4B88-BD64-9CE6EB2D50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4-4B88-BD64-9CE6EB2D50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4-4B88-BD64-9CE6EB2D50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4-4B88-BD64-9CE6EB2D50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4-4B88-BD64-9CE6EB2D50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4-4B88-BD64-9CE6EB2D50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4-4B88-BD64-9CE6EB2D50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4-4B88-BD64-9CE6EB2D50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54-4B88-BD64-9CE6EB2D50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54-4B88-BD64-9CE6EB2D50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54-4B88-BD64-9CE6EB2D508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-9.375500400320258E-2</c:v>
                </c:pt>
                <c:pt idx="12">
                  <c:v>-9.375500400320258E-2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54-4B88-BD64-9CE6EB2D5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D6-4ED3-B2BF-65385F48B20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D6-4ED3-B2BF-65385F48B20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D6-4ED3-B2BF-65385F48B2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D6-4ED3-B2BF-65385F48B20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D6-4ED3-B2BF-65385F48B2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D6-4ED3-B2BF-65385F48B2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2">
                  <c:v>7025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D6-4ED3-B2BF-65385F48B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ED6-4ED3-B2BF-65385F48B2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ED6-4ED3-B2BF-65385F48B2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D6-4ED3-B2BF-65385F48B2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D6-4ED3-B2BF-65385F48B2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D6-4ED3-B2BF-65385F48B2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D6-4ED3-B2BF-65385F48B2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D6-4ED3-B2BF-65385F48B2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D6-4ED3-B2BF-65385F48B2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D6-4ED3-B2BF-65385F48B2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D6-4ED3-B2BF-65385F48B2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D6-4ED3-B2BF-65385F48B2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D6-4ED3-B2BF-65385F48B2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D6-4ED3-B2BF-65385F48B2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D6-4ED3-B2BF-65385F48B2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D6-4ED3-B2BF-65385F48B20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8.0104551045510508E-2</c:v>
                </c:pt>
                <c:pt idx="12">
                  <c:v>8.0104551045510508E-2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D6-4ED3-B2BF-65385F48B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97-4B99-B54A-AE094A2F161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97-4B99-B54A-AE094A2F161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97-4B99-B54A-AE094A2F16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97-4B99-B54A-AE094A2F161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97-4B99-B54A-AE094A2F16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97-4B99-B54A-AE094A2F16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2">
                  <c:v>5027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97-4B99-B54A-AE094A2F1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AD97-4B99-B54A-AE094A2F16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AD97-4B99-B54A-AE094A2F16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97-4B99-B54A-AE094A2F16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97-4B99-B54A-AE094A2F16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97-4B99-B54A-AE094A2F16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97-4B99-B54A-AE094A2F16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97-4B99-B54A-AE094A2F16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97-4B99-B54A-AE094A2F16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97-4B99-B54A-AE094A2F16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97-4B99-B54A-AE094A2F16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97-4B99-B54A-AE094A2F16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97-4B99-B54A-AE094A2F16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97-4B99-B54A-AE094A2F16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97-4B99-B54A-AE094A2F16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97-4B99-B54A-AE094A2F161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-0.12436857690297853</c:v>
                </c:pt>
                <c:pt idx="12">
                  <c:v>-0.12436857690297853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97-4B99-B54A-AE094A2F1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84-43A5-BDD1-36B7E4880AD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84-43A5-BDD1-36B7E4880AD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84-43A5-BDD1-36B7E4880A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84-43A5-BDD1-36B7E4880AD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84-43A5-BDD1-36B7E4880A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84-43A5-BDD1-36B7E4880A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2">
                  <c:v>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84-43A5-BDD1-36B7E4880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A84-43A5-BDD1-36B7E4880A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A84-43A5-BDD1-36B7E4880A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84-43A5-BDD1-36B7E4880A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84-43A5-BDD1-36B7E4880A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84-43A5-BDD1-36B7E4880A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84-43A5-BDD1-36B7E4880A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84-43A5-BDD1-36B7E4880A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84-43A5-BDD1-36B7E4880A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84-43A5-BDD1-36B7E4880A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84-43A5-BDD1-36B7E4880A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84-43A5-BDD1-36B7E4880A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84-43A5-BDD1-36B7E4880A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84-43A5-BDD1-36B7E4880A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84-43A5-BDD1-36B7E4880A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84-43A5-BDD1-36B7E4880AD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3.791000494478336E-3</c:v>
                </c:pt>
                <c:pt idx="12">
                  <c:v>3.791000494478336E-3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84-43A5-BDD1-36B7E4880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7F-4B14-B755-E002402C9E2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F-4B14-B755-E002402C9E2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7F-4B14-B755-E002402C9E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F-4B14-B755-E002402C9E2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7F-4B14-B755-E002402C9E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7F-4B14-B755-E002402C9E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2">
                  <c:v>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7F-4B14-B755-E002402C9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D7F-4B14-B755-E002402C9E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D7F-4B14-B755-E002402C9E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7F-4B14-B755-E002402C9E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7F-4B14-B755-E002402C9E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F-4B14-B755-E002402C9E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F-4B14-B755-E002402C9E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F-4B14-B755-E002402C9E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F-4B14-B755-E002402C9E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F-4B14-B755-E002402C9E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F-4B14-B755-E002402C9E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F-4B14-B755-E002402C9E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F-4B14-B755-E002402C9E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F-4B14-B755-E002402C9E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F-4B14-B755-E002402C9E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F-4B14-B755-E002402C9E2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-0.21312607944732298</c:v>
                </c:pt>
                <c:pt idx="12">
                  <c:v>-0.21312607944732298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7F-4B14-B755-E002402C9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32-473B-9CE1-5840ADD92F5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32-473B-9CE1-5840ADD92F5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32-473B-9CE1-5840ADD92F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32-473B-9CE1-5840ADD92F5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32-473B-9CE1-5840ADD92F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32-473B-9CE1-5840ADD92F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2">
                  <c:v>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32-473B-9CE1-5840ADD9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832-473B-9CE1-5840ADD92F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832-473B-9CE1-5840ADD92F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32-473B-9CE1-5840ADD92F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32-473B-9CE1-5840ADD92F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32-473B-9CE1-5840ADD92F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32-473B-9CE1-5840ADD92F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32-473B-9CE1-5840ADD92F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32-473B-9CE1-5840ADD92F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32-473B-9CE1-5840ADD92F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32-473B-9CE1-5840ADD92F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32-473B-9CE1-5840ADD92F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32-473B-9CE1-5840ADD92F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32-473B-9CE1-5840ADD92F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32-473B-9CE1-5840ADD92F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32-473B-9CE1-5840ADD92F5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0.14949748743718594</c:v>
                </c:pt>
                <c:pt idx="12">
                  <c:v>0.14949748743718594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32-473B-9CE1-5840ADD9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2-4C48-B047-B7EC09AF3A0E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2-4C48-B047-B7EC09AF3A0E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C2-4C48-B047-B7EC09AF3A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C2-4C48-B047-B7EC09AF3A0E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C2-4C48-B047-B7EC09AF3A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C2-4C48-B047-B7EC09AF3A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2">
                  <c:v>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C2-4C48-B047-B7EC09AF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A7C2-4C48-B047-B7EC09AF3A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A7C2-4C48-B047-B7EC09AF3A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C2-4C48-B047-B7EC09AF3A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C2-4C48-B047-B7EC09AF3A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2-4C48-B047-B7EC09AF3A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2-4C48-B047-B7EC09AF3A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2-4C48-B047-B7EC09AF3A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2-4C48-B047-B7EC09AF3A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2-4C48-B047-B7EC09AF3A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2-4C48-B047-B7EC09AF3A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2-4C48-B047-B7EC09AF3A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2-4C48-B047-B7EC09AF3A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C2-4C48-B047-B7EC09AF3A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C2-4C48-B047-B7EC09AF3A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C2-4C48-B047-B7EC09AF3A0E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2">
                  <c:v>0.22015334063526826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C2-4C48-B047-B7EC09AF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F9-4305-AAE9-CAEE34EBDBC3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F9-4305-AAE9-CAEE34EBDBC3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F9-4305-AAE9-CAEE34EBDB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F9-4305-AAE9-CAEE34EBDBC3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F9-4305-AAE9-CAEE34EBDB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F9-4305-AAE9-CAEE34EBDB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F9-4305-AAE9-CAEE34EB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2F9-4305-AAE9-CAEE34EBDB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2F9-4305-AAE9-CAEE34EBDB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F9-4305-AAE9-CAEE34EBDB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F9-4305-AAE9-CAEE34EBDB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F9-4305-AAE9-CAEE34EBDB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F9-4305-AAE9-CAEE34EBDB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F9-4305-AAE9-CAEE34EBDB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F9-4305-AAE9-CAEE34EBDB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F9-4305-AAE9-CAEE34EBDB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F9-4305-AAE9-CAEE34EBDB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F9-4305-AAE9-CAEE34EBDB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F9-4305-AAE9-CAEE34EBDB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F9-4305-AAE9-CAEE34EBDB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F9-4305-AAE9-CAEE34EBDB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F9-4305-AAE9-CAEE34EBDBC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2">
                  <c:v>-0.33849821215733011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F9-4305-AAE9-CAEE34EB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E2-4297-B9C0-81EDA83827D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E2-4297-B9C0-81EDA83827D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E2-4297-B9C0-81EDA83827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E2-4297-B9C0-81EDA83827D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E2-4297-B9C0-81EDA83827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E2-4297-B9C0-81EDA83827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2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E2-4297-B9C0-81EDA8382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9E2-4297-B9C0-81EDA83827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9E2-4297-B9C0-81EDA83827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2-4297-B9C0-81EDA83827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2-4297-B9C0-81EDA83827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2-4297-B9C0-81EDA83827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2-4297-B9C0-81EDA83827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2-4297-B9C0-81EDA83827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2-4297-B9C0-81EDA83827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2-4297-B9C0-81EDA83827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2-4297-B9C0-81EDA83827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2-4297-B9C0-81EDA83827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2-4297-B9C0-81EDA83827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2-4297-B9C0-81EDA83827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E2-4297-B9C0-81EDA83827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E2-4297-B9C0-81EDA83827D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8.8397790055248615E-2</c:v>
                </c:pt>
                <c:pt idx="12">
                  <c:v>8.8397790055248615E-2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E2-4297-B9C0-81EDA8382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33-48D0-8AAB-A6BC63F8CEA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3-48D0-8AAB-A6BC63F8CEA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33-48D0-8AAB-A6BC63F8CE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33-48D0-8AAB-A6BC63F8CEA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33-48D0-8AAB-A6BC63F8CE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33-48D0-8AAB-A6BC63F8CE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2">
                  <c:v>57077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33-48D0-8AAB-A6BC63F8C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533-48D0-8AAB-A6BC63F8CE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533-48D0-8AAB-A6BC63F8CE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33-48D0-8AAB-A6BC63F8CE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33-48D0-8AAB-A6BC63F8CE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33-48D0-8AAB-A6BC63F8CE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33-48D0-8AAB-A6BC63F8CE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33-48D0-8AAB-A6BC63F8CE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33-48D0-8AAB-A6BC63F8CE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33-48D0-8AAB-A6BC63F8CE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33-48D0-8AAB-A6BC63F8CE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33-48D0-8AAB-A6BC63F8CE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33-48D0-8AAB-A6BC63F8CE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33-48D0-8AAB-A6BC63F8CE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33-48D0-8AAB-A6BC63F8CE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33-48D0-8AAB-A6BC63F8CEA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-8.8969050773331615E-2</c:v>
                </c:pt>
                <c:pt idx="12">
                  <c:v>-8.8969050773331615E-2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33-48D0-8AAB-A6BC63F8C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E-4712-9D24-E70629EE7FFF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E-4712-9D24-E70629EE7FFF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E-4712-9D24-E70629EE7F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7E-4712-9D24-E70629EE7FFF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7E-4712-9D24-E70629EE7F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7E-4712-9D24-E70629EE7F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2">
                  <c:v>57077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7E-4712-9D24-E70629EE7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67E-4712-9D24-E70629EE7F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67E-4712-9D24-E70629EE7F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E-4712-9D24-E70629EE7F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E-4712-9D24-E70629EE7F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E-4712-9D24-E70629EE7F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E-4712-9D24-E70629EE7F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E-4712-9D24-E70629EE7F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E-4712-9D24-E70629EE7F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E-4712-9D24-E70629EE7F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E-4712-9D24-E70629EE7F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E-4712-9D24-E70629EE7F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E-4712-9D24-E70629EE7F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7E-4712-9D24-E70629EE7F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7E-4712-9D24-E70629EE7F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7E-4712-9D24-E70629EE7FF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-8.8969050773331615E-2</c:v>
                </c:pt>
                <c:pt idx="12">
                  <c:v>-8.8969050773331615E-2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7E-4712-9D24-E70629EE7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77-4B86-A17B-31A3877C7BCF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77-4B86-A17B-31A3877C7BCF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77-4B86-A17B-31A3877C7BC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77-4B86-A17B-31A3877C7BCF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77-4B86-A17B-31A3877C7B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77-4B86-A17B-31A3877C7BC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2">
                  <c:v>39716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77-4B86-A17B-31A3877C7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F77-4B86-A17B-31A3877C7B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F77-4B86-A17B-31A3877C7B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77-4B86-A17B-31A3877C7B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77-4B86-A17B-31A3877C7B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77-4B86-A17B-31A3877C7B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77-4B86-A17B-31A3877C7B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77-4B86-A17B-31A3877C7B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77-4B86-A17B-31A3877C7B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77-4B86-A17B-31A3877C7B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77-4B86-A17B-31A3877C7B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77-4B86-A17B-31A3877C7B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77-4B86-A17B-31A3877C7B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77-4B86-A17B-31A3877C7B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77-4B86-A17B-31A3877C7B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77-4B86-A17B-31A3877C7BC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8.1619869822162849E-2</c:v>
                </c:pt>
                <c:pt idx="12">
                  <c:v>8.1619869822162849E-2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77-4B86-A17B-31A3877C7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84-41B9-A437-B3617F53209B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84-41B9-A437-B3617F53209B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84-41B9-A437-B3617F5320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84-41B9-A437-B3617F53209B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84-41B9-A437-B3617F5320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84-41B9-A437-B3617F5320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2">
                  <c:v>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84-41B9-A437-B3617F53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184-41B9-A437-B3617F5320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184-41B9-A437-B3617F5320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84-41B9-A437-B3617F5320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84-41B9-A437-B3617F5320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4-41B9-A437-B3617F5320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4-41B9-A437-B3617F5320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4-41B9-A437-B3617F5320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4-41B9-A437-B3617F5320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4-41B9-A437-B3617F5320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4-41B9-A437-B3617F5320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4-41B9-A437-B3617F5320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4-41B9-A437-B3617F5320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84-41B9-A437-B3617F5320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84-41B9-A437-B3617F5320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84-41B9-A437-B3617F53209B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-9.3587842846552971E-2</c:v>
                </c:pt>
                <c:pt idx="12">
                  <c:v>-9.3587842846552971E-2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84-41B9-A437-B3617F53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65-40BE-B52C-1359E104B554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65-40BE-B52C-1359E104B554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65-40BE-B52C-1359E104B55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65-40BE-B52C-1359E104B554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65-40BE-B52C-1359E104B5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65-40BE-B52C-1359E104B55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2">
                  <c:v>17361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65-40BE-B52C-1359E104B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C65-40BE-B52C-1359E104B5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C65-40BE-B52C-1359E104B5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65-40BE-B52C-1359E104B5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65-40BE-B52C-1359E104B5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65-40BE-B52C-1359E104B5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65-40BE-B52C-1359E104B5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65-40BE-B52C-1359E104B5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65-40BE-B52C-1359E104B5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65-40BE-B52C-1359E104B5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65-40BE-B52C-1359E104B5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65-40BE-B52C-1359E104B5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65-40BE-B52C-1359E104B5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65-40BE-B52C-1359E104B5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65-40BE-B52C-1359E104B5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65-40BE-B52C-1359E104B55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-0.33051827857473393</c:v>
                </c:pt>
                <c:pt idx="12">
                  <c:v>-0.33051827857473393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65-40BE-B52C-1359E104B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E1-449D-B286-E9034B446B7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1-449D-B286-E9034B446B7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E1-449D-B286-E9034B446B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E1-449D-B286-E9034B446B7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E1-449D-B286-E9034B446B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E1-449D-B286-E9034B446B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2">
                  <c:v>2.3200146329566702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E1-449D-B286-E9034B446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E1-449D-B286-E9034B446B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E1-449D-B286-E9034B446B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E1-449D-B286-E9034B446B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E1-449D-B286-E9034B446B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E1-449D-B286-E9034B446B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E1-449D-B286-E9034B446B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E1-449D-B286-E9034B446B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E1-449D-B286-E9034B446B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E1-449D-B286-E9034B446B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E1-449D-B286-E9034B446B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E1-449D-B286-E9034B446B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E1-449D-B286-E9034B446B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E1-449D-B286-E9034B446B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E1-449D-B286-E9034B446B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E1-449D-B286-E9034B446B7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-0.30499060440034986</c:v>
                </c:pt>
                <c:pt idx="12">
                  <c:v>-0.30499060440034986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E1-449D-B286-E9034B446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A7-4D0B-A2A4-CB27861ADB4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7-4D0B-A2A4-CB27861ADB4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A7-4D0B-A2A4-CB27861ADB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A7-4D0B-A2A4-CB27861ADB4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A7-4D0B-A2A4-CB27861ADB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A7-4D0B-A2A4-CB27861ADB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2">
                  <c:v>1.9402484055052032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A7-4D0B-A2A4-CB27861AD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A7-4D0B-A2A4-CB27861ADB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A7-4D0B-A2A4-CB27861ADB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A7-4D0B-A2A4-CB27861ADB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A7-4D0B-A2A4-CB27861ADB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A7-4D0B-A2A4-CB27861ADB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A7-4D0B-A2A4-CB27861ADB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A7-4D0B-A2A4-CB27861ADB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A7-4D0B-A2A4-CB27861ADB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A7-4D0B-A2A4-CB27861ADB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A7-4D0B-A2A4-CB27861ADB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A7-4D0B-A2A4-CB27861ADB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A7-4D0B-A2A4-CB27861ADB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A7-4D0B-A2A4-CB27861ADB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A7-4D0B-A2A4-CB27861ADB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A7-4D0B-A2A4-CB27861ADB4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-0.17580201466286427</c:v>
                </c:pt>
                <c:pt idx="12">
                  <c:v>-0.17580201466286427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A7-4D0B-A2A4-CB27861AD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59-4DE0-A95A-9639D786545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9-4DE0-A95A-9639D786545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59-4DE0-A95A-9639D78654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59-4DE0-A95A-9639D786545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59-4DE0-A95A-9639D78654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59-4DE0-A95A-9639D78654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2">
                  <c:v>2.1155871886120998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59-4DE0-A95A-9639D786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59-4DE0-A95A-9639D78654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59-4DE0-A95A-9639D78654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59-4DE0-A95A-9639D78654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59-4DE0-A95A-9639D78654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59-4DE0-A95A-9639D78654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59-4DE0-A95A-9639D78654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59-4DE0-A95A-9639D78654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59-4DE0-A95A-9639D78654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59-4DE0-A95A-9639D78654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59-4DE0-A95A-9639D78654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59-4DE0-A95A-9639D78654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59-4DE0-A95A-9639D78654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59-4DE0-A95A-9639D78654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59-4DE0-A95A-9639D78654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59-4DE0-A95A-9639D786545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-0.17869325419232807</c:v>
                </c:pt>
                <c:pt idx="12">
                  <c:v>-0.17869325419232807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59-4DE0-A95A-9639D786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C-41E1-83A1-691ADA42502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C-41E1-83A1-691ADA42502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8C-41E1-83A1-691ADA4250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8C-41E1-83A1-691ADA42502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8C-41E1-83A1-691ADA4250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8C-41E1-83A1-691ADA4250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2">
                  <c:v>1.6884072786751176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8C-41E1-83A1-691ADA42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8C-41E1-83A1-691ADA4250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8C-41E1-83A1-691ADA4250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8C-41E1-83A1-691ADA4250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8C-41E1-83A1-691ADA4250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8C-41E1-83A1-691ADA4250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C-41E1-83A1-691ADA4250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C-41E1-83A1-691ADA4250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C-41E1-83A1-691ADA4250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C-41E1-83A1-691ADA4250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C-41E1-83A1-691ADA4250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C-41E1-83A1-691ADA4250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C-41E1-83A1-691ADA4250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C-41E1-83A1-691ADA4250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C-41E1-83A1-691ADA4250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C-41E1-83A1-691ADA42502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-0.21281584956802546</c:v>
                </c:pt>
                <c:pt idx="12">
                  <c:v>-0.21281584956802546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8C-41E1-83A1-691ADA42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17-4F2E-8753-A2191B00430E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7-4F2E-8753-A2191B00430E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17-4F2E-8753-A2191B0043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17-4F2E-8753-A2191B00430E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17-4F2E-8753-A2191B0043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17-4F2E-8753-A2191B0043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2">
                  <c:v>2.6767302538231119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17-4F2E-8753-A2191B004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17-4F2E-8753-A2191B0043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17-4F2E-8753-A2191B0043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17-4F2E-8753-A2191B0043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17-4F2E-8753-A2191B0043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17-4F2E-8753-A2191B0043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17-4F2E-8753-A2191B0043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7-4F2E-8753-A2191B0043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7-4F2E-8753-A2191B0043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7-4F2E-8753-A2191B0043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7-4F2E-8753-A2191B0043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7-4F2E-8753-A2191B0043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7-4F2E-8753-A2191B0043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17-4F2E-8753-A2191B0043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17-4F2E-8753-A2191B0043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17-4F2E-8753-A2191B00430E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-0.45438030020045295</c:v>
                </c:pt>
                <c:pt idx="12">
                  <c:v>-0.45438030020045295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17-4F2E-8753-A2191B004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1-4468-A14F-AAC1E0EEB070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1-4468-A14F-AAC1E0EEB070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1-4468-A14F-AAC1E0EEB0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51-4468-A14F-AAC1E0EEB070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51-4468-A14F-AAC1E0EEB0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51-4468-A14F-AAC1E0EEB0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2">
                  <c:v>3.0897357098955132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51-4468-A14F-AAC1E0EEB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51-4468-A14F-AAC1E0EEB0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51-4468-A14F-AAC1E0EEB0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51-4468-A14F-AAC1E0EEB0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51-4468-A14F-AAC1E0EEB0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51-4468-A14F-AAC1E0EEB0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51-4468-A14F-AAC1E0EEB0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51-4468-A14F-AAC1E0EEB0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51-4468-A14F-AAC1E0EEB0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51-4468-A14F-AAC1E0EEB0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51-4468-A14F-AAC1E0EEB0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51-4468-A14F-AAC1E0EEB0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51-4468-A14F-AAC1E0EEB0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51-4468-A14F-AAC1E0EEB0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51-4468-A14F-AAC1E0EEB0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51-4468-A14F-AAC1E0EEB070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-0.56928277321474807</c:v>
                </c:pt>
                <c:pt idx="12">
                  <c:v>-0.56928277321474807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51-4468-A14F-AAC1E0EEB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C5-4E9C-94C4-EE3F30C9ADB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C5-4E9C-94C4-EE3F30C9ADB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C5-4E9C-94C4-EE3F30C9AD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C5-4E9C-94C4-EE3F30C9ADB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C5-4E9C-94C4-EE3F30C9AD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C5-4E9C-94C4-EE3F30C9AD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2">
                  <c:v>2.6489778164419313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C5-4E9C-94C4-EE3F30C9A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C5-4E9C-94C4-EE3F30C9AD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C5-4E9C-94C4-EE3F30C9ADB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77C5-4E9C-94C4-EE3F30C9ADB6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77C5-4E9C-94C4-EE3F30C9AD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C5-4E9C-94C4-EE3F30C9AD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C5-4E9C-94C4-EE3F30C9AD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C5-4E9C-94C4-EE3F30C9AD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C5-4E9C-94C4-EE3F30C9AD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C5-4E9C-94C4-EE3F30C9AD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C5-4E9C-94C4-EE3F30C9AD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C5-4E9C-94C4-EE3F30C9AD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C5-4E9C-94C4-EE3F30C9AD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C5-4E9C-94C4-EE3F30C9AD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C5-4E9C-94C4-EE3F30C9AD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C5-4E9C-94C4-EE3F30C9AD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C5-4E9C-94C4-EE3F30C9AD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C5-4E9C-94C4-EE3F30C9ADB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-0.44012605321183651</c:v>
                </c:pt>
                <c:pt idx="12">
                  <c:v>-0.44012605321183651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C5-4E9C-94C4-EE3F30C9A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20-45B3-B224-E64B1080702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0-45B3-B224-E64B1080702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20-45B3-B224-E64B108070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0-45B3-B224-E64B1080702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20-45B3-B224-E64B108070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20-45B3-B224-E64B108070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2">
                  <c:v>2.6550116550116551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20-45B3-B224-E64B10807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20-45B3-B224-E64B108070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20-45B3-B224-E64B108070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20-45B3-B224-E64B108070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20-45B3-B224-E64B108070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20-45B3-B224-E64B108070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20-45B3-B224-E64B108070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20-45B3-B224-E64B108070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20-45B3-B224-E64B108070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20-45B3-B224-E64B108070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20-45B3-B224-E64B108070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20-45B3-B224-E64B108070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20-45B3-B224-E64B108070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20-45B3-B224-E64B108070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20-45B3-B224-E64B108070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20-45B3-B224-E64B1080702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-0.74686848599892075</c:v>
                </c:pt>
                <c:pt idx="12">
                  <c:v>-0.74686848599892075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20-45B3-B224-E64B10807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D-4F65-BE67-74E36A0A288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D-4F65-BE67-74E36A0A288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D-4F65-BE67-74E36A0A28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D-4F65-BE67-74E36A0A288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3D-4F65-BE67-74E36A0A28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3D-4F65-BE67-74E36A0A28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2">
                  <c:v>2.8328173374613002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3D-4F65-BE67-74E36A0A2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3D-4F65-BE67-74E36A0A28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3D-4F65-BE67-74E36A0A28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3D-4F65-BE67-74E36A0A28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3D-4F65-BE67-74E36A0A28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3D-4F65-BE67-74E36A0A28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D-4F65-BE67-74E36A0A28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3D-4F65-BE67-74E36A0A28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D-4F65-BE67-74E36A0A28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D-4F65-BE67-74E36A0A28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D-4F65-BE67-74E36A0A28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D-4F65-BE67-74E36A0A28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D-4F65-BE67-74E36A0A28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D-4F65-BE67-74E36A0A28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3D-4F65-BE67-74E36A0A28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3D-4F65-BE67-74E36A0A288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-4.0828871924981414E-2</c:v>
                </c:pt>
                <c:pt idx="12">
                  <c:v>-4.0828871924981414E-2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3D-4F65-BE67-74E36A0A2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31-4774-8020-F956B673FD6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31-4774-8020-F956B673FD6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31-4774-8020-F956B673FD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31-4774-8020-F956B673FD6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31-4774-8020-F956B673FD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31-4774-8020-F956B673FD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2">
                  <c:v>12686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31-4774-8020-F956B673F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D31-4774-8020-F956B673FD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D31-4774-8020-F956B673FD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31-4774-8020-F956B673FD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31-4774-8020-F956B673FD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31-4774-8020-F956B673FD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31-4774-8020-F956B673FD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31-4774-8020-F956B673FD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31-4774-8020-F956B673FD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31-4774-8020-F956B673FD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31-4774-8020-F956B673FD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31-4774-8020-F956B673FD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31-4774-8020-F956B673FD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31-4774-8020-F956B673FD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31-4774-8020-F956B673FD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31-4774-8020-F956B673FD6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6.0081891869307347E-2</c:v>
                </c:pt>
                <c:pt idx="12">
                  <c:v>6.0081891869307347E-2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31-4774-8020-F956B673F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7-4E95-AAE5-E0F388F7FBD5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7-4E95-AAE5-E0F388F7FBD5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7-4E95-AAE5-E0F388F7FBD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7-4E95-AAE5-E0F388F7FBD5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7-4E95-AAE5-E0F388F7FB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27-4E95-AAE5-E0F388F7FBD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2">
                  <c:v>2.9627659574468086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27-4E95-AAE5-E0F388F7F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27-4E95-AAE5-E0F388F7FB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27-4E95-AAE5-E0F388F7FB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27-4E95-AAE5-E0F388F7FB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27-4E95-AAE5-E0F388F7FB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27-4E95-AAE5-E0F388F7FB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7-4E95-AAE5-E0F388F7FB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27-4E95-AAE5-E0F388F7FB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27-4E95-AAE5-E0F388F7FB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27-4E95-AAE5-E0F388F7FB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27-4E95-AAE5-E0F388F7FB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27-4E95-AAE5-E0F388F7FB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27-4E95-AAE5-E0F388F7FB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27-4E95-AAE5-E0F388F7FB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27-4E95-AAE5-E0F388F7FB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27-4E95-AAE5-E0F388F7FBD5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2">
                  <c:v>-0.38155638687553584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27-4E95-AAE5-E0F388F7F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B5-4699-8E80-878AC73985C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5-4699-8E80-878AC73985C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B5-4699-8E80-878AC73985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B5-4699-8E80-878AC73985C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B5-4699-8E80-878AC73985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B5-4699-8E80-878AC73985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2">
                  <c:v>2.8328173374613002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B5-4699-8E80-878AC739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B5-4699-8E80-878AC73985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B5-4699-8E80-878AC73985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B5-4699-8E80-878AC73985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B5-4699-8E80-878AC73985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B5-4699-8E80-878AC73985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B5-4699-8E80-878AC73985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B5-4699-8E80-878AC73985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B5-4699-8E80-878AC73985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B5-4699-8E80-878AC73985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B5-4699-8E80-878AC73985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B5-4699-8E80-878AC73985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B5-4699-8E80-878AC73985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B5-4699-8E80-878AC73985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B5-4699-8E80-878AC73985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B5-4699-8E80-878AC73985C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-4.0828871924981414E-2</c:v>
                </c:pt>
                <c:pt idx="12">
                  <c:v>-4.0828871924981414E-2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B5-4699-8E80-878AC739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A2-401C-A868-DEB302B4B16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2-401C-A868-DEB302B4B16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A2-401C-A868-DEB302B4B1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A2-401C-A868-DEB302B4B16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A2-401C-A868-DEB302B4B1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A2-401C-A868-DEB302B4B1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2">
                  <c:v>2.7339901477832513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A2-401C-A868-DEB302B4B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A2-401C-A868-DEB302B4B1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A2-401C-A868-DEB302B4B1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A2-401C-A868-DEB302B4B1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A2-401C-A868-DEB302B4B1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A2-401C-A868-DEB302B4B1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A2-401C-A868-DEB302B4B1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A2-401C-A868-DEB302B4B1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A2-401C-A868-DEB302B4B1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A2-401C-A868-DEB302B4B1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A2-401C-A868-DEB302B4B1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A2-401C-A868-DEB302B4B1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A2-401C-A868-DEB302B4B1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A2-401C-A868-DEB302B4B1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A2-401C-A868-DEB302B4B1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A2-401C-A868-DEB302B4B16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2">
                  <c:v>-0.3966068671421219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A2-401C-A868-DEB302B4B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8-4F74-9450-1856426C298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8-4F74-9450-1856426C298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38-4F74-9450-1856426C29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38-4F74-9450-1856426C298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38-4F74-9450-1856426C29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38-4F74-9450-1856426C29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2">
                  <c:v>2.1986607142857144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38-4F74-9450-1856426C2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38-4F74-9450-1856426C29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38-4F74-9450-1856426C29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38-4F74-9450-1856426C29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38-4F74-9450-1856426C29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38-4F74-9450-1856426C29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38-4F74-9450-1856426C29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38-4F74-9450-1856426C29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38-4F74-9450-1856426C29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38-4F74-9450-1856426C29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38-4F74-9450-1856426C29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38-4F74-9450-1856426C29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38-4F74-9450-1856426C29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38-4F74-9450-1856426C29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38-4F74-9450-1856426C29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38-4F74-9450-1856426C298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-0.17666736970378683</c:v>
                </c:pt>
                <c:pt idx="12">
                  <c:v>-0.17666736970378683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38-4F74-9450-1856426C2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EB-4034-85B4-04D6CE141B5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B-4034-85B4-04D6CE141B5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EB-4034-85B4-04D6CE141B5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B-4034-85B4-04D6CE141B5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EB-4034-85B4-04D6CE141B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EB-4034-85B4-04D6CE141B5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2">
                  <c:v>2.3200146329566702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EB-4034-85B4-04D6CE141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EB-4034-85B4-04D6CE141B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EB-4034-85B4-04D6CE141B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EB-4034-85B4-04D6CE141B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EB-4034-85B4-04D6CE141B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EB-4034-85B4-04D6CE141B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EB-4034-85B4-04D6CE141B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EB-4034-85B4-04D6CE141B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EB-4034-85B4-04D6CE141B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EB-4034-85B4-04D6CE141B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B-4034-85B4-04D6CE141B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B-4034-85B4-04D6CE141B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B-4034-85B4-04D6CE141B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B-4034-85B4-04D6CE141B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EB-4034-85B4-04D6CE141B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EB-4034-85B4-04D6CE141B5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-0.30499060440034986</c:v>
                </c:pt>
                <c:pt idx="12">
                  <c:v>-0.30499060440034986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EB-4034-85B4-04D6CE141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4-4385-BCFB-BEAB7B3A236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4-4385-BCFB-BEAB7B3A236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84-4385-BCFB-BEAB7B3A23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4-4385-BCFB-BEAB7B3A236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84-4385-BCFB-BEAB7B3A23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84-4385-BCFB-BEAB7B3A23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2">
                  <c:v>2.3200146329566702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84-4385-BCFB-BEAB7B3A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84-4385-BCFB-BEAB7B3A23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84-4385-BCFB-BEAB7B3A23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84-4385-BCFB-BEAB7B3A23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84-4385-BCFB-BEAB7B3A23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84-4385-BCFB-BEAB7B3A23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84-4385-BCFB-BEAB7B3A23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84-4385-BCFB-BEAB7B3A23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84-4385-BCFB-BEAB7B3A23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84-4385-BCFB-BEAB7B3A23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84-4385-BCFB-BEAB7B3A23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84-4385-BCFB-BEAB7B3A23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84-4385-BCFB-BEAB7B3A23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84-4385-BCFB-BEAB7B3A23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84-4385-BCFB-BEAB7B3A23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84-4385-BCFB-BEAB7B3A236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-0.30499060440034986</c:v>
                </c:pt>
                <c:pt idx="12">
                  <c:v>-0.30499060440034986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84-4385-BCFB-BEAB7B3A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6A-4B60-B1DF-2011F020801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6A-4B60-B1DF-2011F020801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6A-4B60-B1DF-2011F02080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6A-4B60-B1DF-2011F020801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6A-4B60-B1DF-2011F02080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6A-4B60-B1DF-2011F02080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2">
                  <c:v>2.5616615067079462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6A-4B60-B1DF-2011F0208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6A-4B60-B1DF-2011F02080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6A-4B60-B1DF-2011F02080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6A-4B60-B1DF-2011F02080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6A-4B60-B1DF-2011F02080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6A-4B60-B1DF-2011F02080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6A-4B60-B1DF-2011F02080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6A-4B60-B1DF-2011F02080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6A-4B60-B1DF-2011F02080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6A-4B60-B1DF-2011F02080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6A-4B60-B1DF-2011F02080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6A-4B60-B1DF-2011F02080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6A-4B60-B1DF-2011F02080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6A-4B60-B1DF-2011F02080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6A-4B60-B1DF-2011F02080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6A-4B60-B1DF-2011F020801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-0.11601660894872978</c:v>
                </c:pt>
                <c:pt idx="12">
                  <c:v>-0.11601660894872978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6A-4B60-B1DF-2011F0208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8-4E17-9FFE-678D383651AA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8-4E17-9FFE-678D383651AA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8-4E17-9FFE-678D383651A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8-4E17-9FFE-678D383651AA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8-4E17-9FFE-678D383651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D8-4E17-9FFE-678D383651A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2">
                  <c:v>1.9082215871620136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D8-4E17-9FFE-678D3836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D8-4E17-9FFE-678D383651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D8-4E17-9FFE-678D383651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D8-4E17-9FFE-678D383651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D8-4E17-9FFE-678D383651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D8-4E17-9FFE-678D383651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D8-4E17-9FFE-678D383651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D8-4E17-9FFE-678D383651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D8-4E17-9FFE-678D383651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D8-4E17-9FFE-678D383651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D8-4E17-9FFE-678D383651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D8-4E17-9FFE-678D383651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D8-4E17-9FFE-678D383651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D8-4E17-9FFE-678D383651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D8-4E17-9FFE-678D383651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D8-4E17-9FFE-678D383651AA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-0.64564880874107877</c:v>
                </c:pt>
                <c:pt idx="12">
                  <c:v>-0.64564880874107877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D8-4E17-9FFE-678D3836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59-4AA8-86C5-82C8B87FD49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9-4AA8-86C5-82C8B87FD49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59-4AA8-86C5-82C8B87FD4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9-4AA8-86C5-82C8B87FD49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59-4AA8-86C5-82C8B87FD4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59-4AA8-86C5-82C8B87FD4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59-4AA8-86C5-82C8B87F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59-4AA8-86C5-82C8B87FD4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59-4AA8-86C5-82C8B87FD4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59-4AA8-86C5-82C8B87FD4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59-4AA8-86C5-82C8B87FD4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59-4AA8-86C5-82C8B87FD4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59-4AA8-86C5-82C8B87FD4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59-4AA8-86C5-82C8B87FD4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59-4AA8-86C5-82C8B87FD4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59-4AA8-86C5-82C8B87FD4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59-4AA8-86C5-82C8B87FD4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59-4AA8-86C5-82C8B87FD4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59-4AA8-86C5-82C8B87FD4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59-4AA8-86C5-82C8B87FD4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59-4AA8-86C5-82C8B87FD4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59-4AA8-86C5-82C8B87FD49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59-4AA8-86C5-82C8B87F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09-4C56-BD3F-863224618D0D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9-4C56-BD3F-863224618D0D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09-4C56-BD3F-863224618D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09-4C56-BD3F-863224618D0D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09-4C56-BD3F-863224618D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09-4C56-BD3F-863224618D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09-4C56-BD3F-86322461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09-4C56-BD3F-863224618D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09-4C56-BD3F-863224618D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09-4C56-BD3F-863224618D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09-4C56-BD3F-863224618D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09-4C56-BD3F-863224618D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09-4C56-BD3F-863224618D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09-4C56-BD3F-863224618D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09-4C56-BD3F-863224618D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09-4C56-BD3F-863224618D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09-4C56-BD3F-863224618D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09-4C56-BD3F-863224618D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09-4C56-BD3F-863224618D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09-4C56-BD3F-863224618D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09-4C56-BD3F-863224618D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09-4C56-BD3F-863224618D0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-5.9395100588476635E-2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09-4C56-BD3F-86322461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1D-4B83-A633-74E71774061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D-4B83-A633-74E71774061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D-4B83-A633-74E7177406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D-4B83-A633-74E71774061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1D-4B83-A633-74E7177406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1D-4B83-A633-74E7177406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2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1D-4B83-A633-74E717740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81D-4B83-A633-74E7177406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81D-4B83-A633-74E7177406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1D-4B83-A633-74E7177406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1D-4B83-A633-74E7177406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1D-4B83-A633-74E7177406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1D-4B83-A633-74E7177406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1D-4B83-A633-74E7177406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1D-4B83-A633-74E7177406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1D-4B83-A633-74E7177406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1D-4B83-A633-74E7177406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1D-4B83-A633-74E7177406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1D-4B83-A633-74E7177406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1D-4B83-A633-74E7177406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1D-4B83-A633-74E7177406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1D-4B83-A633-74E71774061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3.696622052262577E-2</c:v>
                </c:pt>
                <c:pt idx="12">
                  <c:v>3.696622052262577E-2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1D-4B83-A633-74E717740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5-4CBA-84C1-7D5E164BC03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5-4CBA-84C1-7D5E164BC03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A5-4CBA-84C1-7D5E164BC03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5-4CBA-84C1-7D5E164BC03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A5-4CBA-84C1-7D5E164BC03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A5-4CBA-84C1-7D5E164BC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A5-4CBA-84C1-7D5E164BC0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A5-4CBA-84C1-7D5E164BC0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A5-4CBA-84C1-7D5E164BC0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A5-4CBA-84C1-7D5E164BC0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A5-4CBA-84C1-7D5E164BC0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A5-4CBA-84C1-7D5E164BC0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A5-4CBA-84C1-7D5E164BC0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5-4CBA-84C1-7D5E164BC0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5-4CBA-84C1-7D5E164BC0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5-4CBA-84C1-7D5E164BC0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5-4CBA-84C1-7D5E164BC0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A5-4CBA-84C1-7D5E164BC0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A5-4CBA-84C1-7D5E164BC03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-0.12127937336814609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A5-4CBA-84C1-7D5E164BC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DD-43F0-B702-6186F3D74637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D-43F0-B702-6186F3D74637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DD-43F0-B702-6186F3D746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D-43F0-B702-6186F3D74637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DD-43F0-B702-6186F3D746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DD-43F0-B702-6186F3D746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DD-43F0-B702-6186F3D74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DD-43F0-B702-6186F3D746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0.38850000000000001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DD-43F0-B702-6186F3D746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DD-43F0-B702-6186F3D746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DD-43F0-B702-6186F3D746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DD-43F0-B702-6186F3D746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DD-43F0-B702-6186F3D746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DD-43F0-B702-6186F3D746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DD-43F0-B702-6186F3D746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DD-43F0-B702-6186F3D746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DD-43F0-B702-6186F3D746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DD-43F0-B702-6186F3D746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DD-43F0-B702-6186F3D746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DD-43F0-B702-6186F3D746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DD-43F0-B702-6186F3D746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DD-43F0-B702-6186F3D74637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-5.9395100588476635E-2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DD-43F0-B702-6186F3D74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B9-4181-894D-3397CC8DD9C2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9-4181-894D-3397CC8DD9C2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B9-4181-894D-3397CC8DD9C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B9-4181-894D-3397CC8DD9C2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B9-4181-894D-3397CC8DD9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B9-4181-894D-3397CC8DD9C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B9-4181-894D-3397CC8DD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B9-4181-894D-3397CC8DD9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0.53115642802858176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B9-4181-894D-3397CC8DD9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B9-4181-894D-3397CC8DD9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B9-4181-894D-3397CC8DD9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B9-4181-894D-3397CC8DD9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B9-4181-894D-3397CC8DD9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B9-4181-894D-3397CC8DD9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B9-4181-894D-3397CC8DD9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B9-4181-894D-3397CC8DD9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B9-4181-894D-3397CC8DD9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B9-4181-894D-3397CC8DD9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B9-4181-894D-3397CC8DD9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B9-4181-894D-3397CC8DD9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B9-4181-894D-3397CC8DD9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B9-4181-894D-3397CC8DD9C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-1.9785189372526824E-2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B9-4181-894D-3397CC8DD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6504</c:v>
                </c:pt>
                <c:pt idx="1">
                  <c:v>620</c:v>
                </c:pt>
                <c:pt idx="2">
                  <c:v>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6-4414-A965-F0B830BEE43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7025</c:v>
                </c:pt>
                <c:pt idx="1">
                  <c:v>1705</c:v>
                </c:pt>
                <c:pt idx="2">
                  <c:v>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6-4414-A965-F0B830BEE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256-4414-A965-F0B830BEE43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256-4414-A965-F0B830BEE43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256-4414-A965-F0B830BEE43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56-4414-A965-F0B830BEE43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56-4414-A965-F0B830BEE43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56-4414-A965-F0B830BEE43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56-4414-A965-F0B830BEE43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56-4414-A965-F0B830BEE43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56-4414-A965-F0B830BEE43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0.58954347096341053</c:v>
                </c:pt>
                <c:pt idx="1">
                  <c:v>0.14308492782813023</c:v>
                </c:pt>
                <c:pt idx="2">
                  <c:v>0.26737160120845921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56-4414-A965-F0B830BEE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56-4414-A965-F0B830BEE43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56-4414-A965-F0B830BEE43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56-4414-A965-F0B830BEE43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56-4414-A965-F0B830BEE43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56-4414-A965-F0B830BEE43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56-4414-A965-F0B830BEE43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56-4414-A965-F0B830BEE43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56-4414-A965-F0B830BEE43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56-4414-A965-F0B830BEE43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56-4414-A965-F0B830BEE43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56-4414-A965-F0B830BEE43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56-4414-A965-F0B830BEE43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8.0104551045510508E-2</c:v>
                </c:pt>
                <c:pt idx="1">
                  <c:v>1.75</c:v>
                </c:pt>
                <c:pt idx="2">
                  <c:v>-0.33291457286432158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56-4414-A965-F0B830BEE4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675-435B-8AA0-2FBD7B9AF0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675-435B-8AA0-2FBD7B9AF0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675-435B-8AA0-2FBD7B9AF0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75-435B-8AA0-2FBD7B9AF0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75-435B-8AA0-2FBD7B9AF01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5-435B-8AA0-2FBD7B9AF01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5-435B-8AA0-2FBD7B9AF01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5-435B-8AA0-2FBD7B9AF01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5-435B-8AA0-2FBD7B9AF01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5-435B-8AA0-2FBD7B9AF01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5-435B-8AA0-2FBD7B9AF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7025</c:v>
                </c:pt>
                <c:pt idx="1">
                  <c:v>1705</c:v>
                </c:pt>
                <c:pt idx="2">
                  <c:v>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75-435B-8AA0-2FBD7B9AF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64-421F-9A1B-41C402C8E4D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64-421F-9A1B-41C402C8E4D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4-421F-9A1B-41C402C8E4D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4-421F-9A1B-41C402C8E4D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4-421F-9A1B-41C402C8E4D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64-421F-9A1B-41C402C8E4D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4-421F-9A1B-41C402C8E4D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64-421F-9A1B-41C402C8E4D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64-421F-9A1B-41C402C8E4D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64-421F-9A1B-41C402C8E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964-421F-9A1B-41C402C8E4D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64-421F-9A1B-41C402C8E4D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64-421F-9A1B-41C402C8E4D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64-421F-9A1B-41C402C8E4D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64-421F-9A1B-41C402C8E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964-421F-9A1B-41C402C8E4D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964-421F-9A1B-41C402C8E4D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64-421F-9A1B-41C402C8E4D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64-421F-9A1B-41C402C8E4D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64-421F-9A1B-41C402C8E4D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64-421F-9A1B-41C402C8E4D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64-421F-9A1B-41C402C8E4D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64-421F-9A1B-41C402C8E4D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64-421F-9A1B-41C402C8E4D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64-421F-9A1B-41C402C8E4D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64-421F-9A1B-41C402C8E4D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64-421F-9A1B-41C402C8E4D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64-421F-9A1B-41C402C8E4D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64-421F-9A1B-41C402C8E4D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64-421F-9A1B-41C402C8E4D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64-421F-9A1B-41C402C8E4D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64-421F-9A1B-41C402C8E4D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64-421F-9A1B-41C402C8E4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964-421F-9A1B-41C402C8E4D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64-421F-9A1B-41C402C8E4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964-421F-9A1B-41C402C8E4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964-421F-9A1B-41C402C8E4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964-421F-9A1B-41C402C8E4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964-421F-9A1B-41C402C8E4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964-421F-9A1B-41C402C8E4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964-421F-9A1B-41C402C8E4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964-421F-9A1B-41C402C8E4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964-421F-9A1B-41C402C8E4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964-421F-9A1B-41C402C8E4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964-421F-9A1B-41C402C8E4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964-421F-9A1B-41C402C8E4D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964-421F-9A1B-41C402C8E4D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964-421F-9A1B-41C402C8E4D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964-421F-9A1B-41C402C8E4D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964-421F-9A1B-41C402C8E4D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64-421F-9A1B-41C402C8E4D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64-421F-9A1B-41C402C8E4D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64-421F-9A1B-41C402C8E4D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64-421F-9A1B-41C402C8E4D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64-421F-9A1B-41C402C8E4D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64-421F-9A1B-41C402C8E4D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64-421F-9A1B-41C402C8E4D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64-421F-9A1B-41C402C8E4D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64-421F-9A1B-41C402C8E4D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64-421F-9A1B-41C402C8E4D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964-421F-9A1B-41C402C8E4D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964-421F-9A1B-41C402C8E4D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64-421F-9A1B-41C402C8E4D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64-421F-9A1B-41C402C8E4D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64-421F-9A1B-41C402C8E4D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64-421F-9A1B-41C402C8E4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964-421F-9A1B-41C402C8E4D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64-421F-9A1B-41C402C8E4D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64-421F-9A1B-41C402C8E4D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964-421F-9A1B-41C402C8E4D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964-421F-9A1B-41C402C8E4D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964-421F-9A1B-41C402C8E4D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964-421F-9A1B-41C402C8E4D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964-421F-9A1B-41C402C8E4D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964-421F-9A1B-41C402C8E4D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964-421F-9A1B-41C402C8E4D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964-421F-9A1B-41C402C8E4D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964-421F-9A1B-41C402C8E4D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964-421F-9A1B-41C402C8E4D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964-421F-9A1B-41C402C8E4D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964-421F-9A1B-41C402C8E4D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964-421F-9A1B-41C402C8E4D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964-421F-9A1B-41C402C8E4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964-421F-9A1B-41C402C8E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C-4C81-BA79-04D577E5243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DC-4C81-BA79-04D577E5243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C-4C81-BA79-04D577E5243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C-4C81-BA79-04D577E524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4119</c:v>
                </c:pt>
                <c:pt idx="1">
                  <c:v>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DC-4C81-BA79-04D577E52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10452</c:v>
                </c:pt>
                <c:pt idx="1">
                  <c:v>4334</c:v>
                </c:pt>
                <c:pt idx="2">
                  <c:v>6118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1-4F3B-8CAB-73AF4AA10CC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11900</c:v>
                </c:pt>
                <c:pt idx="1">
                  <c:v>5694</c:v>
                </c:pt>
                <c:pt idx="2">
                  <c:v>6206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1-4F3B-8CAB-73AF4AA10CC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11916</c:v>
                </c:pt>
                <c:pt idx="1">
                  <c:v>4119</c:v>
                </c:pt>
                <c:pt idx="2">
                  <c:v>7797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B1-4F3B-8CAB-73AF4AA10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1.3445378151260012E-3</c:v>
                </c:pt>
                <c:pt idx="1">
                  <c:v>-0.27660695468914642</c:v>
                </c:pt>
                <c:pt idx="2">
                  <c:v>0.25636480825008068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B1-4F3B-8CAB-73AF4AA10CC0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0.34566968781470292</c:v>
                </c:pt>
                <c:pt idx="2">
                  <c:v>0.65433031218529702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B1-4F3B-8CAB-73AF4AA10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F5-4AE0-B35D-150F5DFB89E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F5-4AE0-B35D-150F5DFB89E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5-4AE0-B35D-150F5DFB89E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5-4AE0-B35D-150F5DFB89E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2375</c:v>
                </c:pt>
                <c:pt idx="1">
                  <c:v>4650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F5-4AE0-B35D-150F5DFB8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5450</c:v>
                </c:pt>
                <c:pt idx="1">
                  <c:v>2120</c:v>
                </c:pt>
                <c:pt idx="2">
                  <c:v>3330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0-40D6-A696-DA37332F7F7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6504</c:v>
                </c:pt>
                <c:pt idx="1">
                  <c:v>2356</c:v>
                </c:pt>
                <c:pt idx="2">
                  <c:v>4148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0-40D6-A696-DA37332F7F7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7025</c:v>
                </c:pt>
                <c:pt idx="1">
                  <c:v>2375</c:v>
                </c:pt>
                <c:pt idx="2">
                  <c:v>4650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B0-40D6-A696-DA37332F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8.0104551045510508E-2</c:v>
                </c:pt>
                <c:pt idx="1">
                  <c:v>8.0645161290322509E-3</c:v>
                </c:pt>
                <c:pt idx="2">
                  <c:v>0.12102217936354864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B0-40D6-A696-DA37332F7F74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0.33807829181494664</c:v>
                </c:pt>
                <c:pt idx="2">
                  <c:v>0.66192170818505336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B0-40D6-A696-DA37332F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2D-4914-8CF2-9DDE5091F2A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2D-4914-8CF2-9DDE5091F2A3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2D-4914-8CF2-9DDE5091F2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2D-4914-8CF2-9DDE5091F2A3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2D-4914-8CF2-9DDE5091F2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2D-4914-8CF2-9DDE5091F2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2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2D-4914-8CF2-9DDE5091F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02D-4914-8CF2-9DDE5091F2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02D-4914-8CF2-9DDE5091F2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2D-4914-8CF2-9DDE5091F2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2D-4914-8CF2-9DDE5091F2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2D-4914-8CF2-9DDE5091F2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2D-4914-8CF2-9DDE5091F2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2D-4914-8CF2-9DDE5091F2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2D-4914-8CF2-9DDE5091F2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2D-4914-8CF2-9DDE5091F2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2D-4914-8CF2-9DDE5091F2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2D-4914-8CF2-9DDE5091F2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2D-4914-8CF2-9DDE5091F2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2D-4914-8CF2-9DDE5091F2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2D-4914-8CF2-9DDE5091F2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2D-4914-8CF2-9DDE5091F2A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0.17057026476578407</c:v>
                </c:pt>
                <c:pt idx="12">
                  <c:v>0.17057026476578407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2D-4914-8CF2-9DDE5091F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CCD-4833-B2F4-7A7176F6C63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CD-4833-B2F4-7A7176F6C63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D-4833-B2F4-7A7176F6C63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D-4833-B2F4-7A7176F6C63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1744</c:v>
                </c:pt>
                <c:pt idx="1">
                  <c:v>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CD-4833-B2F4-7A7176F6C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5002</c:v>
                </c:pt>
                <c:pt idx="1">
                  <c:v>2214</c:v>
                </c:pt>
                <c:pt idx="2">
                  <c:v>2788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076-801B-99698687DC92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5396</c:v>
                </c:pt>
                <c:pt idx="1">
                  <c:v>3338</c:v>
                </c:pt>
                <c:pt idx="2">
                  <c:v>2058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9-4076-801B-99698687DC92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4891</c:v>
                </c:pt>
                <c:pt idx="1">
                  <c:v>1744</c:v>
                </c:pt>
                <c:pt idx="2">
                  <c:v>3147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69-4076-801B-99698687D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-9.3587842846552971E-2</c:v>
                </c:pt>
                <c:pt idx="1">
                  <c:v>-0.47753145596165369</c:v>
                </c:pt>
                <c:pt idx="2">
                  <c:v>0.52915451895043741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69-4076-801B-99698687DC92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0.3565732978940912</c:v>
                </c:pt>
                <c:pt idx="2">
                  <c:v>0.6434267021059088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69-4076-801B-99698687D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B8-40B3-AB9C-66343E3F27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B8-40B3-AB9C-66343E3F27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B8-40B3-AB9C-66343E3F27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B8-40B3-AB9C-66343E3F27D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B8-40B3-AB9C-66343E3F27D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B8-40B3-AB9C-66343E3F27D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B8-40B3-AB9C-66343E3F27D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4B8-40B3-AB9C-66343E3F27D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4B8-40B3-AB9C-66343E3F27D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4B8-40B3-AB9C-66343E3F27D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8-40B3-AB9C-66343E3F27D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8-40B3-AB9C-66343E3F27D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8-40B3-AB9C-66343E3F27D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8-40B3-AB9C-66343E3F27D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B8-40B3-AB9C-66343E3F27D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8-40B3-AB9C-66343E3F27D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8-40B3-AB9C-66343E3F27D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8-40B3-AB9C-66343E3F27D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B8-40B3-AB9C-66343E3F27D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4B8-40B3-AB9C-66343E3F27D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4B8-40B3-AB9C-66343E3F2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AA-48EE-9093-5FB89D91083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AA-48EE-9093-5FB89D91083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A-48EE-9093-5FB89D91083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A-48EE-9093-5FB89D91083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AA-48EE-9093-5FB89D91083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AA-48EE-9093-5FB89D91083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AA-48EE-9093-5FB89D91083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AA-48EE-9093-5FB89D91083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AA-48EE-9093-5FB89D91083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A-48EE-9093-5FB89D910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5AA-48EE-9093-5FB89D91083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AA-48EE-9093-5FB89D91083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AA-48EE-9093-5FB89D91083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AA-48EE-9093-5FB89D91083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AA-48EE-9093-5FB89D910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5AA-48EE-9093-5FB89D91083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5AA-48EE-9093-5FB89D91083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AA-48EE-9093-5FB89D91083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AA-48EE-9093-5FB89D91083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AA-48EE-9093-5FB89D91083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AA-48EE-9093-5FB89D91083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AA-48EE-9093-5FB89D91083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AA-48EE-9093-5FB89D91083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AA-48EE-9093-5FB89D91083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AA-48EE-9093-5FB89D91083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AA-48EE-9093-5FB89D91083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AA-48EE-9093-5FB89D91083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AA-48EE-9093-5FB89D91083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AA-48EE-9093-5FB89D91083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AA-48EE-9093-5FB89D91083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AA-48EE-9093-5FB89D91083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AA-48EE-9093-5FB89D91083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AA-48EE-9093-5FB89D9108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5AA-48EE-9093-5FB89D91083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AA-48EE-9093-5FB89D9108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5AA-48EE-9093-5FB89D9108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5AA-48EE-9093-5FB89D9108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5AA-48EE-9093-5FB89D9108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5AA-48EE-9093-5FB89D9108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5AA-48EE-9093-5FB89D9108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5AA-48EE-9093-5FB89D9108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5AA-48EE-9093-5FB89D9108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5AA-48EE-9093-5FB89D9108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5AA-48EE-9093-5FB89D9108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5AA-48EE-9093-5FB89D9108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5AA-48EE-9093-5FB89D91083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5AA-48EE-9093-5FB89D91083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5AA-48EE-9093-5FB89D91083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5AA-48EE-9093-5FB89D91083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5AA-48EE-9093-5FB89D9108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AA-48EE-9093-5FB89D91083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AA-48EE-9093-5FB89D91083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AA-48EE-9093-5FB89D91083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AA-48EE-9093-5FB89D91083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AA-48EE-9093-5FB89D91083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AA-48EE-9093-5FB89D91083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AA-48EE-9093-5FB89D91083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AA-48EE-9093-5FB89D91083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5AA-48EE-9093-5FB89D91083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AA-48EE-9093-5FB89D91083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5AA-48EE-9093-5FB89D91083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5AA-48EE-9093-5FB89D91083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5AA-48EE-9093-5FB89D91083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5AA-48EE-9093-5FB89D91083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5AA-48EE-9093-5FB89D91083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5AA-48EE-9093-5FB89D9108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5AA-48EE-9093-5FB89D91083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5AA-48EE-9093-5FB89D91083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5AA-48EE-9093-5FB89D91083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5AA-48EE-9093-5FB89D91083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5AA-48EE-9093-5FB89D91083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5AA-48EE-9093-5FB89D91083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5AA-48EE-9093-5FB89D91083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5AA-48EE-9093-5FB89D91083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5AA-48EE-9093-5FB89D91083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5AA-48EE-9093-5FB89D91083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5AA-48EE-9093-5FB89D91083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5AA-48EE-9093-5FB89D91083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5AA-48EE-9093-5FB89D91083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5AA-48EE-9093-5FB89D91083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5AA-48EE-9093-5FB89D91083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5AA-48EE-9093-5FB89D91083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5AA-48EE-9093-5FB89D9108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5AA-48EE-9093-5FB89D91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8728</c:v>
                </c:pt>
                <c:pt idx="1">
                  <c:v>5690</c:v>
                </c:pt>
                <c:pt idx="2">
                  <c:v>3478</c:v>
                </c:pt>
                <c:pt idx="3">
                  <c:v>18745</c:v>
                </c:pt>
                <c:pt idx="4">
                  <c:v>2578</c:v>
                </c:pt>
                <c:pt idx="5">
                  <c:v>10452</c:v>
                </c:pt>
                <c:pt idx="6">
                  <c:v>3042</c:v>
                </c:pt>
                <c:pt idx="7">
                  <c:v>1649</c:v>
                </c:pt>
                <c:pt idx="8">
                  <c:v>2787</c:v>
                </c:pt>
                <c:pt idx="9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E-40A2-A510-514BFB84D43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E-40A2-A510-514BFB84D43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EE-40A2-A510-514BFB84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EE-40A2-A510-514BFB84D43F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EE-40A2-A510-514BFB84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98-4C2E-A14D-7CACC157FC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98-4C2E-A14D-7CACC157FC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98-4C2E-A14D-7CACC157FC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98-4C2E-A14D-7CACC157FCE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98-4C2E-A14D-7CACC157FC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98-4C2E-A14D-7CACC157FCE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98-4C2E-A14D-7CACC157FCE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98-4C2E-A14D-7CACC157FCE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98-4C2E-A14D-7CACC157FCE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98-4C2E-A14D-7CACC157FCE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8-4C2E-A14D-7CACC157FCE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98-4C2E-A14D-7CACC157FCE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98-4C2E-A14D-7CACC157FCE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98-4C2E-A14D-7CACC157FCE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98-4C2E-A14D-7CACC157FCE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98-4C2E-A14D-7CACC157FCE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98-4C2E-A14D-7CACC157FCE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98-4C2E-A14D-7CACC157FCE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98-4C2E-A14D-7CACC157FCE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598-4C2E-A14D-7CACC157FCE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98-4C2E-A14D-7CACC157F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C-495C-9724-9229F7DB6C4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9C-495C-9724-9229F7DB6C4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9C-495C-9724-9229F7DB6C4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9C-495C-9724-9229F7DB6C4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C-495C-9724-9229F7DB6C4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C-495C-9724-9229F7DB6C4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9C-495C-9724-9229F7DB6C4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9C-495C-9724-9229F7DB6C4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9C-495C-9724-9229F7DB6C4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C-495C-9724-9229F7DB6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59C-495C-9724-9229F7DB6C4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9C-495C-9724-9229F7DB6C4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9C-495C-9724-9229F7DB6C4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9C-495C-9724-9229F7DB6C4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9C-495C-9724-9229F7DB6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59C-495C-9724-9229F7DB6C4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59C-495C-9724-9229F7DB6C4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9C-495C-9724-9229F7DB6C4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9C-495C-9724-9229F7DB6C4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9C-495C-9724-9229F7DB6C4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9C-495C-9724-9229F7DB6C4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9C-495C-9724-9229F7DB6C4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9C-495C-9724-9229F7DB6C4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9C-495C-9724-9229F7DB6C4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9C-495C-9724-9229F7DB6C4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9C-495C-9724-9229F7DB6C4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9C-495C-9724-9229F7DB6C4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9C-495C-9724-9229F7DB6C4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9C-495C-9724-9229F7DB6C4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9C-495C-9724-9229F7DB6C4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9C-495C-9724-9229F7DB6C4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9C-495C-9724-9229F7DB6C4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9C-495C-9724-9229F7DB6C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59C-495C-9724-9229F7DB6C4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9C-495C-9724-9229F7DB6C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59C-495C-9724-9229F7DB6C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59C-495C-9724-9229F7DB6C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59C-495C-9724-9229F7DB6C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59C-495C-9724-9229F7DB6C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59C-495C-9724-9229F7DB6C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59C-495C-9724-9229F7DB6C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59C-495C-9724-9229F7DB6C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59C-495C-9724-9229F7DB6C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59C-495C-9724-9229F7DB6C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59C-495C-9724-9229F7DB6C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59C-495C-9724-9229F7DB6C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59C-495C-9724-9229F7DB6C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59C-495C-9724-9229F7DB6C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59C-495C-9724-9229F7DB6C4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59C-495C-9724-9229F7DB6C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9C-495C-9724-9229F7DB6C4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9C-495C-9724-9229F7DB6C4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9C-495C-9724-9229F7DB6C4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9C-495C-9724-9229F7DB6C4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9C-495C-9724-9229F7DB6C4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9C-495C-9724-9229F7DB6C4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9C-495C-9724-9229F7DB6C4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9C-495C-9724-9229F7DB6C4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9C-495C-9724-9229F7DB6C4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9C-495C-9724-9229F7DB6C4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59C-495C-9724-9229F7DB6C4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59C-495C-9724-9229F7DB6C4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59C-495C-9724-9229F7DB6C4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59C-495C-9724-9229F7DB6C4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59C-495C-9724-9229F7DB6C4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59C-495C-9724-9229F7DB6C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59C-495C-9724-9229F7DB6C4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59C-495C-9724-9229F7DB6C4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59C-495C-9724-9229F7DB6C4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59C-495C-9724-9229F7DB6C4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59C-495C-9724-9229F7DB6C4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59C-495C-9724-9229F7DB6C4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59C-495C-9724-9229F7DB6C4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59C-495C-9724-9229F7DB6C4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59C-495C-9724-9229F7DB6C4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59C-495C-9724-9229F7DB6C4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59C-495C-9724-9229F7DB6C4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59C-495C-9724-9229F7DB6C4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59C-495C-9724-9229F7DB6C4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59C-495C-9724-9229F7DB6C4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59C-495C-9724-9229F7DB6C4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59C-495C-9724-9229F7DB6C4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59C-495C-9724-9229F7DB6C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59C-495C-9724-9229F7DB6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4914</c:v>
                </c:pt>
                <c:pt idx="1">
                  <c:v>4265</c:v>
                </c:pt>
                <c:pt idx="2">
                  <c:v>741</c:v>
                </c:pt>
                <c:pt idx="3">
                  <c:v>15131</c:v>
                </c:pt>
                <c:pt idx="4">
                  <c:v>2122</c:v>
                </c:pt>
                <c:pt idx="5">
                  <c:v>5450</c:v>
                </c:pt>
                <c:pt idx="6">
                  <c:v>1557</c:v>
                </c:pt>
                <c:pt idx="7">
                  <c:v>722</c:v>
                </c:pt>
                <c:pt idx="8">
                  <c:v>548</c:v>
                </c:pt>
                <c:pt idx="9">
                  <c:v>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4C9-8301-C317D1E7BD13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E-44C9-8301-C317D1E7BD13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4E-44C9-8301-C317D1E7B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4E-44C9-8301-C317D1E7BD13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4E-44C9-8301-C317D1E7B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6D-433C-BC15-66DBD60965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6D-433C-BC15-66DBD60965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6D-433C-BC15-66DBD60965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6D-433C-BC15-66DBD609659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6D-433C-BC15-66DBD609659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6D-433C-BC15-66DBD609659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6D-433C-BC15-66DBD609659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86D-433C-BC15-66DBD609659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86D-433C-BC15-66DBD609659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86D-433C-BC15-66DBD609659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D-433C-BC15-66DBD609659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D-433C-BC15-66DBD609659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D-433C-BC15-66DBD609659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D-433C-BC15-66DBD609659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D-433C-BC15-66DBD609659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D-433C-BC15-66DBD609659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D-433C-BC15-66DBD609659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D-433C-BC15-66DBD609659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D-433C-BC15-66DBD609659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86D-433C-BC15-66DBD609659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6D-433C-BC15-66DBD6096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7D-4101-B7EE-A28677184CF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D-4101-B7EE-A28677184CF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D-4101-B7EE-A28677184CF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D-4101-B7EE-A28677184CF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D-4101-B7EE-A28677184CF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D-4101-B7EE-A28677184CF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7D-4101-B7EE-A28677184CF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D-4101-B7EE-A28677184CF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7D-4101-B7EE-A28677184CF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7D-4101-B7EE-A28677184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27D-4101-B7EE-A28677184CF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7D-4101-B7EE-A28677184CF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7D-4101-B7EE-A28677184CF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7D-4101-B7EE-A28677184CF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7D-4101-B7EE-A28677184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27D-4101-B7EE-A28677184CF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27D-4101-B7EE-A28677184CF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7D-4101-B7EE-A28677184CF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7D-4101-B7EE-A28677184CF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7D-4101-B7EE-A28677184CF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7D-4101-B7EE-A28677184CF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7D-4101-B7EE-A28677184CF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7D-4101-B7EE-A28677184CF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7D-4101-B7EE-A28677184CF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7D-4101-B7EE-A28677184CF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7D-4101-B7EE-A28677184CF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7D-4101-B7EE-A28677184CF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7D-4101-B7EE-A28677184CF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7D-4101-B7EE-A28677184CF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7D-4101-B7EE-A28677184CF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7D-4101-B7EE-A28677184CF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7D-4101-B7EE-A28677184CF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7D-4101-B7EE-A28677184C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27D-4101-B7EE-A28677184CF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7D-4101-B7EE-A28677184C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27D-4101-B7EE-A28677184C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27D-4101-B7EE-A28677184C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27D-4101-B7EE-A28677184C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27D-4101-B7EE-A28677184C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27D-4101-B7EE-A28677184C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27D-4101-B7EE-A28677184C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27D-4101-B7EE-A28677184C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27D-4101-B7EE-A28677184C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27D-4101-B7EE-A28677184C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27D-4101-B7EE-A28677184C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27D-4101-B7EE-A28677184CF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27D-4101-B7EE-A28677184CF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27D-4101-B7EE-A28677184CF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27D-4101-B7EE-A28677184CF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27D-4101-B7EE-A28677184CF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7D-4101-B7EE-A28677184CF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7D-4101-B7EE-A28677184CF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7D-4101-B7EE-A28677184CF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7D-4101-B7EE-A28677184CF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7D-4101-B7EE-A28677184CF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7D-4101-B7EE-A28677184CF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7D-4101-B7EE-A28677184CF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7D-4101-B7EE-A28677184CF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7D-4101-B7EE-A28677184CF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7D-4101-B7EE-A28677184CF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27D-4101-B7EE-A28677184CF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27D-4101-B7EE-A28677184CF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27D-4101-B7EE-A28677184CF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27D-4101-B7EE-A28677184CF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27D-4101-B7EE-A28677184CF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27D-4101-B7EE-A28677184C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27D-4101-B7EE-A28677184CF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27D-4101-B7EE-A28677184CF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27D-4101-B7EE-A28677184CF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27D-4101-B7EE-A28677184CF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27D-4101-B7EE-A28677184CF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27D-4101-B7EE-A28677184CF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27D-4101-B7EE-A28677184CF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27D-4101-B7EE-A28677184CF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27D-4101-B7EE-A28677184CF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27D-4101-B7EE-A28677184CF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27D-4101-B7EE-A28677184CF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27D-4101-B7EE-A28677184CF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27D-4101-B7EE-A28677184CF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27D-4101-B7EE-A28677184CF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27D-4101-B7EE-A28677184CF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27D-4101-B7EE-A28677184CF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27D-4101-B7EE-A28677184C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27D-4101-B7EE-A28677184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2B-4F64-AF12-765564305BEF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2B-4F64-AF12-765564305BEF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2B-4F64-AF12-765564305B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2B-4F64-AF12-765564305BEF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2B-4F64-AF12-765564305B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2B-4F64-AF12-765564305B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2">
                  <c:v>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2B-4F64-AF12-76556430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E2B-4F64-AF12-765564305B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E2B-4F64-AF12-765564305B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2B-4F64-AF12-765564305B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2B-4F64-AF12-765564305B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2B-4F64-AF12-765564305B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2B-4F64-AF12-765564305B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2B-4F64-AF12-765564305B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2B-4F64-AF12-765564305B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2B-4F64-AF12-765564305B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2B-4F64-AF12-765564305B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2B-4F64-AF12-765564305B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2B-4F64-AF12-765564305B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2B-4F64-AF12-765564305B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2B-4F64-AF12-765564305B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2B-4F64-AF12-765564305BEF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8.2256169212691077E-3</c:v>
                </c:pt>
                <c:pt idx="12">
                  <c:v>8.2256169212691077E-3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2B-4F64-AF12-76556430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3814</c:v>
                </c:pt>
                <c:pt idx="1">
                  <c:v>1425</c:v>
                </c:pt>
                <c:pt idx="2">
                  <c:v>2737</c:v>
                </c:pt>
                <c:pt idx="3">
                  <c:v>3614</c:v>
                </c:pt>
                <c:pt idx="4">
                  <c:v>456</c:v>
                </c:pt>
                <c:pt idx="5">
                  <c:v>5002</c:v>
                </c:pt>
                <c:pt idx="6">
                  <c:v>1485</c:v>
                </c:pt>
                <c:pt idx="7">
                  <c:v>927</c:v>
                </c:pt>
                <c:pt idx="8">
                  <c:v>2239</c:v>
                </c:pt>
                <c:pt idx="9">
                  <c:v>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6-481D-8F80-E319B54C491E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6-481D-8F80-E319B54C491E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6-481D-8F80-E319B54C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6-481D-8F80-E319B54C491E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D6-481D-8F80-E319B54C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1-40F4-A00D-2E60CB59F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#,#00%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1-40F4-A00D-2E60CB59F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0-45A8-8C94-7DE59A9CF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#,#00%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0-45A8-8C94-7DE59A9CF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7-4FD1-86AA-B8CECD68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#,#00%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57-4FD1-86AA-B8CECD68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A3-4A7A-A497-15026912DF4E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A3-4A7A-A497-15026912DF4E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A3-4A7A-A497-15026912DF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A3-4A7A-A497-15026912DF4E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A3-4A7A-A497-15026912DF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A3-4A7A-A497-15026912DF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2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A3-4A7A-A497-15026912D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8AA3-4A7A-A497-15026912DF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AA3-4A7A-A497-15026912DF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A3-4A7A-A497-15026912DF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A3-4A7A-A497-15026912DF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A3-4A7A-A497-15026912DF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A3-4A7A-A497-15026912DF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A3-4A7A-A497-15026912DF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A3-4A7A-A497-15026912DF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A3-4A7A-A497-15026912DF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A3-4A7A-A497-15026912DF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A3-4A7A-A497-15026912DF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A3-4A7A-A497-15026912DF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A3-4A7A-A497-15026912DF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A3-4A7A-A497-15026912DF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A3-4A7A-A497-15026912DF4E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0.1660649819494584</c:v>
                </c:pt>
                <c:pt idx="12">
                  <c:v>0.1660649819494584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A3-4A7A-A497-15026912D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4.xml"/><Relationship Id="rId5" Type="http://schemas.openxmlformats.org/officeDocument/2006/relationships/image" Target="../media/image6.png"/><Relationship Id="rId4" Type="http://schemas.openxmlformats.org/officeDocument/2006/relationships/chart" Target="../charts/chart73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3.xml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10" Type="http://schemas.openxmlformats.org/officeDocument/2006/relationships/chart" Target="../charts/chart47.xml"/><Relationship Id="rId4" Type="http://schemas.openxmlformats.org/officeDocument/2006/relationships/image" Target="../media/image2.png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image" Target="../media/image3.png"/><Relationship Id="rId7" Type="http://schemas.openxmlformats.org/officeDocument/2006/relationships/chart" Target="../charts/chart5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2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6.png"/><Relationship Id="rId5" Type="http://schemas.openxmlformats.org/officeDocument/2006/relationships/chart" Target="../charts/chart65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02BA8C-F940-4FCC-A7EA-271DDCF1E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613F56B-F477-4674-9425-72F5DD774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BA98B3-22A9-4A90-BC61-74CD28CC6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05039D-B791-4E8E-86F7-AEBC477A2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2BA772-4682-44FC-B1B8-9152621E9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11,916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6DC76D8-DFDD-42FD-B841-C7DF2A26F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357F2F-F8BF-4CCD-9577-AA607953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3ECA661-1B8B-4CC4-9AFD-FDD4832F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348182-BABB-4A1D-8716-2751FC636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7,025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98B0912-B670-47C6-8564-703C1BF1D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CF8A60-2443-459A-BCA9-D29FD4FA6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DEBC124-96A0-4321-A49C-CB260686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B75B1AF-8D3A-4660-B7E5-0AEF4B695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4,891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4133442-8717-42EE-8FCE-ECE162B10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822E59-DACC-420C-9031-6ADD8EB9F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DEB0057-8CA1-4A89-8B42-F547E7283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D797015-4EF2-4672-9672-9A4AB7DEC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413854-5E5C-4D49-8E36-F14358126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DE42E66-1B79-466F-89F5-9E8A3510E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5DC941-F2A3-4CDC-B595-E99DB23B2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3AD96AF-1FAA-4F75-B790-88F2BA9F9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ECCF06A-1FB8-4FDF-8B24-08A268BF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72F32B-D513-4690-B57E-471BEA262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D8F366F-8E91-41DD-B11D-83B1102CC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60EB48-0BE6-488C-A092-67C10E4E7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E695201-2486-424F-8EC6-D998F65A9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9D1C526-3B52-4B29-8765-FA023C038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A46A5FA-43F6-404B-AF6A-0B2003A44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CA2BFF-2ECF-4BF0-B583-40A9C2E5E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BD8E4C-AD1A-4E2C-A5AE-8A95BC3D0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2F9E9B-CAD4-4DE6-A656-441DD4B7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F0552F-CEA3-43A8-A474-AEC093C67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E5D86D-CA3E-4513-958C-5C4E508D6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01773B-5A1E-4A0A-922F-879FAACF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5EAEEA-CA9A-4352-B275-8BD7843D8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8C2A4A-CDCF-497E-A71C-E3A2C94F0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5438C4-4DCA-4E8D-8DDE-043E8BA8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1A41C2-A140-4C18-8DA1-F958F441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E3B66F-0120-45D0-BCCE-7B23309C0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664E25-15EB-40FA-8F41-16E62EC68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E805A8-E3F0-4007-8E35-5F21D1064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0A9D3B-4FE0-4BD5-84A9-9B870DDD7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19AF4B-2755-4AE4-B041-FD45522D7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AE72AE-5C3D-4648-B208-A15C65361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79A39A-1D32-4042-B657-17485B17E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752E85-C40B-43A6-A7E7-30817F094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46AC9B5-2DA0-4A0F-8EBA-736D61929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01A493-E744-4D1B-BAD5-0EE4CFEBF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9C0110-7E46-420A-9202-D3EAB4DD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B8A6B8-C43C-4BC8-9A07-E5D933441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C562A-41B9-42BE-BAE9-E54475155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147DE69-FEA8-416D-B8CA-43A76088F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4E1218-2126-464C-B403-EEFA5CE9F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A73E7E-A825-47E7-B36D-E26C43AC2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9ECFA2-7B6B-48E3-9852-FB4CD0866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2D8348-A02B-4D3C-BF7F-02179783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E69CD-5E55-4CD2-B4EF-EBAE239C5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923416-D101-4662-A5B2-64176BED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34925</xdr:colOff>
      <xdr:row>2</xdr:row>
      <xdr:rowOff>504825</xdr:rowOff>
    </xdr:from>
    <xdr:to>
      <xdr:col>35</xdr:col>
      <xdr:colOff>228600</xdr:colOff>
      <xdr:row>28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C6D5A5E-0C0C-4EC7-9F05-1AB2EEFDE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1E7A68-1B01-48D3-B2BC-774B5DAB3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AD74D75-D436-48AE-90A0-6A2D8828D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F03387-1CD9-4BD5-AE17-046BC374A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EDCD2-12F0-4881-93DB-C3ED6F6A7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7F968F-A35A-4EC3-AA96-E5E202430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3CF2FAD-F390-4370-B195-FC03F12B5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6833D6-36E3-44D6-90DD-49746814E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E1FEBA-882F-4945-BD27-F57F9B33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A2571DA-481C-4F1D-BACA-6BEBD4E5104B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C8E2260-753A-D8B4-E682-0F32F871A8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F05BAFC-4D5A-CE4C-2036-A56CB73FF9C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FC5B8-EAD7-4C6C-8670-4A1AEFD91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E326F2-0D51-4967-AFC9-179DF037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AAACD3-21C8-455C-A01B-352F571DA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849244-60D2-4733-8B4D-C3009A89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2606979-7680-4EFF-B767-50C3DA87CE0D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C46FFB-AFB1-6CCC-5C3B-8279074C20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DE20EF-1C9E-E6A0-5CE3-EDA6A70B41A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BE5560-00CD-45DF-9294-A1BBBDA4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8B340A-066E-40D4-88E7-92D33A26F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EEC5262-BCA4-4539-BCA5-F2618C56B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D5D8BE0-11B9-4B45-BB2A-F033443AB1B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C6E27B1-7883-B093-6640-48AF4D01D1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5CD2872-55B8-2E86-DE87-D88137FFBB0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A012B6-9634-4C11-83E5-1B91770C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EE91C2-8AFC-468F-AE89-C275D8F86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64E863-C3AA-4A14-ADBD-056BF358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6546FE0-F5BD-4938-8149-60787DC79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477575-B448-4988-BB43-4E209013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8BD2E5-1819-495F-9A4F-A1A7EC73C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93ECF21-2093-40C8-A0F8-23FFF1C52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915B6C3-FDE6-4277-AB8F-B2B0D5E4B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A1C3ACA-3CCE-4BE8-A1F3-8C7D2E618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47D5387-F442-4399-8154-2CE96B992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C08BAC1-3505-45E2-8C86-231CDCDDB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13C9BF1-87CD-4D94-8E9F-65B95878A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981B6E7-0982-4B42-AFEB-FC410ED9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2ECFE18-2D84-4618-B212-51D8C89A5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9C310C-3281-4D91-A58A-B64C905F2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55378F-999C-4654-B934-25E42F287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23CBF3-B686-4490-8FAA-E233A6EB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6F9670-2667-40D0-AC27-666DE4EDF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8C2BA4-AD5F-4312-8274-352EA04CF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B880E4-6530-45CE-AA0E-36F57C44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3514BF-B069-4004-AC63-5C97693B0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C4974E-5684-4C0A-BA37-43345EECE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FC8643-8920-448F-A0B4-11B759DE1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B654D1-A2ED-4720-9546-37CCE5BCD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2A4E9B-5A72-4FA7-A346-353B6D4FA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9B649C-DBFD-4D95-B1D0-BBB077BD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C8F15A-DF71-447E-A2A5-615ABDA79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5463DB-98F8-4157-9905-D0ABD0DA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A2C4DC-CA45-4913-A24D-F8D46BB45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0DE998-DAB7-409E-91A3-A5985F7EF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86048FA-F34F-4257-BD69-D36DA14E9A7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B15C3AC-B175-EEED-3AAF-88A03193A6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77CA24E-ED06-48E7-03DE-DE0BB204BA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D76734-4BD5-4A99-8712-6FC2AE613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5D66A-2351-41B8-BC0E-4C728B6A9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423808-90F7-4026-8C4A-AD4442BC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5A5EB1-6686-4BF0-BB5E-83F898DAA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160326-E601-4DCA-BB3D-9F11D3E51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98CCA76-3854-4712-91E2-42FBBDF75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D8CE16-D4AE-47F1-8B45-D294EEDFB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8EB5FE6-9AAB-4C7C-834C-81BC91EFE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8286CC4-7AA3-45C1-A938-3A94C38D8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6840A97-31B4-400E-84CF-5EE55071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CB593E9-5B31-4C01-BF6F-696BD6E9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5303EEB-0571-410E-9D58-B9CCB3B3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6EC4303-807B-455D-A27C-B1C204A32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D47936C-BC15-4061-A8A2-D30CD2EE7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A825A5B-F96A-441F-BBF5-B2A62DECF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AC3584-0786-4D7B-8242-088862ADD1D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58812DB-BD6D-872C-462F-B0A56E36ED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792DFAA-08BB-3822-6685-9E360B03D76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C4A291-FE39-40F0-AA69-BBDCB9A39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80ED8F-AC02-4FAE-BD65-67717C770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F41809-A143-4B5E-8643-04E45376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9225A0-7565-4CC3-A2B5-475ED24E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4AC9F0-3885-47D7-9EAC-E07A5CBD6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5CF198B-627E-47DD-AF6C-2F4F0174A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81B62B-2A01-4E5F-B46D-F3F249972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B8051D8-B18C-487A-9E0F-C064A8F7C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95249</xdr:colOff>
      <xdr:row>134</xdr:row>
      <xdr:rowOff>104776</xdr:rowOff>
    </xdr:from>
    <xdr:to>
      <xdr:col>25</xdr:col>
      <xdr:colOff>238125</xdr:colOff>
      <xdr:row>154</xdr:row>
      <xdr:rowOff>47626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0DC0A32-B9C7-43C2-BB27-EAA17729A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9962F76-FC2A-40B7-B51F-5DBCED3BA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024C628-0A7F-452A-98C1-EABF24843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FB0CF29-CE0A-4B15-B244-0A47C3F1D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AF7C6E-1BE4-4274-8726-BF85086AF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50ECBF-53F5-470E-8499-F1D710B89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576DB16-F9AE-4246-AA14-1EAECE343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9A5D11-1D88-41A1-9193-F08F3ACF1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490C1D-2304-42A9-9CDB-F2A6969D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F8D008-6289-4C89-8782-29197F53C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D1C994-E448-4E55-A918-A4644404F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B76661-68AF-4C7E-9C53-683718955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72DAB8A-2535-4487-92F1-1A893A7EF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ED4766-7A40-4D01-88F5-9138CBCF3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44A127C-E72B-4F8C-9E19-85E9452434CD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D74CF1A-EE39-F0B0-FF04-4EB5D26A88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B15F46-33E8-E378-14E8-EE4846CE4B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86B9C7-C0EE-4FB3-B4D5-E21AA7C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3EAF6A2A-C1CC-4E1F-BA64-44F2B69E5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B5DE74-E25E-4617-A82A-158969A59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0616EED-22D7-4852-A982-EECA8CA7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8533666-86F8-4B59-8DDA-078862AA0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CEFC110-FB28-4B6D-9214-3957CE53F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5AAAD2-44BF-4EEF-9887-962E0EB2BAD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23E0E63-5554-AEC8-5C07-1233791901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18CE8F-8BDC-EB49-9CB3-7E3132C9C86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4B0237-84A6-45A7-A411-7D36FD1D2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DCA5CD-BC79-4EE3-85D7-479C014D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6EFD4D-AD58-4272-8546-D7B4DECC00E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6E17081-D41A-E580-6126-DF673BA4DF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B09473A-BD3C-D578-E7FC-011B6554DCC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6DB36F-D119-40BE-BE08-4CA039AC2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4DEA2C-5F9E-4692-9933-62E6616B3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604CFB-F8F4-4188-8732-F4D9CFA32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00779D6-2645-4D96-A37B-F1E3A1B58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7C28189-DDB2-4128-9465-863D753BC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-9,4%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4.891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41,0%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4.891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41,0%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diciembre/Indicadores%20alojativos%20Santa%20Cruz%20122024.xlsx" TargetMode="External"/><Relationship Id="rId1" Type="http://schemas.openxmlformats.org/officeDocument/2006/relationships/externalLinkPath" Target="/sites/INVESTIGACION/Documentos%20compartidos/General/Encuesta%20Alojam%20Tur&#237;sticos%20(ISTAC)/2024/Municipios/diciembre/Indicadores%20alojativos%20Santa%20Cruz%2012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14146</v>
          </cell>
          <cell r="K9">
            <v>23609</v>
          </cell>
          <cell r="M9">
            <v>23867</v>
          </cell>
          <cell r="N9">
            <v>1.0928035918505552E-2</v>
          </cell>
          <cell r="O9">
            <v>0.16124166788303418</v>
          </cell>
        </row>
        <row r="10">
          <cell r="A10" t="str">
            <v>feb</v>
          </cell>
          <cell r="B10" t="str">
            <v>Febrero</v>
          </cell>
          <cell r="C10">
            <v>20929</v>
          </cell>
          <cell r="I10">
            <v>17059</v>
          </cell>
          <cell r="K10">
            <v>22775</v>
          </cell>
          <cell r="M10">
            <v>22625</v>
          </cell>
          <cell r="N10">
            <v>-6.5861690450055299E-3</v>
          </cell>
          <cell r="O10">
            <v>8.1035883224234384E-2</v>
          </cell>
        </row>
        <row r="11">
          <cell r="A11" t="str">
            <v>mar</v>
          </cell>
          <cell r="B11" t="str">
            <v>Marzo</v>
          </cell>
          <cell r="C11">
            <v>21779</v>
          </cell>
          <cell r="I11">
            <v>20054</v>
          </cell>
          <cell r="K11">
            <v>25174</v>
          </cell>
          <cell r="M11">
            <v>22971</v>
          </cell>
          <cell r="N11">
            <v>-8.7510923969174592E-2</v>
          </cell>
          <cell r="O11">
            <v>5.4731622204876151E-2</v>
          </cell>
        </row>
        <row r="12">
          <cell r="A12" t="str">
            <v>abr</v>
          </cell>
          <cell r="B12" t="str">
            <v>Abril</v>
          </cell>
          <cell r="C12">
            <v>16758</v>
          </cell>
          <cell r="I12">
            <v>17340</v>
          </cell>
          <cell r="K12">
            <v>19154</v>
          </cell>
          <cell r="M12">
            <v>19029</v>
          </cell>
          <cell r="N12">
            <v>-6.5260519995823385E-3</v>
          </cell>
          <cell r="O12">
            <v>0.13551736484067312</v>
          </cell>
        </row>
        <row r="13">
          <cell r="A13" t="str">
            <v>may</v>
          </cell>
          <cell r="B13" t="str">
            <v>Mayo</v>
          </cell>
          <cell r="C13">
            <v>17027</v>
          </cell>
          <cell r="I13">
            <v>18214</v>
          </cell>
          <cell r="K13">
            <v>17881</v>
          </cell>
          <cell r="M13">
            <v>17439</v>
          </cell>
          <cell r="N13">
            <v>-2.4718975448800418E-2</v>
          </cell>
          <cell r="O13">
            <v>2.4196863804545776E-2</v>
          </cell>
        </row>
        <row r="14">
          <cell r="A14" t="str">
            <v>jun</v>
          </cell>
          <cell r="B14" t="str">
            <v>Junio</v>
          </cell>
          <cell r="C14">
            <v>15071</v>
          </cell>
          <cell r="I14">
            <v>17608</v>
          </cell>
          <cell r="K14">
            <v>17983</v>
          </cell>
          <cell r="M14">
            <v>19479</v>
          </cell>
          <cell r="N14">
            <v>8.3189679141411288E-2</v>
          </cell>
          <cell r="O14">
            <v>0.29248225068011413</v>
          </cell>
        </row>
        <row r="15">
          <cell r="A15" t="str">
            <v>jul</v>
          </cell>
          <cell r="B15" t="str">
            <v>Julio</v>
          </cell>
          <cell r="C15">
            <v>17228</v>
          </cell>
          <cell r="I15">
            <v>18083</v>
          </cell>
          <cell r="K15">
            <v>16810</v>
          </cell>
          <cell r="M15">
            <v>21632</v>
          </cell>
          <cell r="N15">
            <v>0.28685306365258767</v>
          </cell>
          <cell r="O15">
            <v>0.25563036916647319</v>
          </cell>
        </row>
        <row r="16">
          <cell r="A16" t="str">
            <v>ago</v>
          </cell>
          <cell r="B16" t="str">
            <v>Agosto</v>
          </cell>
          <cell r="C16">
            <v>13793</v>
          </cell>
          <cell r="I16">
            <v>15520</v>
          </cell>
          <cell r="K16">
            <v>14993</v>
          </cell>
          <cell r="M16">
            <v>15201</v>
          </cell>
          <cell r="N16">
            <v>1.3873140799039563E-2</v>
          </cell>
          <cell r="O16">
            <v>0.10208076560574209</v>
          </cell>
        </row>
        <row r="17">
          <cell r="A17" t="str">
            <v>sep</v>
          </cell>
          <cell r="B17" t="str">
            <v>Septiembre</v>
          </cell>
          <cell r="C17">
            <v>15992</v>
          </cell>
          <cell r="I17">
            <v>19959</v>
          </cell>
          <cell r="K17">
            <v>15933</v>
          </cell>
          <cell r="M17">
            <v>19577</v>
          </cell>
          <cell r="N17">
            <v>0.22870771355049269</v>
          </cell>
          <cell r="O17">
            <v>0.22417458729364692</v>
          </cell>
        </row>
        <row r="18">
          <cell r="A18" t="str">
            <v>oct</v>
          </cell>
          <cell r="B18" t="str">
            <v>Octubre</v>
          </cell>
          <cell r="C18">
            <v>18677</v>
          </cell>
          <cell r="I18">
            <v>21932</v>
          </cell>
          <cell r="K18">
            <v>20553</v>
          </cell>
          <cell r="M18">
            <v>19337</v>
          </cell>
          <cell r="N18">
            <v>-5.9164112295042037E-2</v>
          </cell>
          <cell r="O18">
            <v>3.5337580981956496E-2</v>
          </cell>
        </row>
        <row r="19">
          <cell r="A19" t="str">
            <v>nov</v>
          </cell>
          <cell r="B19" t="str">
            <v>Noviembre</v>
          </cell>
          <cell r="C19">
            <v>21685</v>
          </cell>
          <cell r="I19">
            <v>25251</v>
          </cell>
          <cell r="K19">
            <v>23667</v>
          </cell>
          <cell r="M19">
            <v>25085</v>
          </cell>
          <cell r="N19">
            <v>5.9914649089449545E-2</v>
          </cell>
          <cell r="O19">
            <v>0.15679040811620926</v>
          </cell>
        </row>
        <row r="20">
          <cell r="A20" t="str">
            <v>dic</v>
          </cell>
          <cell r="B20" t="str">
            <v>Diciembre</v>
          </cell>
          <cell r="C20">
            <v>20923</v>
          </cell>
          <cell r="I20">
            <v>23965</v>
          </cell>
          <cell r="K20">
            <v>20577</v>
          </cell>
          <cell r="M20">
            <v>24629</v>
          </cell>
          <cell r="N20">
            <v>0.19691889002284113</v>
          </cell>
          <cell r="O20">
            <v>0.17712565119724699</v>
          </cell>
        </row>
        <row r="21">
          <cell r="A21" t="str">
            <v>Total</v>
          </cell>
          <cell r="C21">
            <v>220415</v>
          </cell>
          <cell r="I21">
            <v>229131</v>
          </cell>
          <cell r="K21">
            <v>239109</v>
          </cell>
          <cell r="M21">
            <v>250871</v>
          </cell>
          <cell r="N21">
            <v>4.9190954752853289E-2</v>
          </cell>
          <cell r="O21">
            <v>0.1381757139940567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9072</v>
          </cell>
          <cell r="I31">
            <v>6573</v>
          </cell>
          <cell r="K31">
            <v>10452</v>
          </cell>
          <cell r="M31">
            <v>11900</v>
          </cell>
          <cell r="N31">
            <v>0.1385380788365862</v>
          </cell>
          <cell r="O31">
            <v>0.31172839506172845</v>
          </cell>
        </row>
        <row r="32">
          <cell r="B32" t="str">
            <v>Febrero</v>
          </cell>
          <cell r="C32">
            <v>10007</v>
          </cell>
          <cell r="I32">
            <v>8995</v>
          </cell>
          <cell r="K32">
            <v>12083</v>
          </cell>
          <cell r="M32">
            <v>11880</v>
          </cell>
          <cell r="N32">
            <v>-1.680046346106101E-2</v>
          </cell>
          <cell r="O32">
            <v>0.18716898171280105</v>
          </cell>
        </row>
        <row r="33">
          <cell r="B33" t="str">
            <v>Marzo</v>
          </cell>
          <cell r="C33">
            <v>10527</v>
          </cell>
          <cell r="I33">
            <v>11575</v>
          </cell>
          <cell r="K33">
            <v>15380</v>
          </cell>
          <cell r="M33">
            <v>12803</v>
          </cell>
          <cell r="N33">
            <v>-0.16755526657997399</v>
          </cell>
          <cell r="O33">
            <v>0.21620594661347003</v>
          </cell>
        </row>
        <row r="34">
          <cell r="B34" t="str">
            <v>Abril</v>
          </cell>
          <cell r="C34">
            <v>8980</v>
          </cell>
          <cell r="I34">
            <v>10703</v>
          </cell>
          <cell r="K34">
            <v>12270</v>
          </cell>
          <cell r="M34">
            <v>11832</v>
          </cell>
          <cell r="N34">
            <v>-3.5696821515892374E-2</v>
          </cell>
          <cell r="O34">
            <v>0.31759465478841875</v>
          </cell>
        </row>
        <row r="35">
          <cell r="B35" t="str">
            <v>Mayo</v>
          </cell>
          <cell r="C35">
            <v>10621</v>
          </cell>
          <cell r="I35">
            <v>12721</v>
          </cell>
          <cell r="K35">
            <v>13214</v>
          </cell>
          <cell r="M35">
            <v>12647</v>
          </cell>
          <cell r="N35">
            <v>-4.2909035871045886E-2</v>
          </cell>
          <cell r="O35">
            <v>0.19075416627436215</v>
          </cell>
        </row>
        <row r="36">
          <cell r="B36" t="str">
            <v>Junio</v>
          </cell>
          <cell r="C36">
            <v>10076</v>
          </cell>
          <cell r="I36">
            <v>12409</v>
          </cell>
          <cell r="K36">
            <v>13066</v>
          </cell>
          <cell r="M36">
            <v>14875</v>
          </cell>
          <cell r="N36">
            <v>0.13845094137455982</v>
          </cell>
          <cell r="O36">
            <v>0.47628026994839212</v>
          </cell>
        </row>
        <row r="37">
          <cell r="B37" t="str">
            <v>Julio</v>
          </cell>
          <cell r="C37">
            <v>10842</v>
          </cell>
          <cell r="I37">
            <v>12525</v>
          </cell>
          <cell r="K37">
            <v>11727</v>
          </cell>
          <cell r="M37">
            <v>16297</v>
          </cell>
          <cell r="N37">
            <v>0.38969898524771884</v>
          </cell>
          <cell r="O37">
            <v>0.50313595277624046</v>
          </cell>
        </row>
        <row r="38">
          <cell r="B38" t="str">
            <v>Agosto</v>
          </cell>
          <cell r="C38">
            <v>8110</v>
          </cell>
          <cell r="I38">
            <v>8882</v>
          </cell>
          <cell r="K38">
            <v>8822</v>
          </cell>
          <cell r="M38">
            <v>9303</v>
          </cell>
          <cell r="N38">
            <v>5.4522783949217946E-2</v>
          </cell>
          <cell r="O38">
            <v>0.1471023427866831</v>
          </cell>
        </row>
        <row r="39">
          <cell r="B39" t="str">
            <v>Septiembre</v>
          </cell>
          <cell r="C39">
            <v>9279</v>
          </cell>
          <cell r="I39">
            <v>12859</v>
          </cell>
          <cell r="K39">
            <v>11310</v>
          </cell>
          <cell r="M39">
            <v>14314</v>
          </cell>
          <cell r="N39">
            <v>0.26560565870910691</v>
          </cell>
          <cell r="O39">
            <v>0.54262312749218666</v>
          </cell>
        </row>
        <row r="40">
          <cell r="B40" t="str">
            <v>Octubre</v>
          </cell>
          <cell r="C40">
            <v>10900</v>
          </cell>
          <cell r="I40">
            <v>13163</v>
          </cell>
          <cell r="K40">
            <v>13962</v>
          </cell>
          <cell r="M40">
            <v>12735</v>
          </cell>
          <cell r="N40">
            <v>-8.7881392350666054E-2</v>
          </cell>
          <cell r="O40">
            <v>0.16834862385321103</v>
          </cell>
        </row>
        <row r="41">
          <cell r="B41" t="str">
            <v>Noviembre</v>
          </cell>
          <cell r="C41">
            <v>11473</v>
          </cell>
          <cell r="I41">
            <v>13787</v>
          </cell>
          <cell r="K41">
            <v>13695</v>
          </cell>
          <cell r="M41">
            <v>14871</v>
          </cell>
          <cell r="N41">
            <v>8.5870755750273808E-2</v>
          </cell>
          <cell r="O41">
            <v>0.29617362503268541</v>
          </cell>
        </row>
        <row r="42">
          <cell r="B42" t="str">
            <v>Diciembre</v>
          </cell>
          <cell r="C42">
            <v>10255</v>
          </cell>
          <cell r="I42">
            <v>10694</v>
          </cell>
          <cell r="K42">
            <v>10449</v>
          </cell>
          <cell r="M42">
            <v>13109</v>
          </cell>
          <cell r="N42">
            <v>0.25456981529332956</v>
          </cell>
          <cell r="O42">
            <v>0.27830326669917116</v>
          </cell>
        </row>
        <row r="43">
          <cell r="C43">
            <v>120142</v>
          </cell>
          <cell r="I43">
            <v>134886</v>
          </cell>
          <cell r="K43">
            <v>146430</v>
          </cell>
          <cell r="M43">
            <v>156566</v>
          </cell>
          <cell r="N43">
            <v>6.9220788089872309E-2</v>
          </cell>
          <cell r="O43">
            <v>0.30317457675084492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4741</v>
          </cell>
          <cell r="I53">
            <v>3917</v>
          </cell>
          <cell r="K53">
            <v>5450</v>
          </cell>
          <cell r="M53">
            <v>6504</v>
          </cell>
          <cell r="N53">
            <v>0.19339449541284415</v>
          </cell>
          <cell r="O53">
            <v>0.37186247627082891</v>
          </cell>
        </row>
        <row r="54">
          <cell r="B54" t="str">
            <v>Febrero</v>
          </cell>
          <cell r="C54">
            <v>5394</v>
          </cell>
          <cell r="I54">
            <v>4988</v>
          </cell>
          <cell r="K54">
            <v>6445</v>
          </cell>
          <cell r="M54">
            <v>6868</v>
          </cell>
          <cell r="N54">
            <v>6.5632273079906822E-2</v>
          </cell>
          <cell r="O54">
            <v>0.27326659251019647</v>
          </cell>
        </row>
        <row r="55">
          <cell r="B55" t="str">
            <v>Marzo</v>
          </cell>
          <cell r="C55">
            <v>5891</v>
          </cell>
          <cell r="I55">
            <v>6328</v>
          </cell>
          <cell r="K55">
            <v>8798</v>
          </cell>
          <cell r="M55">
            <v>6861</v>
          </cell>
          <cell r="N55">
            <v>-0.22016367356217326</v>
          </cell>
          <cell r="O55">
            <v>0.16465795280937012</v>
          </cell>
        </row>
        <row r="56">
          <cell r="B56" t="str">
            <v>Abril</v>
          </cell>
          <cell r="C56">
            <v>4434</v>
          </cell>
          <cell r="I56">
            <v>4470</v>
          </cell>
          <cell r="K56">
            <v>6595</v>
          </cell>
          <cell r="M56">
            <v>7072</v>
          </cell>
          <cell r="N56">
            <v>7.232752084912808E-2</v>
          </cell>
          <cell r="O56">
            <v>0.59494812810103737</v>
          </cell>
        </row>
        <row r="57">
          <cell r="B57" t="str">
            <v>Mayo</v>
          </cell>
          <cell r="C57">
            <v>5220</v>
          </cell>
          <cell r="I57">
            <v>6157</v>
          </cell>
          <cell r="K57">
            <v>6899</v>
          </cell>
          <cell r="M57">
            <v>6981</v>
          </cell>
          <cell r="N57">
            <v>1.1885780547905567E-2</v>
          </cell>
          <cell r="O57">
            <v>0.33735632183908049</v>
          </cell>
        </row>
        <row r="58">
          <cell r="B58" t="str">
            <v>Junio</v>
          </cell>
          <cell r="C58">
            <v>4948</v>
          </cell>
          <cell r="I58">
            <v>5602</v>
          </cell>
          <cell r="K58">
            <v>6717</v>
          </cell>
          <cell r="M58">
            <v>7542</v>
          </cell>
          <cell r="N58">
            <v>0.12282268870031254</v>
          </cell>
          <cell r="O58">
            <v>0.52425222312045272</v>
          </cell>
        </row>
        <row r="59">
          <cell r="B59" t="str">
            <v>Julio</v>
          </cell>
          <cell r="C59">
            <v>4858</v>
          </cell>
          <cell r="I59">
            <v>5240</v>
          </cell>
          <cell r="K59">
            <v>7240</v>
          </cell>
          <cell r="M59">
            <v>6419</v>
          </cell>
          <cell r="N59">
            <v>-0.11339779005524864</v>
          </cell>
          <cell r="O59">
            <v>0.32132564841498557</v>
          </cell>
        </row>
        <row r="60">
          <cell r="B60" t="str">
            <v>Agosto</v>
          </cell>
          <cell r="C60">
            <v>3119</v>
          </cell>
          <cell r="I60">
            <v>3658</v>
          </cell>
          <cell r="K60">
            <v>4888</v>
          </cell>
          <cell r="M60">
            <v>3964</v>
          </cell>
          <cell r="N60">
            <v>-0.18903436988543376</v>
          </cell>
          <cell r="O60">
            <v>0.27092016672010266</v>
          </cell>
        </row>
        <row r="61">
          <cell r="B61" t="str">
            <v>Septiembre</v>
          </cell>
          <cell r="C61">
            <v>4658</v>
          </cell>
          <cell r="I61">
            <v>6176</v>
          </cell>
          <cell r="K61">
            <v>6477</v>
          </cell>
          <cell r="M61">
            <v>6205</v>
          </cell>
          <cell r="N61">
            <v>-4.1994750656167978E-2</v>
          </cell>
          <cell r="O61">
            <v>0.33211678832116798</v>
          </cell>
        </row>
        <row r="62">
          <cell r="B62" t="str">
            <v>Octubre</v>
          </cell>
          <cell r="C62">
            <v>5219</v>
          </cell>
          <cell r="I62">
            <v>6564</v>
          </cell>
          <cell r="K62">
            <v>7061</v>
          </cell>
          <cell r="M62">
            <v>7713</v>
          </cell>
          <cell r="N62">
            <v>9.2338195722985406E-2</v>
          </cell>
          <cell r="O62">
            <v>0.47786932362521561</v>
          </cell>
        </row>
        <row r="63">
          <cell r="B63" t="str">
            <v>Noviembre</v>
          </cell>
          <cell r="C63">
            <v>6273</v>
          </cell>
          <cell r="I63">
            <v>6965</v>
          </cell>
          <cell r="K63">
            <v>8507</v>
          </cell>
          <cell r="M63">
            <v>8717</v>
          </cell>
          <cell r="N63">
            <v>2.4685553073939159E-2</v>
          </cell>
          <cell r="O63">
            <v>0.38960624900366647</v>
          </cell>
        </row>
        <row r="64">
          <cell r="B64" t="str">
            <v>Diciembre</v>
          </cell>
          <cell r="C64">
            <v>4311</v>
          </cell>
          <cell r="I64">
            <v>4956</v>
          </cell>
          <cell r="K64">
            <v>5232</v>
          </cell>
          <cell r="M64">
            <v>5927</v>
          </cell>
          <cell r="N64">
            <v>0.13283639143730896</v>
          </cell>
          <cell r="O64">
            <v>0.37485502203665044</v>
          </cell>
        </row>
        <row r="65">
          <cell r="C65">
            <v>59066</v>
          </cell>
          <cell r="I65">
            <v>65021</v>
          </cell>
          <cell r="K65">
            <v>80309</v>
          </cell>
          <cell r="M65">
            <v>80773</v>
          </cell>
          <cell r="N65">
            <v>5.7776836967213807E-3</v>
          </cell>
          <cell r="O65">
            <v>0.36750414790234642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4331</v>
          </cell>
          <cell r="I75">
            <v>2656</v>
          </cell>
          <cell r="K75">
            <v>5002</v>
          </cell>
          <cell r="M75">
            <v>5396</v>
          </cell>
          <cell r="N75">
            <v>7.8768492602958817E-2</v>
          </cell>
          <cell r="O75">
            <v>0.24590163934426235</v>
          </cell>
        </row>
        <row r="76">
          <cell r="B76" t="str">
            <v>Febrero</v>
          </cell>
          <cell r="C76">
            <v>4613</v>
          </cell>
          <cell r="I76">
            <v>4007</v>
          </cell>
          <cell r="K76">
            <v>5638</v>
          </cell>
          <cell r="M76">
            <v>5012</v>
          </cell>
          <cell r="N76">
            <v>-0.11103228095069173</v>
          </cell>
          <cell r="O76">
            <v>8.6494688922609919E-2</v>
          </cell>
        </row>
        <row r="77">
          <cell r="B77" t="str">
            <v>Marzo</v>
          </cell>
          <cell r="C77">
            <v>4636</v>
          </cell>
          <cell r="I77">
            <v>5247</v>
          </cell>
          <cell r="K77">
            <v>6582</v>
          </cell>
          <cell r="M77">
            <v>5942</v>
          </cell>
          <cell r="N77">
            <v>-9.7234883014281404E-2</v>
          </cell>
          <cell r="O77">
            <v>0.28170836928386533</v>
          </cell>
        </row>
        <row r="78">
          <cell r="B78" t="str">
            <v>Abril</v>
          </cell>
          <cell r="C78">
            <v>4546</v>
          </cell>
          <cell r="I78">
            <v>6233</v>
          </cell>
          <cell r="K78">
            <v>5675</v>
          </cell>
          <cell r="M78">
            <v>4760</v>
          </cell>
          <cell r="N78">
            <v>-0.16123348017621142</v>
          </cell>
          <cell r="O78">
            <v>4.7074351077870613E-2</v>
          </cell>
        </row>
        <row r="79">
          <cell r="B79" t="str">
            <v>Mayo</v>
          </cell>
          <cell r="C79">
            <v>5401</v>
          </cell>
          <cell r="I79">
            <v>6564</v>
          </cell>
          <cell r="K79">
            <v>6315</v>
          </cell>
          <cell r="M79">
            <v>5666</v>
          </cell>
          <cell r="N79">
            <v>-0.10277117973079963</v>
          </cell>
          <cell r="O79">
            <v>4.9064987965191653E-2</v>
          </cell>
        </row>
        <row r="80">
          <cell r="B80" t="str">
            <v>Junio</v>
          </cell>
          <cell r="C80">
            <v>5128</v>
          </cell>
          <cell r="I80">
            <v>6807</v>
          </cell>
          <cell r="K80">
            <v>6349</v>
          </cell>
          <cell r="M80">
            <v>7333</v>
          </cell>
          <cell r="N80">
            <v>0.15498503701370292</v>
          </cell>
          <cell r="O80">
            <v>0.42999219968798741</v>
          </cell>
        </row>
        <row r="81">
          <cell r="B81" t="str">
            <v>Julio</v>
          </cell>
          <cell r="C81">
            <v>5984</v>
          </cell>
          <cell r="I81">
            <v>7285</v>
          </cell>
          <cell r="K81">
            <v>4487</v>
          </cell>
          <cell r="M81">
            <v>9878</v>
          </cell>
          <cell r="N81">
            <v>1.2014709159794963</v>
          </cell>
          <cell r="O81">
            <v>0.65073529411764697</v>
          </cell>
        </row>
        <row r="82">
          <cell r="B82" t="str">
            <v>Agosto</v>
          </cell>
          <cell r="C82">
            <v>4991</v>
          </cell>
          <cell r="I82">
            <v>5224</v>
          </cell>
          <cell r="K82">
            <v>3934</v>
          </cell>
          <cell r="M82">
            <v>5339</v>
          </cell>
          <cell r="N82">
            <v>0.35714285714285721</v>
          </cell>
          <cell r="O82">
            <v>6.9725505910639196E-2</v>
          </cell>
        </row>
        <row r="83">
          <cell r="B83" t="str">
            <v>Septiembre</v>
          </cell>
          <cell r="C83">
            <v>4621</v>
          </cell>
          <cell r="I83">
            <v>6683</v>
          </cell>
          <cell r="K83">
            <v>4833</v>
          </cell>
          <cell r="M83">
            <v>8109</v>
          </cell>
          <cell r="N83">
            <v>0.67783985102420852</v>
          </cell>
          <cell r="O83">
            <v>0.75481497511361173</v>
          </cell>
        </row>
        <row r="84">
          <cell r="B84" t="str">
            <v>Octubre</v>
          </cell>
          <cell r="C84">
            <v>5681</v>
          </cell>
          <cell r="I84">
            <v>6599</v>
          </cell>
          <cell r="K84">
            <v>6901</v>
          </cell>
          <cell r="M84">
            <v>5022</v>
          </cell>
          <cell r="N84">
            <v>-0.27227937980002903</v>
          </cell>
          <cell r="O84">
            <v>-0.11600070410139063</v>
          </cell>
        </row>
        <row r="85">
          <cell r="B85" t="str">
            <v>Noviembre</v>
          </cell>
          <cell r="C85">
            <v>5200</v>
          </cell>
          <cell r="I85">
            <v>6822</v>
          </cell>
          <cell r="K85">
            <v>5188</v>
          </cell>
          <cell r="M85">
            <v>6154</v>
          </cell>
          <cell r="N85">
            <v>0.18619892058596754</v>
          </cell>
          <cell r="O85">
            <v>0.18346153846153856</v>
          </cell>
        </row>
        <row r="86">
          <cell r="B86" t="str">
            <v>Diciembre</v>
          </cell>
          <cell r="C86">
            <v>5944</v>
          </cell>
          <cell r="I86">
            <v>5738</v>
          </cell>
          <cell r="K86">
            <v>5217</v>
          </cell>
          <cell r="M86">
            <v>7182</v>
          </cell>
          <cell r="N86">
            <v>0.37665324899367447</v>
          </cell>
          <cell r="O86">
            <v>0.20827725437415889</v>
          </cell>
        </row>
        <row r="87">
          <cell r="C87">
            <v>61076</v>
          </cell>
          <cell r="I87">
            <v>69865</v>
          </cell>
          <cell r="K87">
            <v>66121</v>
          </cell>
          <cell r="M87">
            <v>75793</v>
          </cell>
          <cell r="N87">
            <v>0.14627727953297742</v>
          </cell>
          <cell r="O87">
            <v>0.24096208003143627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11481</v>
          </cell>
          <cell r="I97">
            <v>7573</v>
          </cell>
          <cell r="K97">
            <v>13157</v>
          </cell>
          <cell r="M97">
            <v>11967</v>
          </cell>
          <cell r="N97">
            <v>-9.0446150338223008E-2</v>
          </cell>
          <cell r="O97">
            <v>4.2330807420956296E-2</v>
          </cell>
        </row>
        <row r="98">
          <cell r="B98" t="str">
            <v>Febrero</v>
          </cell>
          <cell r="C98">
            <v>10922</v>
          </cell>
          <cell r="I98">
            <v>8064</v>
          </cell>
          <cell r="K98">
            <v>10692</v>
          </cell>
          <cell r="M98">
            <v>10745</v>
          </cell>
          <cell r="N98">
            <v>4.9569771791992956E-3</v>
          </cell>
          <cell r="O98">
            <v>-1.6205823109320616E-2</v>
          </cell>
        </row>
        <row r="99">
          <cell r="B99" t="str">
            <v>Marzo</v>
          </cell>
          <cell r="C99">
            <v>11252</v>
          </cell>
          <cell r="I99">
            <v>8479</v>
          </cell>
          <cell r="K99">
            <v>9794</v>
          </cell>
          <cell r="M99">
            <v>10168</v>
          </cell>
          <cell r="N99">
            <v>3.8186644884623311E-2</v>
          </cell>
          <cell r="O99">
            <v>-9.6338428723782399E-2</v>
          </cell>
        </row>
        <row r="100">
          <cell r="B100" t="str">
            <v>Abril</v>
          </cell>
          <cell r="C100">
            <v>7778</v>
          </cell>
          <cell r="I100">
            <v>6637</v>
          </cell>
          <cell r="K100">
            <v>6884</v>
          </cell>
          <cell r="M100">
            <v>7197</v>
          </cell>
          <cell r="N100">
            <v>4.5467751307379345E-2</v>
          </cell>
          <cell r="O100">
            <v>-7.4697865775263605E-2</v>
          </cell>
        </row>
        <row r="101">
          <cell r="B101" t="str">
            <v>Mayo</v>
          </cell>
          <cell r="C101">
            <v>6406</v>
          </cell>
          <cell r="I101">
            <v>5493</v>
          </cell>
          <cell r="K101">
            <v>4667</v>
          </cell>
          <cell r="M101">
            <v>4792</v>
          </cell>
          <cell r="N101">
            <v>2.678380115706025E-2</v>
          </cell>
          <cell r="O101">
            <v>-0.25195129566031849</v>
          </cell>
        </row>
        <row r="102">
          <cell r="B102" t="str">
            <v>Junio</v>
          </cell>
          <cell r="C102">
            <v>4995</v>
          </cell>
          <cell r="I102">
            <v>5199</v>
          </cell>
          <cell r="K102">
            <v>4917</v>
          </cell>
          <cell r="M102">
            <v>4604</v>
          </cell>
          <cell r="N102">
            <v>-6.365670124059386E-2</v>
          </cell>
          <cell r="O102">
            <v>-7.8278278278278268E-2</v>
          </cell>
        </row>
        <row r="103">
          <cell r="B103" t="str">
            <v>Julio</v>
          </cell>
          <cell r="C103">
            <v>6386</v>
          </cell>
          <cell r="I103">
            <v>5558</v>
          </cell>
          <cell r="K103">
            <v>5083</v>
          </cell>
          <cell r="M103">
            <v>5335</v>
          </cell>
          <cell r="N103">
            <v>4.9577021444029201E-2</v>
          </cell>
          <cell r="O103">
            <v>-0.16457876605073596</v>
          </cell>
        </row>
        <row r="104">
          <cell r="B104" t="str">
            <v>Agosto</v>
          </cell>
          <cell r="C104">
            <v>5683</v>
          </cell>
          <cell r="I104">
            <v>6638</v>
          </cell>
          <cell r="K104">
            <v>6171</v>
          </cell>
          <cell r="M104">
            <v>5898</v>
          </cell>
          <cell r="N104">
            <v>-4.4239183276616467E-2</v>
          </cell>
          <cell r="O104">
            <v>3.7832130916769291E-2</v>
          </cell>
        </row>
        <row r="105">
          <cell r="B105" t="str">
            <v>Septiembre</v>
          </cell>
          <cell r="C105">
            <v>6713</v>
          </cell>
          <cell r="I105">
            <v>7100</v>
          </cell>
          <cell r="K105">
            <v>4623</v>
          </cell>
          <cell r="M105">
            <v>5263</v>
          </cell>
          <cell r="N105">
            <v>0.13843824356478485</v>
          </cell>
          <cell r="O105">
            <v>-0.21599880828243712</v>
          </cell>
        </row>
        <row r="106">
          <cell r="B106" t="str">
            <v>Octubre</v>
          </cell>
          <cell r="C106">
            <v>7777</v>
          </cell>
          <cell r="I106">
            <v>8769</v>
          </cell>
          <cell r="K106">
            <v>6591</v>
          </cell>
          <cell r="M106">
            <v>6602</v>
          </cell>
          <cell r="N106">
            <v>1.6689424973448386E-3</v>
          </cell>
          <cell r="O106">
            <v>-0.15108653722515109</v>
          </cell>
        </row>
        <row r="107">
          <cell r="B107" t="str">
            <v>Noviembre</v>
          </cell>
          <cell r="C107">
            <v>10212</v>
          </cell>
          <cell r="I107">
            <v>11464</v>
          </cell>
          <cell r="K107">
            <v>9972</v>
          </cell>
          <cell r="M107">
            <v>10214</v>
          </cell>
          <cell r="N107">
            <v>2.4267950260730142E-2</v>
          </cell>
          <cell r="O107">
            <v>1.9584802193506334E-4</v>
          </cell>
        </row>
        <row r="108">
          <cell r="B108" t="str">
            <v>Diciembre</v>
          </cell>
          <cell r="C108">
            <v>10668</v>
          </cell>
          <cell r="I108">
            <v>13271</v>
          </cell>
          <cell r="K108">
            <v>10128</v>
          </cell>
          <cell r="M108">
            <v>11520</v>
          </cell>
          <cell r="N108">
            <v>0.13744075829383884</v>
          </cell>
          <cell r="O108">
            <v>7.9865016872890937E-2</v>
          </cell>
        </row>
        <row r="109">
          <cell r="C109">
            <v>100273</v>
          </cell>
          <cell r="I109">
            <v>94245</v>
          </cell>
          <cell r="K109">
            <v>92679</v>
          </cell>
          <cell r="M109">
            <v>94305</v>
          </cell>
          <cell r="N109">
            <v>1.7544427540219454E-2</v>
          </cell>
          <cell r="O109">
            <v>-5.9517517178103829E-2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1322</v>
          </cell>
          <cell r="I119">
            <v>805</v>
          </cell>
          <cell r="K119">
            <v>1683</v>
          </cell>
          <cell r="M119">
            <v>1569</v>
          </cell>
          <cell r="N119">
            <v>-6.7736185383244218E-2</v>
          </cell>
          <cell r="O119">
            <v>0.18683812405446298</v>
          </cell>
        </row>
        <row r="120">
          <cell r="B120" t="str">
            <v>Febrero</v>
          </cell>
          <cell r="C120">
            <v>1257</v>
          </cell>
          <cell r="I120">
            <v>857</v>
          </cell>
          <cell r="K120">
            <v>1254</v>
          </cell>
          <cell r="M120">
            <v>1571</v>
          </cell>
          <cell r="N120">
            <v>0.25279106858054234</v>
          </cell>
          <cell r="O120">
            <v>0.24980111376292768</v>
          </cell>
        </row>
        <row r="121">
          <cell r="B121" t="str">
            <v>Marzo</v>
          </cell>
          <cell r="C121">
            <v>1143</v>
          </cell>
          <cell r="I121">
            <v>816</v>
          </cell>
          <cell r="K121">
            <v>1157</v>
          </cell>
          <cell r="M121">
            <v>1094</v>
          </cell>
          <cell r="N121">
            <v>-5.4451166810717377E-2</v>
          </cell>
          <cell r="O121">
            <v>-4.2869641294838168E-2</v>
          </cell>
        </row>
        <row r="122">
          <cell r="B122" t="str">
            <v>Abril</v>
          </cell>
          <cell r="C122">
            <v>711</v>
          </cell>
          <cell r="I122">
            <v>609</v>
          </cell>
          <cell r="K122">
            <v>609</v>
          </cell>
          <cell r="M122">
            <v>736</v>
          </cell>
          <cell r="N122">
            <v>0.20853858784893275</v>
          </cell>
          <cell r="O122">
            <v>3.5161744022503605E-2</v>
          </cell>
        </row>
        <row r="123">
          <cell r="B123" t="str">
            <v>Mayo</v>
          </cell>
          <cell r="C123">
            <v>631</v>
          </cell>
          <cell r="I123">
            <v>466</v>
          </cell>
          <cell r="K123">
            <v>455</v>
          </cell>
          <cell r="M123">
            <v>385</v>
          </cell>
          <cell r="N123">
            <v>-0.15384615384615385</v>
          </cell>
          <cell r="O123">
            <v>-0.38985736925515058</v>
          </cell>
        </row>
        <row r="124">
          <cell r="B124" t="str">
            <v>Junio</v>
          </cell>
          <cell r="C124">
            <v>507</v>
          </cell>
          <cell r="I124">
            <v>513</v>
          </cell>
          <cell r="K124">
            <v>875</v>
          </cell>
          <cell r="M124">
            <v>683</v>
          </cell>
          <cell r="N124">
            <v>-0.21942857142857142</v>
          </cell>
          <cell r="O124">
            <v>0.34714003944773175</v>
          </cell>
        </row>
        <row r="125">
          <cell r="B125" t="str">
            <v>Julio</v>
          </cell>
          <cell r="C125">
            <v>665</v>
          </cell>
          <cell r="I125">
            <v>730</v>
          </cell>
          <cell r="K125">
            <v>662</v>
          </cell>
          <cell r="M125">
            <v>605</v>
          </cell>
          <cell r="N125">
            <v>-8.6102719033232633E-2</v>
          </cell>
          <cell r="O125">
            <v>-9.0225563909774431E-2</v>
          </cell>
        </row>
        <row r="126">
          <cell r="B126" t="str">
            <v>Agosto</v>
          </cell>
          <cell r="C126">
            <v>490</v>
          </cell>
          <cell r="I126">
            <v>825</v>
          </cell>
          <cell r="K126">
            <v>1478</v>
          </cell>
          <cell r="M126">
            <v>532</v>
          </cell>
          <cell r="N126">
            <v>-0.64005412719891752</v>
          </cell>
          <cell r="O126">
            <v>8.5714285714285632E-2</v>
          </cell>
        </row>
        <row r="127">
          <cell r="B127" t="str">
            <v>Septiembre</v>
          </cell>
          <cell r="C127">
            <v>929</v>
          </cell>
          <cell r="I127">
            <v>1068</v>
          </cell>
          <cell r="K127">
            <v>508</v>
          </cell>
          <cell r="M127">
            <v>623</v>
          </cell>
          <cell r="N127">
            <v>0.22637795275590555</v>
          </cell>
          <cell r="O127">
            <v>-0.32938643702906356</v>
          </cell>
        </row>
        <row r="128">
          <cell r="B128" t="str">
            <v>Octubre</v>
          </cell>
          <cell r="C128">
            <v>655</v>
          </cell>
          <cell r="I128">
            <v>998</v>
          </cell>
          <cell r="K128">
            <v>765</v>
          </cell>
          <cell r="M128">
            <v>620</v>
          </cell>
          <cell r="N128">
            <v>-0.18954248366013071</v>
          </cell>
          <cell r="O128">
            <v>-5.3435114503816772E-2</v>
          </cell>
        </row>
        <row r="129">
          <cell r="B129" t="str">
            <v>Noviembre</v>
          </cell>
          <cell r="C129">
            <v>1023</v>
          </cell>
          <cell r="I129">
            <v>917</v>
          </cell>
          <cell r="K129">
            <v>1068</v>
          </cell>
          <cell r="M129">
            <v>1066</v>
          </cell>
          <cell r="N129">
            <v>-1.8726591760299671E-3</v>
          </cell>
          <cell r="O129">
            <v>4.2033235581622641E-2</v>
          </cell>
        </row>
        <row r="130">
          <cell r="B130" t="str">
            <v>Diciembre</v>
          </cell>
          <cell r="C130">
            <v>1127</v>
          </cell>
          <cell r="I130">
            <v>1313</v>
          </cell>
          <cell r="K130">
            <v>1132</v>
          </cell>
          <cell r="M130">
            <v>1172</v>
          </cell>
          <cell r="N130">
            <v>3.5335689045936425E-2</v>
          </cell>
          <cell r="O130">
            <v>3.9929015084294583E-2</v>
          </cell>
        </row>
        <row r="131">
          <cell r="C131">
            <v>10460</v>
          </cell>
          <cell r="I131">
            <v>9917</v>
          </cell>
          <cell r="K131">
            <v>11646</v>
          </cell>
          <cell r="M131">
            <v>10656</v>
          </cell>
          <cell r="N131">
            <v>-8.5007727975270453E-2</v>
          </cell>
          <cell r="O131">
            <v>1.8738049713193039E-2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1521</v>
          </cell>
          <cell r="G141">
            <v>234</v>
          </cell>
          <cell r="I141">
            <v>951</v>
          </cell>
          <cell r="K141">
            <v>2175</v>
          </cell>
          <cell r="M141">
            <v>1964</v>
          </cell>
          <cell r="N141">
            <v>-9.7011494252873587E-2</v>
          </cell>
          <cell r="O141">
            <v>0.29125575279421434</v>
          </cell>
        </row>
        <row r="142">
          <cell r="B142" t="str">
            <v>Febrero</v>
          </cell>
          <cell r="C142">
            <v>1118</v>
          </cell>
          <cell r="G142">
            <v>336</v>
          </cell>
          <cell r="I142">
            <v>938</v>
          </cell>
          <cell r="K142">
            <v>1580</v>
          </cell>
          <cell r="M142">
            <v>1621</v>
          </cell>
          <cell r="N142">
            <v>2.5949367088607511E-2</v>
          </cell>
          <cell r="O142">
            <v>0.44991055456171725</v>
          </cell>
        </row>
        <row r="143">
          <cell r="B143" t="str">
            <v>Marzo</v>
          </cell>
          <cell r="C143">
            <v>1239</v>
          </cell>
          <cell r="G143">
            <v>488</v>
          </cell>
          <cell r="I143">
            <v>1100</v>
          </cell>
          <cell r="K143">
            <v>1761</v>
          </cell>
          <cell r="M143">
            <v>1731</v>
          </cell>
          <cell r="N143">
            <v>-1.7035775127768327E-2</v>
          </cell>
          <cell r="O143">
            <v>0.397094430992736</v>
          </cell>
        </row>
        <row r="144">
          <cell r="B144" t="str">
            <v>Abril</v>
          </cell>
          <cell r="C144">
            <v>820</v>
          </cell>
          <cell r="G144">
            <v>331</v>
          </cell>
          <cell r="I144">
            <v>852</v>
          </cell>
          <cell r="K144">
            <v>1142</v>
          </cell>
          <cell r="M144">
            <v>987</v>
          </cell>
          <cell r="N144">
            <v>-0.13572679509632224</v>
          </cell>
          <cell r="O144">
            <v>0.20365853658536581</v>
          </cell>
        </row>
        <row r="145">
          <cell r="B145" t="str">
            <v>Mayo</v>
          </cell>
          <cell r="C145">
            <v>395</v>
          </cell>
          <cell r="G145">
            <v>354</v>
          </cell>
          <cell r="I145">
            <v>480</v>
          </cell>
          <cell r="K145">
            <v>474</v>
          </cell>
          <cell r="M145">
            <v>450</v>
          </cell>
          <cell r="N145">
            <v>-5.0632911392405111E-2</v>
          </cell>
          <cell r="O145">
            <v>0.139240506329114</v>
          </cell>
        </row>
        <row r="146">
          <cell r="B146" t="str">
            <v>Junio</v>
          </cell>
          <cell r="C146">
            <v>314</v>
          </cell>
          <cell r="G146">
            <v>380</v>
          </cell>
          <cell r="I146">
            <v>330</v>
          </cell>
          <cell r="K146">
            <v>472</v>
          </cell>
          <cell r="M146">
            <v>414</v>
          </cell>
          <cell r="N146">
            <v>-0.1228813559322034</v>
          </cell>
          <cell r="O146">
            <v>0.31847133757961776</v>
          </cell>
        </row>
        <row r="147">
          <cell r="B147" t="str">
            <v>Julio</v>
          </cell>
          <cell r="C147">
            <v>351</v>
          </cell>
          <cell r="G147">
            <v>460</v>
          </cell>
          <cell r="I147">
            <v>456</v>
          </cell>
          <cell r="K147">
            <v>509</v>
          </cell>
          <cell r="M147">
            <v>495</v>
          </cell>
          <cell r="N147">
            <v>-2.7504911591355596E-2</v>
          </cell>
          <cell r="O147">
            <v>0.41025641025641035</v>
          </cell>
        </row>
        <row r="148">
          <cell r="B148" t="str">
            <v>Agosto</v>
          </cell>
          <cell r="C148">
            <v>362</v>
          </cell>
          <cell r="G148">
            <v>399</v>
          </cell>
          <cell r="I148">
            <v>554</v>
          </cell>
          <cell r="K148">
            <v>557</v>
          </cell>
          <cell r="M148">
            <v>633</v>
          </cell>
          <cell r="N148">
            <v>0.13644524236983835</v>
          </cell>
          <cell r="O148">
            <v>0.74861878453038666</v>
          </cell>
        </row>
        <row r="149">
          <cell r="B149" t="str">
            <v>Septiembre</v>
          </cell>
          <cell r="C149">
            <v>374</v>
          </cell>
          <cell r="G149">
            <v>487</v>
          </cell>
          <cell r="I149">
            <v>710</v>
          </cell>
          <cell r="K149">
            <v>556</v>
          </cell>
          <cell r="M149">
            <v>520</v>
          </cell>
          <cell r="N149">
            <v>-6.4748201438848962E-2</v>
          </cell>
          <cell r="O149">
            <v>0.39037433155080214</v>
          </cell>
        </row>
        <row r="150">
          <cell r="B150" t="str">
            <v>Octubre</v>
          </cell>
          <cell r="C150">
            <v>772</v>
          </cell>
          <cell r="G150">
            <v>957</v>
          </cell>
          <cell r="I150">
            <v>1127</v>
          </cell>
          <cell r="K150">
            <v>849</v>
          </cell>
          <cell r="M150">
            <v>789</v>
          </cell>
          <cell r="N150">
            <v>-7.0671378091872739E-2</v>
          </cell>
          <cell r="O150">
            <v>2.2020725388601115E-2</v>
          </cell>
        </row>
        <row r="151">
          <cell r="B151" t="str">
            <v>Noviembre</v>
          </cell>
          <cell r="C151">
            <v>1065</v>
          </cell>
          <cell r="G151">
            <v>1541</v>
          </cell>
          <cell r="I151">
            <v>1713</v>
          </cell>
          <cell r="K151">
            <v>1379</v>
          </cell>
          <cell r="M151">
            <v>1624</v>
          </cell>
          <cell r="N151">
            <v>0.17766497461928932</v>
          </cell>
          <cell r="O151">
            <v>0.52488262910798111</v>
          </cell>
        </row>
        <row r="152">
          <cell r="B152" t="str">
            <v>Diciembre</v>
          </cell>
          <cell r="C152">
            <v>1219</v>
          </cell>
          <cell r="G152">
            <v>1347</v>
          </cell>
          <cell r="I152">
            <v>2050</v>
          </cell>
          <cell r="K152">
            <v>1862</v>
          </cell>
          <cell r="M152">
            <v>1899</v>
          </cell>
          <cell r="N152">
            <v>1.9871106337271849E-2</v>
          </cell>
          <cell r="O152">
            <v>0.55783429040196886</v>
          </cell>
        </row>
        <row r="153">
          <cell r="C153">
            <v>9550</v>
          </cell>
          <cell r="G153">
            <v>7314</v>
          </cell>
          <cell r="I153">
            <v>11261</v>
          </cell>
          <cell r="K153">
            <v>13316</v>
          </cell>
          <cell r="M153">
            <v>13127</v>
          </cell>
          <cell r="N153">
            <v>-1.4193451486932962E-2</v>
          </cell>
          <cell r="O153">
            <v>0.37455497382198955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638</v>
          </cell>
          <cell r="I163">
            <v>659</v>
          </cell>
          <cell r="K163">
            <v>1025</v>
          </cell>
          <cell r="M163">
            <v>851</v>
          </cell>
          <cell r="N163">
            <v>-0.16975609756097565</v>
          </cell>
          <cell r="O163">
            <v>0.33385579937304066</v>
          </cell>
        </row>
        <row r="164">
          <cell r="B164" t="str">
            <v>Febrero</v>
          </cell>
          <cell r="C164">
            <v>764</v>
          </cell>
          <cell r="I164">
            <v>884</v>
          </cell>
          <cell r="K164">
            <v>854</v>
          </cell>
          <cell r="M164">
            <v>776</v>
          </cell>
          <cell r="N164">
            <v>-9.1334894613583129E-2</v>
          </cell>
          <cell r="O164">
            <v>1.5706806282722585E-2</v>
          </cell>
        </row>
        <row r="165">
          <cell r="B165" t="str">
            <v>Marzo</v>
          </cell>
          <cell r="C165">
            <v>610</v>
          </cell>
          <cell r="I165">
            <v>918</v>
          </cell>
          <cell r="K165">
            <v>952</v>
          </cell>
          <cell r="M165">
            <v>929</v>
          </cell>
          <cell r="N165">
            <v>-2.4159663865546244E-2</v>
          </cell>
          <cell r="O165">
            <v>0.52295081967213108</v>
          </cell>
        </row>
        <row r="166">
          <cell r="B166" t="str">
            <v>Abril</v>
          </cell>
          <cell r="C166">
            <v>458</v>
          </cell>
          <cell r="I166">
            <v>591</v>
          </cell>
          <cell r="K166">
            <v>615</v>
          </cell>
          <cell r="M166">
            <v>585</v>
          </cell>
          <cell r="N166">
            <v>-4.8780487804878092E-2</v>
          </cell>
          <cell r="O166">
            <v>0.27729257641921401</v>
          </cell>
        </row>
        <row r="167">
          <cell r="B167" t="str">
            <v>Mayo</v>
          </cell>
          <cell r="C167">
            <v>632</v>
          </cell>
          <cell r="I167">
            <v>585</v>
          </cell>
          <cell r="K167">
            <v>589</v>
          </cell>
          <cell r="M167">
            <v>640</v>
          </cell>
          <cell r="N167">
            <v>8.6587436332767442E-2</v>
          </cell>
          <cell r="O167">
            <v>1.2658227848101333E-2</v>
          </cell>
        </row>
        <row r="168">
          <cell r="B168" t="str">
            <v>Junio</v>
          </cell>
          <cell r="C168">
            <v>335</v>
          </cell>
          <cell r="I168">
            <v>399</v>
          </cell>
          <cell r="K168">
            <v>441</v>
          </cell>
          <cell r="M168">
            <v>365</v>
          </cell>
          <cell r="N168">
            <v>-0.17233560090702948</v>
          </cell>
          <cell r="O168">
            <v>8.9552238805970186E-2</v>
          </cell>
        </row>
        <row r="169">
          <cell r="B169" t="str">
            <v>Julio</v>
          </cell>
          <cell r="C169">
            <v>424</v>
          </cell>
          <cell r="I169">
            <v>405</v>
          </cell>
          <cell r="K169">
            <v>479</v>
          </cell>
          <cell r="M169">
            <v>436</v>
          </cell>
          <cell r="N169">
            <v>-8.9770354906054228E-2</v>
          </cell>
          <cell r="O169">
            <v>2.8301886792452935E-2</v>
          </cell>
        </row>
        <row r="170">
          <cell r="B170" t="str">
            <v>Agosto</v>
          </cell>
          <cell r="C170">
            <v>589</v>
          </cell>
          <cell r="I170">
            <v>879</v>
          </cell>
          <cell r="K170">
            <v>818</v>
          </cell>
          <cell r="M170">
            <v>1062</v>
          </cell>
          <cell r="N170">
            <v>0.29828850855745714</v>
          </cell>
          <cell r="O170">
            <v>0.80305602716468583</v>
          </cell>
        </row>
        <row r="171">
          <cell r="B171" t="str">
            <v>Septiembre</v>
          </cell>
          <cell r="C171">
            <v>469</v>
          </cell>
          <cell r="I171">
            <v>557</v>
          </cell>
          <cell r="K171">
            <v>548</v>
          </cell>
          <cell r="M171">
            <v>597</v>
          </cell>
          <cell r="N171">
            <v>8.9416058394160558E-2</v>
          </cell>
          <cell r="O171">
            <v>0.27292110874200426</v>
          </cell>
        </row>
        <row r="172">
          <cell r="B172" t="str">
            <v>Octubre</v>
          </cell>
          <cell r="C172">
            <v>567</v>
          </cell>
          <cell r="I172">
            <v>660</v>
          </cell>
          <cell r="K172">
            <v>726</v>
          </cell>
          <cell r="M172">
            <v>682</v>
          </cell>
          <cell r="N172">
            <v>-6.0606060606060552E-2</v>
          </cell>
          <cell r="O172">
            <v>0.2028218694885362</v>
          </cell>
        </row>
        <row r="173">
          <cell r="B173" t="str">
            <v>Noviembre</v>
          </cell>
          <cell r="C173">
            <v>606</v>
          </cell>
          <cell r="I173">
            <v>960</v>
          </cell>
          <cell r="K173">
            <v>984</v>
          </cell>
          <cell r="M173">
            <v>797</v>
          </cell>
          <cell r="N173">
            <v>-0.19004065040650409</v>
          </cell>
          <cell r="O173">
            <v>0.31518151815181517</v>
          </cell>
        </row>
        <row r="174">
          <cell r="B174" t="str">
            <v>Diciembre</v>
          </cell>
          <cell r="C174">
            <v>617</v>
          </cell>
          <cell r="I174">
            <v>1027</v>
          </cell>
          <cell r="K174">
            <v>725</v>
          </cell>
          <cell r="M174">
            <v>847</v>
          </cell>
          <cell r="N174">
            <v>0.1682758620689655</v>
          </cell>
          <cell r="O174">
            <v>0.37277147487844409</v>
          </cell>
        </row>
        <row r="175">
          <cell r="C175">
            <v>6709</v>
          </cell>
          <cell r="I175">
            <v>8524</v>
          </cell>
          <cell r="K175">
            <v>8756</v>
          </cell>
          <cell r="M175">
            <v>8567</v>
          </cell>
          <cell r="N175">
            <v>-2.1585198720877163E-2</v>
          </cell>
          <cell r="O175">
            <v>0.27694142197048732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145</v>
          </cell>
          <cell r="I185">
            <v>170</v>
          </cell>
          <cell r="K185">
            <v>239</v>
          </cell>
          <cell r="M185">
            <v>277</v>
          </cell>
          <cell r="N185">
            <v>0.15899581589958167</v>
          </cell>
          <cell r="O185">
            <v>0.91034482758620694</v>
          </cell>
        </row>
        <row r="186">
          <cell r="B186" t="str">
            <v>Febrero</v>
          </cell>
          <cell r="C186">
            <v>138</v>
          </cell>
          <cell r="I186">
            <v>179</v>
          </cell>
          <cell r="K186">
            <v>200</v>
          </cell>
          <cell r="M186">
            <v>198</v>
          </cell>
          <cell r="N186">
            <v>-1.0000000000000009E-2</v>
          </cell>
          <cell r="O186">
            <v>0.43478260869565211</v>
          </cell>
        </row>
        <row r="187">
          <cell r="B187" t="str">
            <v>Marzo</v>
          </cell>
          <cell r="C187">
            <v>138</v>
          </cell>
          <cell r="I187">
            <v>197</v>
          </cell>
          <cell r="K187">
            <v>206</v>
          </cell>
          <cell r="M187">
            <v>181</v>
          </cell>
          <cell r="N187">
            <v>-0.12135922330097082</v>
          </cell>
          <cell r="O187">
            <v>0.31159420289855078</v>
          </cell>
        </row>
        <row r="188">
          <cell r="B188" t="str">
            <v>Abril</v>
          </cell>
          <cell r="C188">
            <v>120</v>
          </cell>
          <cell r="I188">
            <v>118</v>
          </cell>
          <cell r="K188">
            <v>119</v>
          </cell>
          <cell r="M188">
            <v>107</v>
          </cell>
          <cell r="N188">
            <v>-0.10084033613445376</v>
          </cell>
          <cell r="O188">
            <v>-0.10833333333333328</v>
          </cell>
        </row>
        <row r="189">
          <cell r="B189" t="str">
            <v>Mayo</v>
          </cell>
          <cell r="C189">
            <v>130</v>
          </cell>
          <cell r="I189">
            <v>117</v>
          </cell>
          <cell r="K189">
            <v>90</v>
          </cell>
          <cell r="M189">
            <v>133</v>
          </cell>
          <cell r="N189">
            <v>0.47777777777777786</v>
          </cell>
          <cell r="O189">
            <v>2.3076923076922995E-2</v>
          </cell>
        </row>
        <row r="190">
          <cell r="B190" t="str">
            <v>junio</v>
          </cell>
          <cell r="C190">
            <v>100</v>
          </cell>
          <cell r="I190">
            <v>96</v>
          </cell>
          <cell r="K190">
            <v>86</v>
          </cell>
          <cell r="M190">
            <v>117</v>
          </cell>
          <cell r="N190">
            <v>0.36046511627906974</v>
          </cell>
          <cell r="O190">
            <v>0.16999999999999993</v>
          </cell>
        </row>
        <row r="191">
          <cell r="B191" t="str">
            <v>Julio</v>
          </cell>
          <cell r="C191">
            <v>77</v>
          </cell>
          <cell r="I191">
            <v>109</v>
          </cell>
          <cell r="K191">
            <v>135</v>
          </cell>
          <cell r="M191">
            <v>123</v>
          </cell>
          <cell r="N191">
            <v>-8.8888888888888906E-2</v>
          </cell>
          <cell r="O191">
            <v>0.59740259740259738</v>
          </cell>
        </row>
        <row r="192">
          <cell r="B192" t="str">
            <v>Agosto</v>
          </cell>
          <cell r="C192">
            <v>80</v>
          </cell>
          <cell r="I192">
            <v>180</v>
          </cell>
          <cell r="K192">
            <v>119</v>
          </cell>
          <cell r="M192">
            <v>112</v>
          </cell>
          <cell r="N192">
            <v>-5.8823529411764719E-2</v>
          </cell>
          <cell r="O192">
            <v>0.39999999999999991</v>
          </cell>
        </row>
        <row r="193">
          <cell r="B193" t="str">
            <v>Septiembre</v>
          </cell>
          <cell r="C193">
            <v>107</v>
          </cell>
          <cell r="I193">
            <v>97</v>
          </cell>
          <cell r="K193">
            <v>102</v>
          </cell>
          <cell r="M193">
            <v>143</v>
          </cell>
          <cell r="N193">
            <v>0.40196078431372539</v>
          </cell>
          <cell r="O193">
            <v>0.33644859813084116</v>
          </cell>
        </row>
        <row r="194">
          <cell r="B194" t="str">
            <v>Octubre</v>
          </cell>
          <cell r="C194">
            <v>101</v>
          </cell>
          <cell r="I194">
            <v>110</v>
          </cell>
          <cell r="K194">
            <v>137</v>
          </cell>
          <cell r="M194">
            <v>155</v>
          </cell>
          <cell r="N194">
            <v>0.13138686131386867</v>
          </cell>
          <cell r="O194">
            <v>0.53465346534653468</v>
          </cell>
        </row>
        <row r="195">
          <cell r="B195" t="str">
            <v>Noviembre</v>
          </cell>
          <cell r="C195">
            <v>183</v>
          </cell>
          <cell r="I195">
            <v>182</v>
          </cell>
          <cell r="K195">
            <v>273</v>
          </cell>
          <cell r="M195">
            <v>235</v>
          </cell>
          <cell r="N195">
            <v>-0.13919413919413914</v>
          </cell>
          <cell r="O195">
            <v>0.28415300546448097</v>
          </cell>
        </row>
        <row r="196">
          <cell r="B196" t="str">
            <v>Diciembre</v>
          </cell>
          <cell r="C196">
            <v>165</v>
          </cell>
          <cell r="I196">
            <v>281</v>
          </cell>
          <cell r="K196">
            <v>228</v>
          </cell>
          <cell r="M196">
            <v>310</v>
          </cell>
          <cell r="N196">
            <v>0.35964912280701755</v>
          </cell>
          <cell r="O196">
            <v>0.8787878787878789</v>
          </cell>
        </row>
        <row r="197">
          <cell r="C197">
            <v>1484</v>
          </cell>
          <cell r="I197">
            <v>1836</v>
          </cell>
          <cell r="K197">
            <v>1934</v>
          </cell>
          <cell r="M197">
            <v>2091</v>
          </cell>
          <cell r="N197">
            <v>8.1178903826266913E-2</v>
          </cell>
          <cell r="O197">
            <v>0.40902964959568733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258</v>
          </cell>
          <cell r="I207">
            <v>270</v>
          </cell>
          <cell r="K207">
            <v>297</v>
          </cell>
          <cell r="M207">
            <v>273</v>
          </cell>
          <cell r="N207">
            <v>-8.0808080808080773E-2</v>
          </cell>
          <cell r="O207">
            <v>5.8139534883721034E-2</v>
          </cell>
        </row>
        <row r="208">
          <cell r="B208" t="str">
            <v>Febrero</v>
          </cell>
          <cell r="C208">
            <v>163</v>
          </cell>
          <cell r="I208">
            <v>270</v>
          </cell>
          <cell r="K208">
            <v>263</v>
          </cell>
          <cell r="M208">
            <v>326</v>
          </cell>
          <cell r="N208">
            <v>0.23954372623574138</v>
          </cell>
          <cell r="O208">
            <v>1</v>
          </cell>
        </row>
        <row r="209">
          <cell r="B209" t="str">
            <v>Marzo</v>
          </cell>
          <cell r="C209">
            <v>209</v>
          </cell>
          <cell r="I209">
            <v>212</v>
          </cell>
          <cell r="K209">
            <v>247</v>
          </cell>
          <cell r="M209">
            <v>210</v>
          </cell>
          <cell r="N209">
            <v>-0.1497975708502024</v>
          </cell>
          <cell r="O209">
            <v>4.7846889952152249E-3</v>
          </cell>
        </row>
        <row r="210">
          <cell r="B210" t="str">
            <v>Abril</v>
          </cell>
          <cell r="C210">
            <v>91</v>
          </cell>
          <cell r="I210">
            <v>157</v>
          </cell>
          <cell r="K210">
            <v>160</v>
          </cell>
          <cell r="M210">
            <v>191</v>
          </cell>
          <cell r="N210">
            <v>0.19375000000000009</v>
          </cell>
          <cell r="O210">
            <v>1.098901098901099</v>
          </cell>
        </row>
        <row r="211">
          <cell r="B211" t="str">
            <v>Mayo</v>
          </cell>
          <cell r="C211">
            <v>92</v>
          </cell>
          <cell r="I211">
            <v>143</v>
          </cell>
          <cell r="K211">
            <v>160</v>
          </cell>
          <cell r="M211">
            <v>146</v>
          </cell>
          <cell r="N211">
            <v>-8.7500000000000022E-2</v>
          </cell>
          <cell r="O211">
            <v>0.58695652173913038</v>
          </cell>
        </row>
        <row r="212">
          <cell r="B212" t="str">
            <v>Junio</v>
          </cell>
          <cell r="C212">
            <v>77</v>
          </cell>
          <cell r="I212">
            <v>125</v>
          </cell>
          <cell r="K212">
            <v>86</v>
          </cell>
          <cell r="M212">
            <v>103</v>
          </cell>
          <cell r="N212">
            <v>0.19767441860465107</v>
          </cell>
          <cell r="O212">
            <v>0.33766233766233755</v>
          </cell>
        </row>
        <row r="213">
          <cell r="B213" t="str">
            <v>Julio</v>
          </cell>
          <cell r="C213">
            <v>105</v>
          </cell>
          <cell r="I213">
            <v>98</v>
          </cell>
          <cell r="K213">
            <v>303</v>
          </cell>
          <cell r="M213">
            <v>146</v>
          </cell>
          <cell r="N213">
            <v>-0.51815181518151809</v>
          </cell>
          <cell r="O213">
            <v>0.39047619047619042</v>
          </cell>
        </row>
        <row r="214">
          <cell r="B214" t="str">
            <v>Agosto</v>
          </cell>
          <cell r="C214">
            <v>106</v>
          </cell>
          <cell r="I214">
            <v>369</v>
          </cell>
          <cell r="K214">
            <v>234</v>
          </cell>
          <cell r="M214">
            <v>193</v>
          </cell>
          <cell r="N214">
            <v>-0.17521367521367526</v>
          </cell>
          <cell r="O214">
            <v>0.820754716981132</v>
          </cell>
        </row>
        <row r="215">
          <cell r="B215" t="str">
            <v>Septiembre</v>
          </cell>
          <cell r="C215">
            <v>118</v>
          </cell>
          <cell r="I215">
            <v>209</v>
          </cell>
          <cell r="K215">
            <v>146</v>
          </cell>
          <cell r="M215">
            <v>101</v>
          </cell>
          <cell r="N215">
            <v>-0.30821917808219179</v>
          </cell>
          <cell r="O215">
            <v>-0.14406779661016944</v>
          </cell>
        </row>
        <row r="216">
          <cell r="B216" t="str">
            <v>Octubre</v>
          </cell>
          <cell r="C216">
            <v>107</v>
          </cell>
          <cell r="I216">
            <v>124</v>
          </cell>
          <cell r="K216">
            <v>156</v>
          </cell>
          <cell r="M216">
            <v>124</v>
          </cell>
          <cell r="N216">
            <v>-0.20512820512820518</v>
          </cell>
          <cell r="O216">
            <v>0.1588785046728971</v>
          </cell>
        </row>
        <row r="217">
          <cell r="B217" t="str">
            <v>Noviembre</v>
          </cell>
          <cell r="C217">
            <v>152</v>
          </cell>
          <cell r="I217">
            <v>302</v>
          </cell>
          <cell r="K217">
            <v>294</v>
          </cell>
          <cell r="M217">
            <v>296</v>
          </cell>
          <cell r="N217">
            <v>6.8027210884353817E-3</v>
          </cell>
          <cell r="O217">
            <v>0.94736842105263164</v>
          </cell>
        </row>
        <row r="218">
          <cell r="B218" t="str">
            <v>Diciembre</v>
          </cell>
          <cell r="C218">
            <v>388</v>
          </cell>
          <cell r="I218">
            <v>294</v>
          </cell>
          <cell r="K218">
            <v>291</v>
          </cell>
          <cell r="M218">
            <v>247</v>
          </cell>
          <cell r="N218">
            <v>-0.15120274914089349</v>
          </cell>
          <cell r="O218">
            <v>-0.36340206185567014</v>
          </cell>
        </row>
        <row r="219">
          <cell r="C219">
            <v>1866</v>
          </cell>
          <cell r="I219">
            <v>2573</v>
          </cell>
          <cell r="K219">
            <v>2637</v>
          </cell>
          <cell r="M219">
            <v>2356</v>
          </cell>
          <cell r="N219">
            <v>-0.10656048540007579</v>
          </cell>
          <cell r="O219">
            <v>0.262593783494105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145</v>
          </cell>
          <cell r="I229">
            <v>170</v>
          </cell>
          <cell r="K229">
            <v>239</v>
          </cell>
          <cell r="M229">
            <v>277</v>
          </cell>
          <cell r="N229">
            <v>0.15899581589958167</v>
          </cell>
          <cell r="O229">
            <v>0.91034482758620694</v>
          </cell>
        </row>
        <row r="230">
          <cell r="B230" t="str">
            <v>Febrero</v>
          </cell>
          <cell r="C230">
            <v>138</v>
          </cell>
          <cell r="I230">
            <v>179</v>
          </cell>
          <cell r="K230">
            <v>200</v>
          </cell>
          <cell r="M230">
            <v>198</v>
          </cell>
          <cell r="N230">
            <v>-1.0000000000000009E-2</v>
          </cell>
          <cell r="O230">
            <v>0.43478260869565211</v>
          </cell>
        </row>
        <row r="231">
          <cell r="B231" t="str">
            <v>Marzo</v>
          </cell>
          <cell r="C231">
            <v>138</v>
          </cell>
          <cell r="I231">
            <v>197</v>
          </cell>
          <cell r="K231">
            <v>206</v>
          </cell>
          <cell r="M231">
            <v>181</v>
          </cell>
          <cell r="N231">
            <v>-0.12135922330097082</v>
          </cell>
          <cell r="O231">
            <v>0.31159420289855078</v>
          </cell>
        </row>
        <row r="232">
          <cell r="B232" t="str">
            <v>Abril</v>
          </cell>
          <cell r="C232">
            <v>120</v>
          </cell>
          <cell r="I232">
            <v>118</v>
          </cell>
          <cell r="K232">
            <v>119</v>
          </cell>
          <cell r="M232">
            <v>107</v>
          </cell>
          <cell r="N232">
            <v>-0.10084033613445376</v>
          </cell>
          <cell r="O232">
            <v>-0.10833333333333328</v>
          </cell>
        </row>
        <row r="233">
          <cell r="B233" t="str">
            <v>Mayo</v>
          </cell>
          <cell r="C233">
            <v>130</v>
          </cell>
          <cell r="I233">
            <v>117</v>
          </cell>
          <cell r="K233">
            <v>90</v>
          </cell>
          <cell r="M233">
            <v>133</v>
          </cell>
          <cell r="N233">
            <v>0.47777777777777786</v>
          </cell>
          <cell r="O233">
            <v>2.3076923076922995E-2</v>
          </cell>
        </row>
        <row r="234">
          <cell r="B234" t="str">
            <v>Junio</v>
          </cell>
          <cell r="C234">
            <v>100</v>
          </cell>
          <cell r="I234">
            <v>96</v>
          </cell>
          <cell r="K234">
            <v>86</v>
          </cell>
          <cell r="M234">
            <v>117</v>
          </cell>
          <cell r="N234">
            <v>0.36046511627906974</v>
          </cell>
          <cell r="O234">
            <v>0.16999999999999993</v>
          </cell>
        </row>
        <row r="235">
          <cell r="B235" t="str">
            <v>Julio</v>
          </cell>
          <cell r="C235">
            <v>77</v>
          </cell>
          <cell r="I235">
            <v>109</v>
          </cell>
          <cell r="K235">
            <v>135</v>
          </cell>
          <cell r="M235">
            <v>123</v>
          </cell>
          <cell r="N235">
            <v>-8.8888888888888906E-2</v>
          </cell>
          <cell r="O235">
            <v>0.59740259740259738</v>
          </cell>
        </row>
        <row r="236">
          <cell r="B236" t="str">
            <v>Agosto</v>
          </cell>
          <cell r="C236">
            <v>80</v>
          </cell>
          <cell r="I236">
            <v>180</v>
          </cell>
          <cell r="K236">
            <v>119</v>
          </cell>
          <cell r="M236">
            <v>112</v>
          </cell>
          <cell r="N236">
            <v>-5.8823529411764719E-2</v>
          </cell>
          <cell r="O236">
            <v>0.39999999999999991</v>
          </cell>
        </row>
        <row r="237">
          <cell r="B237" t="str">
            <v>Septiembre</v>
          </cell>
          <cell r="C237">
            <v>107</v>
          </cell>
          <cell r="I237">
            <v>97</v>
          </cell>
          <cell r="K237">
            <v>102</v>
          </cell>
          <cell r="M237">
            <v>143</v>
          </cell>
          <cell r="N237">
            <v>0.40196078431372539</v>
          </cell>
          <cell r="O237">
            <v>0.33644859813084116</v>
          </cell>
        </row>
        <row r="238">
          <cell r="B238" t="str">
            <v>Octubre</v>
          </cell>
          <cell r="C238">
            <v>101</v>
          </cell>
          <cell r="I238">
            <v>110</v>
          </cell>
          <cell r="K238">
            <v>137</v>
          </cell>
          <cell r="M238">
            <v>155</v>
          </cell>
          <cell r="N238">
            <v>0.13138686131386867</v>
          </cell>
          <cell r="O238">
            <v>0.53465346534653468</v>
          </cell>
        </row>
        <row r="239">
          <cell r="B239" t="str">
            <v>Noviembre</v>
          </cell>
          <cell r="C239">
            <v>183</v>
          </cell>
          <cell r="I239">
            <v>182</v>
          </cell>
          <cell r="K239">
            <v>273</v>
          </cell>
          <cell r="M239">
            <v>235</v>
          </cell>
          <cell r="N239">
            <v>-0.13919413919413914</v>
          </cell>
          <cell r="O239">
            <v>0.28415300546448097</v>
          </cell>
        </row>
        <row r="240">
          <cell r="B240" t="str">
            <v>Diciembre</v>
          </cell>
          <cell r="C240">
            <v>165</v>
          </cell>
          <cell r="I240">
            <v>281</v>
          </cell>
          <cell r="K240">
            <v>228</v>
          </cell>
          <cell r="M240">
            <v>310</v>
          </cell>
          <cell r="N240">
            <v>0.35964912280701755</v>
          </cell>
          <cell r="O240">
            <v>0.8787878787878789</v>
          </cell>
        </row>
        <row r="241">
          <cell r="C241">
            <v>1484</v>
          </cell>
          <cell r="I241">
            <v>1836</v>
          </cell>
          <cell r="K241">
            <v>1934</v>
          </cell>
          <cell r="M241">
            <v>2091</v>
          </cell>
          <cell r="N241">
            <v>8.1178903826266913E-2</v>
          </cell>
          <cell r="O241">
            <v>0.40902964959568733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287</v>
          </cell>
          <cell r="I251">
            <v>168</v>
          </cell>
          <cell r="K251">
            <v>190</v>
          </cell>
          <cell r="M251">
            <v>268</v>
          </cell>
          <cell r="N251">
            <v>0.41052631578947363</v>
          </cell>
          <cell r="O251">
            <v>-6.6202090592334506E-2</v>
          </cell>
        </row>
        <row r="252">
          <cell r="B252" t="str">
            <v>Febrero</v>
          </cell>
          <cell r="C252">
            <v>205</v>
          </cell>
          <cell r="I252">
            <v>110</v>
          </cell>
          <cell r="K252">
            <v>153</v>
          </cell>
          <cell r="M252">
            <v>235</v>
          </cell>
          <cell r="N252">
            <v>0.53594771241830075</v>
          </cell>
          <cell r="O252">
            <v>0.14634146341463405</v>
          </cell>
        </row>
        <row r="253">
          <cell r="B253" t="str">
            <v>Marzo</v>
          </cell>
          <cell r="C253">
            <v>308</v>
          </cell>
          <cell r="I253">
            <v>124</v>
          </cell>
          <cell r="K253">
            <v>264</v>
          </cell>
          <cell r="M253">
            <v>198</v>
          </cell>
          <cell r="N253">
            <v>-0.25</v>
          </cell>
          <cell r="O253">
            <v>-0.3571428571428571</v>
          </cell>
        </row>
        <row r="254">
          <cell r="B254" t="str">
            <v>Abril</v>
          </cell>
          <cell r="C254">
            <v>175</v>
          </cell>
          <cell r="I254">
            <v>101</v>
          </cell>
          <cell r="K254">
            <v>121</v>
          </cell>
          <cell r="M254">
            <v>105</v>
          </cell>
          <cell r="N254">
            <v>-0.13223140495867769</v>
          </cell>
          <cell r="O254">
            <v>-0.4</v>
          </cell>
        </row>
        <row r="255">
          <cell r="B255" t="str">
            <v>Mayo</v>
          </cell>
          <cell r="C255">
            <v>26</v>
          </cell>
          <cell r="I255">
            <v>33</v>
          </cell>
          <cell r="K255">
            <v>21</v>
          </cell>
          <cell r="M255">
            <v>13</v>
          </cell>
          <cell r="N255">
            <v>-0.38095238095238093</v>
          </cell>
          <cell r="O255">
            <v>-0.5</v>
          </cell>
        </row>
        <row r="256">
          <cell r="B256" t="str">
            <v>Junio</v>
          </cell>
          <cell r="C256">
            <v>14</v>
          </cell>
          <cell r="I256">
            <v>36</v>
          </cell>
          <cell r="K256">
            <v>26</v>
          </cell>
          <cell r="M256">
            <v>39</v>
          </cell>
          <cell r="N256">
            <v>0.5</v>
          </cell>
          <cell r="O256">
            <v>1.7857142857142856</v>
          </cell>
        </row>
        <row r="257">
          <cell r="B257" t="str">
            <v>Julio</v>
          </cell>
          <cell r="C257">
            <v>35</v>
          </cell>
          <cell r="I257">
            <v>30</v>
          </cell>
          <cell r="K257">
            <v>25</v>
          </cell>
          <cell r="M257">
            <v>46</v>
          </cell>
          <cell r="N257">
            <v>0.84000000000000008</v>
          </cell>
          <cell r="O257">
            <v>0.31428571428571428</v>
          </cell>
        </row>
        <row r="258">
          <cell r="B258" t="str">
            <v>Agosto</v>
          </cell>
          <cell r="C258">
            <v>36</v>
          </cell>
          <cell r="I258">
            <v>21</v>
          </cell>
          <cell r="K258">
            <v>33</v>
          </cell>
          <cell r="M258">
            <v>18</v>
          </cell>
          <cell r="N258">
            <v>-0.45454545454545459</v>
          </cell>
          <cell r="O258">
            <v>-0.5</v>
          </cell>
        </row>
        <row r="259">
          <cell r="B259" t="str">
            <v>Septiembre</v>
          </cell>
          <cell r="C259">
            <v>50</v>
          </cell>
          <cell r="I259">
            <v>32</v>
          </cell>
          <cell r="K259">
            <v>28</v>
          </cell>
          <cell r="M259">
            <v>24</v>
          </cell>
          <cell r="N259">
            <v>-0.1428571428571429</v>
          </cell>
          <cell r="O259">
            <v>-0.52</v>
          </cell>
        </row>
        <row r="260">
          <cell r="B260" t="str">
            <v>Octubre</v>
          </cell>
          <cell r="C260">
            <v>100</v>
          </cell>
          <cell r="I260">
            <v>130</v>
          </cell>
          <cell r="K260">
            <v>115</v>
          </cell>
          <cell r="M260">
            <v>112</v>
          </cell>
          <cell r="N260">
            <v>-2.6086956521739091E-2</v>
          </cell>
          <cell r="O260">
            <v>0.12000000000000011</v>
          </cell>
        </row>
        <row r="261">
          <cell r="B261" t="str">
            <v>Noviembre</v>
          </cell>
          <cell r="C261">
            <v>181</v>
          </cell>
          <cell r="I261">
            <v>126</v>
          </cell>
          <cell r="K261">
            <v>177</v>
          </cell>
          <cell r="M261">
            <v>118</v>
          </cell>
          <cell r="N261">
            <v>-0.33333333333333337</v>
          </cell>
          <cell r="O261">
            <v>-0.34806629834254144</v>
          </cell>
        </row>
        <row r="262">
          <cell r="B262" t="str">
            <v>Diciembre</v>
          </cell>
          <cell r="C262">
            <v>206</v>
          </cell>
          <cell r="I262">
            <v>164</v>
          </cell>
          <cell r="K262">
            <v>188</v>
          </cell>
          <cell r="M262">
            <v>158</v>
          </cell>
          <cell r="N262">
            <v>-0.15957446808510634</v>
          </cell>
          <cell r="O262">
            <v>-0.23300970873786409</v>
          </cell>
        </row>
        <row r="263">
          <cell r="C263">
            <v>1623</v>
          </cell>
          <cell r="I263">
            <v>1075</v>
          </cell>
          <cell r="K263">
            <v>1341</v>
          </cell>
          <cell r="M263">
            <v>1334</v>
          </cell>
          <cell r="N263">
            <v>-5.2199850857569396E-3</v>
          </cell>
          <cell r="O263">
            <v>-0.17806531115218727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434</v>
          </cell>
          <cell r="I273">
            <v>275</v>
          </cell>
          <cell r="K273">
            <v>453</v>
          </cell>
          <cell r="M273">
            <v>381</v>
          </cell>
          <cell r="N273">
            <v>-0.15894039735099341</v>
          </cell>
          <cell r="O273">
            <v>-0.12211981566820274</v>
          </cell>
        </row>
        <row r="274">
          <cell r="B274" t="str">
            <v>Febrero</v>
          </cell>
          <cell r="C274">
            <v>374</v>
          </cell>
          <cell r="I274">
            <v>245</v>
          </cell>
          <cell r="K274">
            <v>313</v>
          </cell>
          <cell r="M274">
            <v>336</v>
          </cell>
          <cell r="N274">
            <v>7.348242811501593E-2</v>
          </cell>
          <cell r="O274">
            <v>-0.10160427807486627</v>
          </cell>
        </row>
        <row r="275">
          <cell r="B275" t="str">
            <v>Marzo</v>
          </cell>
          <cell r="C275">
            <v>443</v>
          </cell>
          <cell r="I275">
            <v>204</v>
          </cell>
          <cell r="K275">
            <v>321</v>
          </cell>
          <cell r="M275">
            <v>324</v>
          </cell>
          <cell r="N275">
            <v>9.3457943925232545E-3</v>
          </cell>
          <cell r="O275">
            <v>-0.26862302483069977</v>
          </cell>
        </row>
        <row r="276">
          <cell r="B276" t="str">
            <v>Abril</v>
          </cell>
          <cell r="C276">
            <v>246</v>
          </cell>
          <cell r="I276">
            <v>203</v>
          </cell>
          <cell r="K276">
            <v>279</v>
          </cell>
          <cell r="M276">
            <v>205</v>
          </cell>
          <cell r="N276">
            <v>-0.26523297491039421</v>
          </cell>
          <cell r="O276">
            <v>-0.16666666666666663</v>
          </cell>
        </row>
        <row r="277">
          <cell r="B277" t="str">
            <v>Mayo</v>
          </cell>
          <cell r="C277">
            <v>29</v>
          </cell>
          <cell r="I277">
            <v>52</v>
          </cell>
          <cell r="K277">
            <v>55</v>
          </cell>
          <cell r="M277">
            <v>46</v>
          </cell>
          <cell r="N277">
            <v>-0.16363636363636369</v>
          </cell>
          <cell r="O277">
            <v>0.5862068965517242</v>
          </cell>
        </row>
        <row r="278">
          <cell r="B278" t="str">
            <v>Junio</v>
          </cell>
          <cell r="C278">
            <v>38</v>
          </cell>
          <cell r="I278">
            <v>51</v>
          </cell>
          <cell r="K278">
            <v>33</v>
          </cell>
          <cell r="M278">
            <v>26</v>
          </cell>
          <cell r="N278">
            <v>-0.21212121212121215</v>
          </cell>
          <cell r="O278">
            <v>-0.31578947368421051</v>
          </cell>
        </row>
        <row r="279">
          <cell r="B279" t="str">
            <v>Julio</v>
          </cell>
          <cell r="C279">
            <v>52</v>
          </cell>
          <cell r="I279">
            <v>26</v>
          </cell>
          <cell r="K279">
            <v>39</v>
          </cell>
          <cell r="M279">
            <v>47</v>
          </cell>
          <cell r="N279">
            <v>0.20512820512820507</v>
          </cell>
          <cell r="O279">
            <v>-9.6153846153846145E-2</v>
          </cell>
        </row>
        <row r="280">
          <cell r="B280" t="str">
            <v>Agosto</v>
          </cell>
          <cell r="C280">
            <v>34</v>
          </cell>
          <cell r="I280">
            <v>15</v>
          </cell>
          <cell r="K280">
            <v>34</v>
          </cell>
          <cell r="M280">
            <v>38</v>
          </cell>
          <cell r="N280">
            <v>0.11764705882352944</v>
          </cell>
          <cell r="O280">
            <v>0.11764705882352944</v>
          </cell>
        </row>
        <row r="281">
          <cell r="B281" t="str">
            <v>Septiembre</v>
          </cell>
          <cell r="C281">
            <v>38</v>
          </cell>
          <cell r="I281">
            <v>34</v>
          </cell>
          <cell r="K281">
            <v>37</v>
          </cell>
          <cell r="M281">
            <v>24</v>
          </cell>
          <cell r="N281">
            <v>-0.35135135135135132</v>
          </cell>
          <cell r="O281">
            <v>-0.36842105263157898</v>
          </cell>
        </row>
        <row r="282">
          <cell r="B282" t="str">
            <v>Octubre</v>
          </cell>
          <cell r="C282">
            <v>255</v>
          </cell>
          <cell r="I282">
            <v>161</v>
          </cell>
          <cell r="K282">
            <v>242</v>
          </cell>
          <cell r="M282">
            <v>228</v>
          </cell>
          <cell r="N282">
            <v>-5.7851239669421517E-2</v>
          </cell>
          <cell r="O282">
            <v>-0.10588235294117643</v>
          </cell>
        </row>
        <row r="283">
          <cell r="B283" t="str">
            <v>Noviembre</v>
          </cell>
          <cell r="C283">
            <v>352</v>
          </cell>
          <cell r="I283">
            <v>262</v>
          </cell>
          <cell r="K283">
            <v>292</v>
          </cell>
          <cell r="M283">
            <v>371</v>
          </cell>
          <cell r="N283">
            <v>0.27054794520547953</v>
          </cell>
          <cell r="O283">
            <v>5.3977272727272707E-2</v>
          </cell>
        </row>
        <row r="284">
          <cell r="B284" t="str">
            <v>Diciembre</v>
          </cell>
          <cell r="C284">
            <v>386</v>
          </cell>
          <cell r="I284">
            <v>357</v>
          </cell>
          <cell r="K284">
            <v>357</v>
          </cell>
          <cell r="M284">
            <v>467</v>
          </cell>
          <cell r="N284">
            <v>0.3081232492997199</v>
          </cell>
          <cell r="O284">
            <v>0.20984455958549231</v>
          </cell>
        </row>
        <row r="285">
          <cell r="C285">
            <v>2681</v>
          </cell>
          <cell r="I285">
            <v>1885</v>
          </cell>
          <cell r="K285">
            <v>2455</v>
          </cell>
          <cell r="M285">
            <v>2493</v>
          </cell>
          <cell r="N285">
            <v>1.5478615071283119E-2</v>
          </cell>
          <cell r="O285">
            <v>-7.0123088399850819E-2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14146</v>
          </cell>
          <cell r="K9">
            <v>23609</v>
          </cell>
          <cell r="M9">
            <v>23867</v>
          </cell>
          <cell r="N9">
            <v>1.0928035918505552E-2</v>
          </cell>
          <cell r="O9">
            <v>0.16124166788303418</v>
          </cell>
        </row>
        <row r="10">
          <cell r="A10" t="str">
            <v>feb</v>
          </cell>
          <cell r="B10" t="str">
            <v>Febrero</v>
          </cell>
          <cell r="C10">
            <v>20929</v>
          </cell>
          <cell r="I10">
            <v>17059</v>
          </cell>
          <cell r="K10">
            <v>22775</v>
          </cell>
          <cell r="M10">
            <v>22625</v>
          </cell>
          <cell r="N10">
            <v>-6.5861690450055299E-3</v>
          </cell>
          <cell r="O10">
            <v>8.1035883224234384E-2</v>
          </cell>
        </row>
        <row r="11">
          <cell r="A11" t="str">
            <v>mar</v>
          </cell>
          <cell r="B11" t="str">
            <v>Marzo</v>
          </cell>
          <cell r="C11">
            <v>21779</v>
          </cell>
          <cell r="I11">
            <v>20054</v>
          </cell>
          <cell r="K11">
            <v>25174</v>
          </cell>
          <cell r="M11">
            <v>22971</v>
          </cell>
          <cell r="N11">
            <v>-8.7510923969174592E-2</v>
          </cell>
          <cell r="O11">
            <v>5.4731622204876151E-2</v>
          </cell>
        </row>
        <row r="12">
          <cell r="A12" t="str">
            <v>abr</v>
          </cell>
          <cell r="B12" t="str">
            <v>Abril</v>
          </cell>
          <cell r="C12">
            <v>16758</v>
          </cell>
          <cell r="I12">
            <v>17340</v>
          </cell>
          <cell r="K12">
            <v>19154</v>
          </cell>
          <cell r="M12">
            <v>19029</v>
          </cell>
          <cell r="N12">
            <v>-6.5260519995823385E-3</v>
          </cell>
          <cell r="O12">
            <v>0.13551736484067312</v>
          </cell>
        </row>
        <row r="13">
          <cell r="A13" t="str">
            <v>may</v>
          </cell>
          <cell r="B13" t="str">
            <v>Mayo</v>
          </cell>
          <cell r="C13">
            <v>17027</v>
          </cell>
          <cell r="I13">
            <v>18214</v>
          </cell>
          <cell r="K13">
            <v>17881</v>
          </cell>
          <cell r="M13">
            <v>17439</v>
          </cell>
          <cell r="N13">
            <v>-2.4718975448800418E-2</v>
          </cell>
          <cell r="O13">
            <v>2.4196863804545776E-2</v>
          </cell>
        </row>
        <row r="14">
          <cell r="A14" t="str">
            <v>jun</v>
          </cell>
          <cell r="B14" t="str">
            <v>Junio</v>
          </cell>
          <cell r="C14">
            <v>15071</v>
          </cell>
          <cell r="I14">
            <v>17608</v>
          </cell>
          <cell r="K14">
            <v>17983</v>
          </cell>
          <cell r="M14">
            <v>19479</v>
          </cell>
          <cell r="N14">
            <v>8.3189679141411288E-2</v>
          </cell>
          <cell r="O14">
            <v>0.29248225068011413</v>
          </cell>
        </row>
        <row r="15">
          <cell r="A15" t="str">
            <v>jul</v>
          </cell>
          <cell r="B15" t="str">
            <v>Julio</v>
          </cell>
          <cell r="C15">
            <v>17228</v>
          </cell>
          <cell r="I15">
            <v>18083</v>
          </cell>
          <cell r="K15">
            <v>16810</v>
          </cell>
          <cell r="M15">
            <v>21632</v>
          </cell>
          <cell r="N15">
            <v>0.28685306365258767</v>
          </cell>
          <cell r="O15">
            <v>0.25563036916647319</v>
          </cell>
        </row>
        <row r="16">
          <cell r="A16" t="str">
            <v>ago</v>
          </cell>
          <cell r="B16" t="str">
            <v>Agosto</v>
          </cell>
          <cell r="C16">
            <v>13793</v>
          </cell>
          <cell r="I16">
            <v>15520</v>
          </cell>
          <cell r="K16">
            <v>14993</v>
          </cell>
          <cell r="M16">
            <v>15201</v>
          </cell>
          <cell r="N16">
            <v>1.3873140799039563E-2</v>
          </cell>
          <cell r="O16">
            <v>0.10208076560574209</v>
          </cell>
        </row>
        <row r="17">
          <cell r="A17" t="str">
            <v>sep</v>
          </cell>
          <cell r="B17" t="str">
            <v>Septiembre</v>
          </cell>
          <cell r="C17">
            <v>15992</v>
          </cell>
          <cell r="I17">
            <v>19959</v>
          </cell>
          <cell r="K17">
            <v>15933</v>
          </cell>
          <cell r="M17">
            <v>19577</v>
          </cell>
          <cell r="N17">
            <v>0.22870771355049269</v>
          </cell>
          <cell r="O17">
            <v>0.22417458729364692</v>
          </cell>
        </row>
        <row r="18">
          <cell r="A18" t="str">
            <v>oct</v>
          </cell>
          <cell r="B18" t="str">
            <v>Octubre</v>
          </cell>
          <cell r="C18">
            <v>18677</v>
          </cell>
          <cell r="I18">
            <v>21932</v>
          </cell>
          <cell r="K18">
            <v>20553</v>
          </cell>
          <cell r="M18">
            <v>19337</v>
          </cell>
          <cell r="N18">
            <v>-5.9164112295042037E-2</v>
          </cell>
          <cell r="O18">
            <v>3.5337580981956496E-2</v>
          </cell>
        </row>
        <row r="19">
          <cell r="A19" t="str">
            <v>nov</v>
          </cell>
          <cell r="B19" t="str">
            <v>Noviembre</v>
          </cell>
          <cell r="C19">
            <v>21685</v>
          </cell>
          <cell r="I19">
            <v>25251</v>
          </cell>
          <cell r="K19">
            <v>23667</v>
          </cell>
          <cell r="M19">
            <v>25085</v>
          </cell>
          <cell r="N19">
            <v>5.9914649089449545E-2</v>
          </cell>
          <cell r="O19">
            <v>0.15679040811620926</v>
          </cell>
        </row>
        <row r="20">
          <cell r="A20" t="str">
            <v>dic</v>
          </cell>
          <cell r="B20" t="str">
            <v>Diciembre</v>
          </cell>
          <cell r="C20">
            <v>20923</v>
          </cell>
          <cell r="I20">
            <v>23965</v>
          </cell>
          <cell r="K20">
            <v>20577</v>
          </cell>
          <cell r="M20">
            <v>24629</v>
          </cell>
          <cell r="N20">
            <v>0.19691889002284113</v>
          </cell>
          <cell r="O20">
            <v>0.17712565119724699</v>
          </cell>
        </row>
        <row r="21">
          <cell r="A21" t="str">
            <v>Total</v>
          </cell>
          <cell r="C21">
            <v>220415</v>
          </cell>
          <cell r="I21">
            <v>229131</v>
          </cell>
          <cell r="K21">
            <v>239109</v>
          </cell>
          <cell r="M21">
            <v>250871</v>
          </cell>
          <cell r="N21">
            <v>4.9190954752853289E-2</v>
          </cell>
          <cell r="O21">
            <v>0.1381757139940567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20553</v>
          </cell>
          <cell r="I31">
            <v>14146</v>
          </cell>
          <cell r="K31">
            <v>23609</v>
          </cell>
          <cell r="M31">
            <v>23867</v>
          </cell>
          <cell r="N31">
            <v>1.0928035918505552E-2</v>
          </cell>
          <cell r="O31">
            <v>0.16124166788303418</v>
          </cell>
        </row>
        <row r="32">
          <cell r="B32" t="str">
            <v>Febrero</v>
          </cell>
          <cell r="C32">
            <v>20929</v>
          </cell>
          <cell r="I32">
            <v>17059</v>
          </cell>
          <cell r="K32">
            <v>22775</v>
          </cell>
          <cell r="M32">
            <v>22625</v>
          </cell>
          <cell r="N32">
            <v>-6.5861690450055299E-3</v>
          </cell>
          <cell r="O32">
            <v>8.1035883224234384E-2</v>
          </cell>
        </row>
        <row r="33">
          <cell r="B33" t="str">
            <v>Marzo</v>
          </cell>
          <cell r="C33">
            <v>21779</v>
          </cell>
          <cell r="I33">
            <v>20054</v>
          </cell>
          <cell r="K33">
            <v>25174</v>
          </cell>
          <cell r="M33">
            <v>22971</v>
          </cell>
          <cell r="N33">
            <v>-8.7510923969174592E-2</v>
          </cell>
          <cell r="O33">
            <v>5.4731622204876151E-2</v>
          </cell>
        </row>
        <row r="34">
          <cell r="B34" t="str">
            <v>Abril</v>
          </cell>
          <cell r="C34">
            <v>16758</v>
          </cell>
          <cell r="I34">
            <v>17340</v>
          </cell>
          <cell r="K34">
            <v>19154</v>
          </cell>
          <cell r="M34">
            <v>19029</v>
          </cell>
          <cell r="N34">
            <v>-6.5260519995823385E-3</v>
          </cell>
          <cell r="O34">
            <v>0.13551736484067312</v>
          </cell>
        </row>
        <row r="35">
          <cell r="B35" t="str">
            <v>Mayo</v>
          </cell>
          <cell r="C35">
            <v>17027</v>
          </cell>
          <cell r="I35">
            <v>18214</v>
          </cell>
          <cell r="K35">
            <v>17881</v>
          </cell>
          <cell r="M35">
            <v>17439</v>
          </cell>
          <cell r="N35">
            <v>-2.4718975448800418E-2</v>
          </cell>
          <cell r="O35">
            <v>2.4196863804545776E-2</v>
          </cell>
        </row>
        <row r="36">
          <cell r="B36" t="str">
            <v>Junio</v>
          </cell>
          <cell r="C36">
            <v>15071</v>
          </cell>
          <cell r="I36">
            <v>17608</v>
          </cell>
          <cell r="K36">
            <v>17983</v>
          </cell>
          <cell r="M36">
            <v>19479</v>
          </cell>
          <cell r="N36">
            <v>8.3189679141411288E-2</v>
          </cell>
          <cell r="O36">
            <v>0.29248225068011413</v>
          </cell>
        </row>
        <row r="37">
          <cell r="B37" t="str">
            <v>Julio</v>
          </cell>
          <cell r="C37">
            <v>17228</v>
          </cell>
          <cell r="I37">
            <v>18083</v>
          </cell>
          <cell r="K37">
            <v>16810</v>
          </cell>
          <cell r="M37">
            <v>21632</v>
          </cell>
          <cell r="N37">
            <v>0.28685306365258767</v>
          </cell>
          <cell r="O37">
            <v>0.25563036916647319</v>
          </cell>
        </row>
        <row r="38">
          <cell r="B38" t="str">
            <v>Agosto</v>
          </cell>
          <cell r="C38">
            <v>13793</v>
          </cell>
          <cell r="I38">
            <v>15520</v>
          </cell>
          <cell r="K38">
            <v>14993</v>
          </cell>
          <cell r="M38">
            <v>15201</v>
          </cell>
          <cell r="N38">
            <v>1.3873140799039563E-2</v>
          </cell>
          <cell r="O38">
            <v>0.10208076560574209</v>
          </cell>
        </row>
        <row r="39">
          <cell r="B39" t="str">
            <v>Septiembre</v>
          </cell>
          <cell r="C39">
            <v>15992</v>
          </cell>
          <cell r="I39">
            <v>19959</v>
          </cell>
          <cell r="K39">
            <v>15933</v>
          </cell>
          <cell r="M39">
            <v>19577</v>
          </cell>
          <cell r="N39">
            <v>0.22870771355049269</v>
          </cell>
          <cell r="O39">
            <v>0.22417458729364692</v>
          </cell>
        </row>
        <row r="40">
          <cell r="B40" t="str">
            <v>Octubre</v>
          </cell>
          <cell r="C40">
            <v>18677</v>
          </cell>
          <cell r="I40">
            <v>21932</v>
          </cell>
          <cell r="K40">
            <v>20553</v>
          </cell>
          <cell r="M40">
            <v>19337</v>
          </cell>
          <cell r="N40">
            <v>-5.9164112295042037E-2</v>
          </cell>
          <cell r="O40">
            <v>3.5337580981956496E-2</v>
          </cell>
        </row>
        <row r="41">
          <cell r="B41" t="str">
            <v>Noviembre</v>
          </cell>
          <cell r="C41">
            <v>21685</v>
          </cell>
          <cell r="I41">
            <v>25251</v>
          </cell>
          <cell r="K41">
            <v>23667</v>
          </cell>
          <cell r="M41">
            <v>25085</v>
          </cell>
          <cell r="N41">
            <v>5.9914649089449545E-2</v>
          </cell>
          <cell r="O41">
            <v>0.15679040811620926</v>
          </cell>
        </row>
        <row r="42">
          <cell r="B42" t="str">
            <v>Diciembre</v>
          </cell>
          <cell r="C42">
            <v>20923</v>
          </cell>
          <cell r="I42">
            <v>23965</v>
          </cell>
          <cell r="K42">
            <v>20577</v>
          </cell>
          <cell r="M42">
            <v>24629</v>
          </cell>
          <cell r="N42">
            <v>0.19691889002284113</v>
          </cell>
          <cell r="O42">
            <v>0.17712565119724699</v>
          </cell>
        </row>
        <row r="43">
          <cell r="C43">
            <v>220415</v>
          </cell>
          <cell r="I43">
            <v>229131</v>
          </cell>
          <cell r="K43">
            <v>239109</v>
          </cell>
          <cell r="M43">
            <v>250871</v>
          </cell>
          <cell r="N43">
            <v>4.9190954752853289E-2</v>
          </cell>
          <cell r="O43">
            <v>0.1381757139940567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10736</v>
          </cell>
          <cell r="I53">
            <v>8448</v>
          </cell>
          <cell r="K53">
            <v>14009</v>
          </cell>
          <cell r="M53">
            <v>13713</v>
          </cell>
          <cell r="N53">
            <v>-2.1129274038118373E-2</v>
          </cell>
          <cell r="O53">
            <v>0.27729135618479872</v>
          </cell>
        </row>
        <row r="54">
          <cell r="B54" t="str">
            <v>Febrero</v>
          </cell>
          <cell r="C54">
            <v>10604</v>
          </cell>
          <cell r="I54">
            <v>10670</v>
          </cell>
          <cell r="K54">
            <v>13831</v>
          </cell>
          <cell r="M54">
            <v>13097</v>
          </cell>
          <cell r="N54">
            <v>-5.3069192393897735E-2</v>
          </cell>
          <cell r="O54">
            <v>0.23509996227838559</v>
          </cell>
        </row>
        <row r="55">
          <cell r="B55" t="str">
            <v>Marzo</v>
          </cell>
          <cell r="C55">
            <v>11570</v>
          </cell>
          <cell r="I55">
            <v>12702</v>
          </cell>
          <cell r="K55">
            <v>15155</v>
          </cell>
          <cell r="M55">
            <v>13219</v>
          </cell>
          <cell r="N55">
            <v>-0.1277466182777961</v>
          </cell>
          <cell r="O55">
            <v>0.14252376836646508</v>
          </cell>
        </row>
        <row r="56">
          <cell r="B56" t="str">
            <v>Abril</v>
          </cell>
          <cell r="C56">
            <v>8983</v>
          </cell>
          <cell r="I56">
            <v>11294</v>
          </cell>
          <cell r="K56">
            <v>11713</v>
          </cell>
          <cell r="M56">
            <v>11165</v>
          </cell>
          <cell r="N56">
            <v>-4.6785622812259842E-2</v>
          </cell>
          <cell r="O56">
            <v>0.24290326171657584</v>
          </cell>
        </row>
        <row r="57">
          <cell r="B57" t="str">
            <v>Mayo</v>
          </cell>
          <cell r="C57">
            <v>8538</v>
          </cell>
          <cell r="I57">
            <v>10870</v>
          </cell>
          <cell r="K57">
            <v>10695</v>
          </cell>
          <cell r="M57">
            <v>10226</v>
          </cell>
          <cell r="N57">
            <v>-4.3852267414679735E-2</v>
          </cell>
          <cell r="O57">
            <v>0.19770438041695937</v>
          </cell>
        </row>
        <row r="58">
          <cell r="B58" t="str">
            <v>Junio</v>
          </cell>
          <cell r="C58">
            <v>7595</v>
          </cell>
          <cell r="I58">
            <v>10141</v>
          </cell>
          <cell r="K58">
            <v>10170</v>
          </cell>
          <cell r="M58">
            <v>11059</v>
          </cell>
          <cell r="N58">
            <v>8.7413962635201514E-2</v>
          </cell>
          <cell r="O58">
            <v>0.45608953258722851</v>
          </cell>
        </row>
        <row r="59">
          <cell r="B59" t="str">
            <v>Julio</v>
          </cell>
          <cell r="C59">
            <v>8161</v>
          </cell>
          <cell r="I59">
            <v>10838</v>
          </cell>
          <cell r="K59">
            <v>10021</v>
          </cell>
          <cell r="M59">
            <v>12572</v>
          </cell>
          <cell r="N59">
            <v>0.25456541263346977</v>
          </cell>
          <cell r="O59">
            <v>0.54049748805293474</v>
          </cell>
        </row>
        <row r="60">
          <cell r="B60" t="str">
            <v>Agosto</v>
          </cell>
          <cell r="C60">
            <v>6613</v>
          </cell>
          <cell r="I60">
            <v>8772</v>
          </cell>
          <cell r="K60">
            <v>9451</v>
          </cell>
          <cell r="M60">
            <v>9290</v>
          </cell>
          <cell r="N60">
            <v>-1.7035234366733709E-2</v>
          </cell>
          <cell r="O60">
            <v>0.40480871011643726</v>
          </cell>
        </row>
        <row r="61">
          <cell r="B61" t="str">
            <v>Septiembre</v>
          </cell>
          <cell r="C61">
            <v>7748</v>
          </cell>
          <cell r="I61">
            <v>11314</v>
          </cell>
          <cell r="K61">
            <v>9475</v>
          </cell>
          <cell r="M61">
            <v>12468</v>
          </cell>
          <cell r="N61">
            <v>0.31588390501319252</v>
          </cell>
          <cell r="O61">
            <v>0.60918946824987086</v>
          </cell>
        </row>
        <row r="62">
          <cell r="B62" t="str">
            <v>Octubre</v>
          </cell>
          <cell r="C62">
            <v>9146</v>
          </cell>
          <cell r="I62">
            <v>12410</v>
          </cell>
          <cell r="K62">
            <v>12972</v>
          </cell>
          <cell r="M62">
            <v>12954</v>
          </cell>
          <cell r="N62">
            <v>-1.3876040703052483E-3</v>
          </cell>
          <cell r="O62">
            <v>0.41635687732342008</v>
          </cell>
        </row>
        <row r="63">
          <cell r="B63" t="str">
            <v>Noviembre</v>
          </cell>
          <cell r="C63">
            <v>11261</v>
          </cell>
          <cell r="I63">
            <v>14671</v>
          </cell>
          <cell r="K63">
            <v>15154</v>
          </cell>
          <cell r="M63">
            <v>16047</v>
          </cell>
          <cell r="N63">
            <v>5.8928335752936434E-2</v>
          </cell>
          <cell r="O63">
            <v>0.42500666015451549</v>
          </cell>
        </row>
        <row r="64">
          <cell r="B64" t="str">
            <v>Diciembre</v>
          </cell>
          <cell r="C64">
            <v>9873</v>
          </cell>
          <cell r="I64">
            <v>13567</v>
          </cell>
          <cell r="K64">
            <v>12991</v>
          </cell>
          <cell r="M64">
            <v>15417</v>
          </cell>
          <cell r="N64">
            <v>0.18674466938649825</v>
          </cell>
          <cell r="O64">
            <v>0.56153144940747501</v>
          </cell>
        </row>
        <row r="65">
          <cell r="C65">
            <v>110828</v>
          </cell>
          <cell r="I65">
            <v>135697</v>
          </cell>
          <cell r="K65">
            <v>145637</v>
          </cell>
          <cell r="M65">
            <v>151227</v>
          </cell>
          <cell r="N65">
            <v>3.8383103194929769E-2</v>
          </cell>
          <cell r="O65">
            <v>0.36451979644133248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9817</v>
          </cell>
          <cell r="I75">
            <v>5698</v>
          </cell>
          <cell r="K75">
            <v>9600</v>
          </cell>
          <cell r="M75">
            <v>10154</v>
          </cell>
          <cell r="N75">
            <v>5.770833333333325E-2</v>
          </cell>
          <cell r="O75">
            <v>3.4328206172965281E-2</v>
          </cell>
        </row>
        <row r="76">
          <cell r="B76" t="str">
            <v>Febrero</v>
          </cell>
          <cell r="C76">
            <v>10325</v>
          </cell>
          <cell r="I76">
            <v>6389</v>
          </cell>
          <cell r="K76">
            <v>8944</v>
          </cell>
          <cell r="M76">
            <v>9528</v>
          </cell>
          <cell r="N76">
            <v>6.5295169946332665E-2</v>
          </cell>
          <cell r="O76">
            <v>-7.7191283292978197E-2</v>
          </cell>
        </row>
        <row r="77">
          <cell r="B77" t="str">
            <v>Marzo</v>
          </cell>
          <cell r="C77">
            <v>10209</v>
          </cell>
          <cell r="I77">
            <v>7352</v>
          </cell>
          <cell r="K77">
            <v>10019</v>
          </cell>
          <cell r="M77">
            <v>9752</v>
          </cell>
          <cell r="N77">
            <v>-2.6649366204211988E-2</v>
          </cell>
          <cell r="O77">
            <v>-4.476442354784993E-2</v>
          </cell>
        </row>
        <row r="78">
          <cell r="B78" t="str">
            <v>Abril</v>
          </cell>
          <cell r="C78">
            <v>7775</v>
          </cell>
          <cell r="I78">
            <v>6046</v>
          </cell>
          <cell r="K78">
            <v>7441</v>
          </cell>
          <cell r="M78">
            <v>7864</v>
          </cell>
          <cell r="N78">
            <v>5.6847197957263784E-2</v>
          </cell>
          <cell r="O78">
            <v>1.1446945337620473E-2</v>
          </cell>
        </row>
        <row r="79">
          <cell r="B79" t="str">
            <v>Mayo</v>
          </cell>
          <cell r="C79">
            <v>8489</v>
          </cell>
          <cell r="I79">
            <v>7344</v>
          </cell>
          <cell r="K79">
            <v>7186</v>
          </cell>
          <cell r="M79">
            <v>7213</v>
          </cell>
          <cell r="N79">
            <v>3.7573058725299813E-3</v>
          </cell>
          <cell r="O79">
            <v>-0.15031216868889152</v>
          </cell>
        </row>
        <row r="80">
          <cell r="B80" t="str">
            <v>Junio</v>
          </cell>
          <cell r="C80">
            <v>7476</v>
          </cell>
          <cell r="I80">
            <v>7467</v>
          </cell>
          <cell r="K80">
            <v>7813</v>
          </cell>
          <cell r="M80">
            <v>8420</v>
          </cell>
          <cell r="N80">
            <v>7.7691027774222432E-2</v>
          </cell>
          <cell r="O80">
            <v>0.12627073301230607</v>
          </cell>
        </row>
        <row r="81">
          <cell r="B81" t="str">
            <v>Julio</v>
          </cell>
          <cell r="C81">
            <v>9067</v>
          </cell>
          <cell r="I81">
            <v>7245</v>
          </cell>
          <cell r="K81">
            <v>6789</v>
          </cell>
          <cell r="M81">
            <v>9060</v>
          </cell>
          <cell r="N81">
            <v>0.33451171011931069</v>
          </cell>
          <cell r="O81">
            <v>-7.7203044005735855E-4</v>
          </cell>
        </row>
        <row r="82">
          <cell r="B82" t="str">
            <v>Agosto</v>
          </cell>
          <cell r="C82">
            <v>7180</v>
          </cell>
          <cell r="I82">
            <v>6748</v>
          </cell>
          <cell r="K82">
            <v>5542</v>
          </cell>
          <cell r="M82">
            <v>5911</v>
          </cell>
          <cell r="N82">
            <v>6.6582461205340948E-2</v>
          </cell>
          <cell r="O82">
            <v>-0.17674094707520893</v>
          </cell>
        </row>
        <row r="83">
          <cell r="B83" t="str">
            <v>Septiembre</v>
          </cell>
          <cell r="C83">
            <v>8244</v>
          </cell>
          <cell r="I83">
            <v>8645</v>
          </cell>
          <cell r="K83">
            <v>6458</v>
          </cell>
          <cell r="M83">
            <v>7109</v>
          </cell>
          <cell r="N83">
            <v>0.10080520284917927</v>
          </cell>
          <cell r="O83">
            <v>-0.13767588549247933</v>
          </cell>
        </row>
        <row r="84">
          <cell r="B84" t="str">
            <v>Octubre</v>
          </cell>
          <cell r="C84">
            <v>9531</v>
          </cell>
          <cell r="I84">
            <v>9522</v>
          </cell>
          <cell r="K84">
            <v>7581</v>
          </cell>
          <cell r="M84">
            <v>6383</v>
          </cell>
          <cell r="N84">
            <v>-0.15802664556127155</v>
          </cell>
          <cell r="O84">
            <v>-0.33029063057391672</v>
          </cell>
        </row>
        <row r="85">
          <cell r="B85" t="str">
            <v>Noviembre</v>
          </cell>
          <cell r="C85">
            <v>10424</v>
          </cell>
          <cell r="I85">
            <v>10580</v>
          </cell>
          <cell r="K85">
            <v>8513</v>
          </cell>
          <cell r="M85">
            <v>9038</v>
          </cell>
          <cell r="N85">
            <v>6.1670386467755245E-2</v>
          </cell>
          <cell r="O85">
            <v>-0.13296239447429015</v>
          </cell>
        </row>
        <row r="86">
          <cell r="B86" t="str">
            <v>Diciembre</v>
          </cell>
          <cell r="C86">
            <v>11050</v>
          </cell>
          <cell r="I86">
            <v>10398</v>
          </cell>
          <cell r="K86">
            <v>7586</v>
          </cell>
          <cell r="M86">
            <v>9212</v>
          </cell>
          <cell r="N86">
            <v>0.21434220933298187</v>
          </cell>
          <cell r="O86">
            <v>-0.16633484162895928</v>
          </cell>
        </row>
        <row r="87">
          <cell r="C87">
            <v>109587</v>
          </cell>
          <cell r="I87">
            <v>93434</v>
          </cell>
          <cell r="K87">
            <v>93472</v>
          </cell>
          <cell r="M87">
            <v>99644</v>
          </cell>
          <cell r="N87">
            <v>6.6030469017459792E-2</v>
          </cell>
          <cell r="O87">
            <v>-9.0731564875395798E-2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50098</v>
          </cell>
          <cell r="I9">
            <v>40065</v>
          </cell>
          <cell r="K9">
            <v>59578</v>
          </cell>
          <cell r="M9">
            <v>62651</v>
          </cell>
          <cell r="N9">
            <v>5.1579442075934123E-2</v>
          </cell>
          <cell r="O9">
            <v>0.25056888498542862</v>
          </cell>
        </row>
        <row r="10">
          <cell r="A10" t="str">
            <v>feb</v>
          </cell>
          <cell r="B10" t="str">
            <v>Febrero</v>
          </cell>
          <cell r="C10">
            <v>47287</v>
          </cell>
          <cell r="I10">
            <v>41909</v>
          </cell>
          <cell r="K10">
            <v>52194</v>
          </cell>
          <cell r="M10">
            <v>55957</v>
          </cell>
          <cell r="N10">
            <v>7.2096409548990215E-2</v>
          </cell>
          <cell r="O10">
            <v>0.18334848901389389</v>
          </cell>
        </row>
        <row r="11">
          <cell r="A11" t="str">
            <v>mar</v>
          </cell>
          <cell r="B11" t="str">
            <v>Marzo</v>
          </cell>
          <cell r="C11">
            <v>49408</v>
          </cell>
          <cell r="I11">
            <v>47103</v>
          </cell>
          <cell r="K11">
            <v>58354</v>
          </cell>
          <cell r="M11">
            <v>58643</v>
          </cell>
          <cell r="N11">
            <v>4.9525311032663222E-3</v>
          </cell>
          <cell r="O11">
            <v>0.18691305051813467</v>
          </cell>
        </row>
        <row r="12">
          <cell r="A12" t="str">
            <v>abr</v>
          </cell>
          <cell r="B12" t="str">
            <v>Abril</v>
          </cell>
          <cell r="C12">
            <v>37600</v>
          </cell>
          <cell r="I12">
            <v>43531</v>
          </cell>
          <cell r="K12">
            <v>42717</v>
          </cell>
          <cell r="M12">
            <v>46133</v>
          </cell>
          <cell r="N12">
            <v>7.9968162558232025E-2</v>
          </cell>
          <cell r="O12">
            <v>0.22694148936170211</v>
          </cell>
        </row>
        <row r="13">
          <cell r="A13" t="str">
            <v>may</v>
          </cell>
          <cell r="B13" t="str">
            <v>Mayo</v>
          </cell>
          <cell r="C13">
            <v>35022</v>
          </cell>
          <cell r="I13">
            <v>44866</v>
          </cell>
          <cell r="K13">
            <v>42611</v>
          </cell>
          <cell r="M13">
            <v>38316</v>
          </cell>
          <cell r="N13">
            <v>-0.10079556921921573</v>
          </cell>
          <cell r="O13">
            <v>9.4055165324653078E-2</v>
          </cell>
        </row>
        <row r="14">
          <cell r="A14" t="str">
            <v>jun</v>
          </cell>
          <cell r="B14" t="str">
            <v>Junio</v>
          </cell>
          <cell r="C14">
            <v>31469</v>
          </cell>
          <cell r="I14">
            <v>40470</v>
          </cell>
          <cell r="K14">
            <v>38639</v>
          </cell>
          <cell r="M14">
            <v>40074</v>
          </cell>
          <cell r="N14">
            <v>3.7138642304407554E-2</v>
          </cell>
          <cell r="O14">
            <v>0.27344370650481431</v>
          </cell>
        </row>
        <row r="15">
          <cell r="A15" t="str">
            <v>jul</v>
          </cell>
          <cell r="B15" t="str">
            <v>Julio</v>
          </cell>
          <cell r="C15">
            <v>40659</v>
          </cell>
          <cell r="I15">
            <v>43286</v>
          </cell>
          <cell r="K15">
            <v>40407</v>
          </cell>
          <cell r="M15">
            <v>45242</v>
          </cell>
          <cell r="N15">
            <v>0.11965748508921714</v>
          </cell>
          <cell r="O15">
            <v>0.11271797142084172</v>
          </cell>
        </row>
        <row r="16">
          <cell r="A16" t="str">
            <v>ago</v>
          </cell>
          <cell r="B16" t="str">
            <v>Agosto</v>
          </cell>
          <cell r="C16">
            <v>38714</v>
          </cell>
          <cell r="I16">
            <v>41695</v>
          </cell>
          <cell r="K16">
            <v>43373</v>
          </cell>
          <cell r="M16">
            <v>42595</v>
          </cell>
          <cell r="N16">
            <v>-1.7937426509579746E-2</v>
          </cell>
          <cell r="O16">
            <v>0.10024797230975868</v>
          </cell>
        </row>
        <row r="17">
          <cell r="A17" t="str">
            <v>sep</v>
          </cell>
          <cell r="B17" t="str">
            <v>Septiembre</v>
          </cell>
          <cell r="C17">
            <v>36471</v>
          </cell>
          <cell r="I17">
            <v>42224</v>
          </cell>
          <cell r="K17">
            <v>40151</v>
          </cell>
          <cell r="M17">
            <v>43154</v>
          </cell>
          <cell r="N17">
            <v>7.479265771711785E-2</v>
          </cell>
          <cell r="O17">
            <v>0.18324147953168279</v>
          </cell>
        </row>
        <row r="18">
          <cell r="A18" t="str">
            <v>oct</v>
          </cell>
          <cell r="B18" t="str">
            <v>Octubre</v>
          </cell>
          <cell r="C18">
            <v>40116</v>
          </cell>
          <cell r="I18">
            <v>48246</v>
          </cell>
          <cell r="K18">
            <v>49321</v>
          </cell>
          <cell r="M18">
            <v>43124</v>
          </cell>
          <cell r="N18">
            <v>-0.1256462764339733</v>
          </cell>
          <cell r="O18">
            <v>7.4982550603250653E-2</v>
          </cell>
        </row>
        <row r="19">
          <cell r="A19" t="str">
            <v>nov</v>
          </cell>
          <cell r="B19" t="str">
            <v>Noviembre</v>
          </cell>
          <cell r="C19">
            <v>47646</v>
          </cell>
          <cell r="I19">
            <v>56046</v>
          </cell>
          <cell r="K19">
            <v>55991</v>
          </cell>
          <cell r="M19">
            <v>53169</v>
          </cell>
          <cell r="N19">
            <v>-5.0400957296708349E-2</v>
          </cell>
          <cell r="O19">
            <v>0.11591739075683161</v>
          </cell>
        </row>
        <row r="20">
          <cell r="A20" t="str">
            <v>dic</v>
          </cell>
          <cell r="B20" t="str">
            <v>Diciembre</v>
          </cell>
          <cell r="C20">
            <v>48947</v>
          </cell>
          <cell r="I20">
            <v>54058</v>
          </cell>
          <cell r="K20">
            <v>53126</v>
          </cell>
          <cell r="M20">
            <v>55215</v>
          </cell>
          <cell r="N20">
            <v>3.9321612769642078E-2</v>
          </cell>
          <cell r="O20">
            <v>0.12805687784746778</v>
          </cell>
        </row>
        <row r="21">
          <cell r="A21" t="str">
            <v>Total</v>
          </cell>
          <cell r="C21">
            <v>503437</v>
          </cell>
          <cell r="I21">
            <v>543499</v>
          </cell>
          <cell r="K21">
            <v>576462</v>
          </cell>
          <cell r="M21">
            <v>584273</v>
          </cell>
          <cell r="N21">
            <v>1.3549895743344642E-2</v>
          </cell>
          <cell r="O21">
            <v>0.16056825382321915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18636</v>
          </cell>
          <cell r="I31">
            <v>15015</v>
          </cell>
          <cell r="K31">
            <v>21636</v>
          </cell>
          <cell r="M31">
            <v>25181</v>
          </cell>
          <cell r="N31">
            <v>0.16384729155111843</v>
          </cell>
          <cell r="O31">
            <v>0.35120197467267644</v>
          </cell>
        </row>
        <row r="32">
          <cell r="B32" t="str">
            <v>Febrero</v>
          </cell>
          <cell r="C32">
            <v>18723</v>
          </cell>
          <cell r="I32">
            <v>18026</v>
          </cell>
          <cell r="K32">
            <v>23651</v>
          </cell>
          <cell r="M32">
            <v>24442</v>
          </cell>
          <cell r="N32">
            <v>3.3444674643778205E-2</v>
          </cell>
          <cell r="O32">
            <v>0.30545318592105963</v>
          </cell>
        </row>
        <row r="33">
          <cell r="B33" t="str">
            <v>Marzo</v>
          </cell>
          <cell r="C33">
            <v>20072</v>
          </cell>
          <cell r="I33">
            <v>22226</v>
          </cell>
          <cell r="K33">
            <v>30146</v>
          </cell>
          <cell r="M33">
            <v>25658</v>
          </cell>
          <cell r="N33">
            <v>-0.14887547269952894</v>
          </cell>
          <cell r="O33">
            <v>0.27829812674372256</v>
          </cell>
        </row>
        <row r="34">
          <cell r="B34" t="str">
            <v>Abril</v>
          </cell>
          <cell r="C34">
            <v>17529</v>
          </cell>
          <cell r="I34">
            <v>22061</v>
          </cell>
          <cell r="K34">
            <v>25115</v>
          </cell>
          <cell r="M34">
            <v>22776</v>
          </cell>
          <cell r="N34">
            <v>-9.3131594664543127E-2</v>
          </cell>
          <cell r="O34">
            <v>0.29933253465685428</v>
          </cell>
        </row>
        <row r="35">
          <cell r="B35" t="str">
            <v>Mayo</v>
          </cell>
          <cell r="C35">
            <v>19316</v>
          </cell>
          <cell r="I35">
            <v>26282</v>
          </cell>
          <cell r="K35">
            <v>28209</v>
          </cell>
          <cell r="M35">
            <v>24741</v>
          </cell>
          <cell r="N35">
            <v>-0.12293948739763905</v>
          </cell>
          <cell r="O35">
            <v>0.28085524953406504</v>
          </cell>
        </row>
        <row r="36">
          <cell r="B36" t="str">
            <v>Junio</v>
          </cell>
          <cell r="C36">
            <v>18556</v>
          </cell>
          <cell r="I36">
            <v>24304</v>
          </cell>
          <cell r="K36">
            <v>25871</v>
          </cell>
          <cell r="M36">
            <v>28215</v>
          </cell>
          <cell r="N36">
            <v>9.0603378300027071E-2</v>
          </cell>
          <cell r="O36">
            <v>0.52053244233671059</v>
          </cell>
        </row>
        <row r="37">
          <cell r="B37" t="str">
            <v>Julio</v>
          </cell>
          <cell r="C37">
            <v>21704</v>
          </cell>
          <cell r="I37">
            <v>25584</v>
          </cell>
          <cell r="K37">
            <v>25078</v>
          </cell>
          <cell r="M37">
            <v>30089</v>
          </cell>
          <cell r="N37">
            <v>0.19981657229444139</v>
          </cell>
          <cell r="O37">
            <v>0.38633431625506809</v>
          </cell>
        </row>
        <row r="38">
          <cell r="B38" t="str">
            <v>Agosto</v>
          </cell>
          <cell r="C38">
            <v>19798</v>
          </cell>
          <cell r="I38">
            <v>20956</v>
          </cell>
          <cell r="K38">
            <v>22168</v>
          </cell>
          <cell r="M38">
            <v>21698</v>
          </cell>
          <cell r="N38">
            <v>-2.1201732226633019E-2</v>
          </cell>
          <cell r="O38">
            <v>9.5969289827255277E-2</v>
          </cell>
        </row>
        <row r="39">
          <cell r="B39" t="str">
            <v>Septiembre</v>
          </cell>
          <cell r="C39">
            <v>18123</v>
          </cell>
          <cell r="I39">
            <v>24548</v>
          </cell>
          <cell r="K39">
            <v>23087</v>
          </cell>
          <cell r="M39">
            <v>27092</v>
          </cell>
          <cell r="N39">
            <v>0.17347424957768443</v>
          </cell>
          <cell r="O39">
            <v>0.49489598852287142</v>
          </cell>
        </row>
        <row r="40">
          <cell r="B40" t="str">
            <v>Octubre</v>
          </cell>
          <cell r="C40">
            <v>20320</v>
          </cell>
          <cell r="I40">
            <v>26214</v>
          </cell>
          <cell r="K40">
            <v>28464</v>
          </cell>
          <cell r="M40">
            <v>24346</v>
          </cell>
          <cell r="N40">
            <v>-0.14467397414277683</v>
          </cell>
          <cell r="O40">
            <v>0.19812992125984241</v>
          </cell>
        </row>
        <row r="41">
          <cell r="B41" t="str">
            <v>Noviembre</v>
          </cell>
          <cell r="C41">
            <v>22096</v>
          </cell>
          <cell r="I41">
            <v>25866</v>
          </cell>
          <cell r="K41">
            <v>26745</v>
          </cell>
          <cell r="M41">
            <v>29114</v>
          </cell>
          <cell r="N41">
            <v>8.8577304169003446E-2</v>
          </cell>
          <cell r="O41">
            <v>0.31761404779145552</v>
          </cell>
        </row>
        <row r="42">
          <cell r="B42" t="str">
            <v>Diciembre</v>
          </cell>
          <cell r="C42">
            <v>20535</v>
          </cell>
          <cell r="I42">
            <v>20862</v>
          </cell>
          <cell r="K42">
            <v>22180</v>
          </cell>
          <cell r="M42">
            <v>25047</v>
          </cell>
          <cell r="N42">
            <v>0.12926059513074839</v>
          </cell>
          <cell r="O42">
            <v>0.21972242512783047</v>
          </cell>
        </row>
        <row r="43">
          <cell r="C43">
            <v>235408</v>
          </cell>
          <cell r="I43">
            <v>271944</v>
          </cell>
          <cell r="K43">
            <v>302350</v>
          </cell>
          <cell r="M43">
            <v>308399</v>
          </cell>
          <cell r="N43">
            <v>2.0006614850339055E-2</v>
          </cell>
          <cell r="O43">
            <v>0.31006168014680902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10363</v>
          </cell>
          <cell r="I53">
            <v>9522</v>
          </cell>
          <cell r="K53">
            <v>11784</v>
          </cell>
          <cell r="M53">
            <v>14922</v>
          </cell>
          <cell r="N53">
            <v>0.2662932790224033</v>
          </cell>
          <cell r="O53">
            <v>0.43993052204959948</v>
          </cell>
        </row>
        <row r="54">
          <cell r="B54" t="str">
            <v>Febrero</v>
          </cell>
          <cell r="C54">
            <v>11006</v>
          </cell>
          <cell r="I54">
            <v>10749</v>
          </cell>
          <cell r="K54">
            <v>13893</v>
          </cell>
          <cell r="M54">
            <v>15680</v>
          </cell>
          <cell r="N54">
            <v>0.12862592672568929</v>
          </cell>
          <cell r="O54">
            <v>0.42467744866436496</v>
          </cell>
        </row>
        <row r="55">
          <cell r="B55" t="str">
            <v>Marzo</v>
          </cell>
          <cell r="C55">
            <v>12047</v>
          </cell>
          <cell r="I55">
            <v>12631</v>
          </cell>
          <cell r="K55">
            <v>18087</v>
          </cell>
          <cell r="M55">
            <v>14870</v>
          </cell>
          <cell r="N55">
            <v>-0.17786255321501632</v>
          </cell>
          <cell r="O55">
            <v>0.23433219888768986</v>
          </cell>
        </row>
        <row r="56">
          <cell r="B56" t="str">
            <v>Abril</v>
          </cell>
          <cell r="C56">
            <v>8927</v>
          </cell>
          <cell r="I56">
            <v>10238</v>
          </cell>
          <cell r="K56">
            <v>14354</v>
          </cell>
          <cell r="M56">
            <v>13713</v>
          </cell>
          <cell r="N56">
            <v>-4.4656541730528021E-2</v>
          </cell>
          <cell r="O56">
            <v>0.53612635823905008</v>
          </cell>
        </row>
        <row r="57">
          <cell r="B57" t="str">
            <v>Mayo</v>
          </cell>
          <cell r="C57">
            <v>10073</v>
          </cell>
          <cell r="I57">
            <v>14454</v>
          </cell>
          <cell r="K57">
            <v>16688</v>
          </cell>
          <cell r="M57">
            <v>14967</v>
          </cell>
          <cell r="N57">
            <v>-0.10312799616490886</v>
          </cell>
          <cell r="O57">
            <v>0.48585327112081811</v>
          </cell>
        </row>
        <row r="58">
          <cell r="B58" t="str">
            <v>Junio</v>
          </cell>
          <cell r="C58">
            <v>9826</v>
          </cell>
          <cell r="I58">
            <v>12044</v>
          </cell>
          <cell r="K58">
            <v>14668</v>
          </cell>
          <cell r="M58">
            <v>15572</v>
          </cell>
          <cell r="N58">
            <v>6.1630760839923582E-2</v>
          </cell>
          <cell r="O58">
            <v>0.58477508650519039</v>
          </cell>
        </row>
        <row r="59">
          <cell r="B59" t="str">
            <v>Julio</v>
          </cell>
          <cell r="C59">
            <v>11056</v>
          </cell>
          <cell r="I59">
            <v>12331</v>
          </cell>
          <cell r="K59">
            <v>16466</v>
          </cell>
          <cell r="M59">
            <v>13056</v>
          </cell>
          <cell r="N59">
            <v>-0.20709340459127901</v>
          </cell>
          <cell r="O59">
            <v>0.18089725036179449</v>
          </cell>
        </row>
        <row r="60">
          <cell r="B60" t="str">
            <v>Agosto</v>
          </cell>
          <cell r="C60">
            <v>8655</v>
          </cell>
          <cell r="I60">
            <v>9178</v>
          </cell>
          <cell r="K60">
            <v>13548</v>
          </cell>
          <cell r="M60">
            <v>9705</v>
          </cell>
          <cell r="N60">
            <v>-0.28365810451727191</v>
          </cell>
          <cell r="O60">
            <v>0.12131715771230511</v>
          </cell>
        </row>
        <row r="61">
          <cell r="B61" t="str">
            <v>Septiembre</v>
          </cell>
          <cell r="C61">
            <v>9923</v>
          </cell>
          <cell r="I61">
            <v>13050</v>
          </cell>
          <cell r="K61">
            <v>15730</v>
          </cell>
          <cell r="M61">
            <v>13601</v>
          </cell>
          <cell r="N61">
            <v>-0.13534647171010805</v>
          </cell>
          <cell r="O61">
            <v>0.37065403607779901</v>
          </cell>
        </row>
        <row r="62">
          <cell r="B62" t="str">
            <v>Octubre</v>
          </cell>
          <cell r="C62">
            <v>10354</v>
          </cell>
          <cell r="I62">
            <v>14337</v>
          </cell>
          <cell r="K62">
            <v>16623</v>
          </cell>
          <cell r="M62">
            <v>16019</v>
          </cell>
          <cell r="N62">
            <v>-3.6335198219334619E-2</v>
          </cell>
          <cell r="O62">
            <v>0.54713154336488312</v>
          </cell>
        </row>
        <row r="63">
          <cell r="B63" t="str">
            <v>Noviembre</v>
          </cell>
          <cell r="C63">
            <v>12679</v>
          </cell>
          <cell r="I63">
            <v>14216</v>
          </cell>
          <cell r="K63">
            <v>17852</v>
          </cell>
          <cell r="M63">
            <v>19160</v>
          </cell>
          <cell r="N63">
            <v>7.3269101501232337E-2</v>
          </cell>
          <cell r="O63">
            <v>0.51116018613455316</v>
          </cell>
        </row>
        <row r="64">
          <cell r="B64" t="str">
            <v>Diciembre</v>
          </cell>
          <cell r="C64">
            <v>9788</v>
          </cell>
          <cell r="I64">
            <v>10635</v>
          </cell>
          <cell r="K64">
            <v>11703</v>
          </cell>
          <cell r="M64">
            <v>13225</v>
          </cell>
          <cell r="N64">
            <v>0.13005212338716565</v>
          </cell>
          <cell r="O64">
            <v>0.35114425827543938</v>
          </cell>
        </row>
        <row r="65">
          <cell r="C65">
            <v>124697</v>
          </cell>
          <cell r="I65">
            <v>143385</v>
          </cell>
          <cell r="K65">
            <v>181396</v>
          </cell>
          <cell r="M65">
            <v>174490</v>
          </cell>
          <cell r="N65">
            <v>-3.807140179496793E-2</v>
          </cell>
          <cell r="O65">
            <v>0.39931193212346727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8273</v>
          </cell>
          <cell r="I75">
            <v>5493</v>
          </cell>
          <cell r="K75">
            <v>9852</v>
          </cell>
          <cell r="M75">
            <v>10259</v>
          </cell>
          <cell r="N75">
            <v>4.1311408850994713E-2</v>
          </cell>
          <cell r="O75">
            <v>0.24005802006527266</v>
          </cell>
        </row>
        <row r="76">
          <cell r="B76" t="str">
            <v>Febrero</v>
          </cell>
          <cell r="C76">
            <v>7717</v>
          </cell>
          <cell r="I76">
            <v>7277</v>
          </cell>
          <cell r="K76">
            <v>9758</v>
          </cell>
          <cell r="M76">
            <v>8762</v>
          </cell>
          <cell r="N76">
            <v>-0.10207009633121544</v>
          </cell>
          <cell r="O76">
            <v>0.13541531683296615</v>
          </cell>
        </row>
        <row r="77">
          <cell r="B77" t="str">
            <v>Marzo</v>
          </cell>
          <cell r="C77">
            <v>8025</v>
          </cell>
          <cell r="I77">
            <v>9595</v>
          </cell>
          <cell r="K77">
            <v>12059</v>
          </cell>
          <cell r="M77">
            <v>10788</v>
          </cell>
          <cell r="N77">
            <v>-0.1053984575835476</v>
          </cell>
          <cell r="O77">
            <v>0.34429906542056066</v>
          </cell>
        </row>
        <row r="78">
          <cell r="B78" t="str">
            <v>Abril</v>
          </cell>
          <cell r="C78">
            <v>8602</v>
          </cell>
          <cell r="I78">
            <v>11823</v>
          </cell>
          <cell r="K78">
            <v>10761</v>
          </cell>
          <cell r="M78">
            <v>9063</v>
          </cell>
          <cell r="N78">
            <v>-0.15779202676331194</v>
          </cell>
          <cell r="O78">
            <v>5.3592187863287677E-2</v>
          </cell>
        </row>
        <row r="79">
          <cell r="B79" t="str">
            <v>Mayo</v>
          </cell>
          <cell r="C79">
            <v>9243</v>
          </cell>
          <cell r="I79">
            <v>11828</v>
          </cell>
          <cell r="K79">
            <v>11521</v>
          </cell>
          <cell r="M79">
            <v>9774</v>
          </cell>
          <cell r="N79">
            <v>-0.1516361426959465</v>
          </cell>
          <cell r="O79">
            <v>5.7448880233690325E-2</v>
          </cell>
        </row>
        <row r="80">
          <cell r="B80" t="str">
            <v>Junio</v>
          </cell>
          <cell r="C80">
            <v>8730</v>
          </cell>
          <cell r="I80">
            <v>12260</v>
          </cell>
          <cell r="K80">
            <v>11203</v>
          </cell>
          <cell r="M80">
            <v>12643</v>
          </cell>
          <cell r="N80">
            <v>0.12853699901812021</v>
          </cell>
          <cell r="O80">
            <v>0.44822451317296674</v>
          </cell>
        </row>
        <row r="81">
          <cell r="B81" t="str">
            <v>Julio</v>
          </cell>
          <cell r="C81">
            <v>10648</v>
          </cell>
          <cell r="I81">
            <v>13253</v>
          </cell>
          <cell r="K81">
            <v>8612</v>
          </cell>
          <cell r="M81">
            <v>17033</v>
          </cell>
          <cell r="N81">
            <v>0.97782164421737106</v>
          </cell>
          <cell r="O81">
            <v>0.59964312546957177</v>
          </cell>
        </row>
        <row r="82">
          <cell r="B82" t="str">
            <v>Agosto</v>
          </cell>
          <cell r="C82">
            <v>11143</v>
          </cell>
          <cell r="I82">
            <v>11778</v>
          </cell>
          <cell r="K82">
            <v>8620</v>
          </cell>
          <cell r="M82">
            <v>11993</v>
          </cell>
          <cell r="N82">
            <v>0.39129930394431556</v>
          </cell>
          <cell r="O82">
            <v>7.6281073319572901E-2</v>
          </cell>
        </row>
        <row r="83">
          <cell r="B83" t="str">
            <v>Septiembre</v>
          </cell>
          <cell r="C83">
            <v>8200</v>
          </cell>
          <cell r="I83">
            <v>11498</v>
          </cell>
          <cell r="K83">
            <v>7357</v>
          </cell>
          <cell r="M83">
            <v>13491</v>
          </cell>
          <cell r="N83">
            <v>0.83376376240315353</v>
          </cell>
          <cell r="O83">
            <v>0.64524390243902441</v>
          </cell>
        </row>
        <row r="84">
          <cell r="B84" t="str">
            <v>Octubre</v>
          </cell>
          <cell r="C84">
            <v>9966</v>
          </cell>
          <cell r="I84">
            <v>11877</v>
          </cell>
          <cell r="K84">
            <v>11841</v>
          </cell>
          <cell r="M84">
            <v>8327</v>
          </cell>
          <cell r="N84">
            <v>-0.29676547588886071</v>
          </cell>
          <cell r="O84">
            <v>-0.16445916114790282</v>
          </cell>
        </row>
        <row r="85">
          <cell r="B85" t="str">
            <v>Noviembre</v>
          </cell>
          <cell r="C85">
            <v>9417</v>
          </cell>
          <cell r="I85">
            <v>11650</v>
          </cell>
          <cell r="K85">
            <v>8893</v>
          </cell>
          <cell r="M85">
            <v>9954</v>
          </cell>
          <cell r="N85">
            <v>0.11930732036433156</v>
          </cell>
          <cell r="O85">
            <v>5.702453010512909E-2</v>
          </cell>
        </row>
        <row r="86">
          <cell r="B86" t="str">
            <v>Diciembre</v>
          </cell>
          <cell r="C86">
            <v>10747</v>
          </cell>
          <cell r="I86">
            <v>10227</v>
          </cell>
          <cell r="K86">
            <v>10477</v>
          </cell>
          <cell r="M86">
            <v>11822</v>
          </cell>
          <cell r="N86">
            <v>0.12837644363844603</v>
          </cell>
          <cell r="O86">
            <v>0.10002791476691164</v>
          </cell>
        </row>
        <row r="87">
          <cell r="C87">
            <v>110711</v>
          </cell>
          <cell r="I87">
            <v>128559</v>
          </cell>
          <cell r="K87">
            <v>120954</v>
          </cell>
          <cell r="M87">
            <v>133909</v>
          </cell>
          <cell r="N87">
            <v>0.10710683400300947</v>
          </cell>
          <cell r="O87">
            <v>0.20953654108444519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31462</v>
          </cell>
          <cell r="I97">
            <v>25050</v>
          </cell>
          <cell r="K97">
            <v>37942</v>
          </cell>
          <cell r="M97">
            <v>37470</v>
          </cell>
          <cell r="N97">
            <v>-1.2440040061145963E-2</v>
          </cell>
          <cell r="O97">
            <v>0.19096052380649664</v>
          </cell>
        </row>
        <row r="98">
          <cell r="B98" t="str">
            <v>Febrero</v>
          </cell>
          <cell r="C98">
            <v>28564</v>
          </cell>
          <cell r="I98">
            <v>23883</v>
          </cell>
          <cell r="K98">
            <v>28543</v>
          </cell>
          <cell r="M98">
            <v>31515</v>
          </cell>
          <cell r="N98">
            <v>0.10412360298497014</v>
          </cell>
          <cell r="O98">
            <v>0.10331186108388191</v>
          </cell>
        </row>
        <row r="99">
          <cell r="B99" t="str">
            <v>Marzo</v>
          </cell>
          <cell r="C99">
            <v>29336</v>
          </cell>
          <cell r="I99">
            <v>24877</v>
          </cell>
          <cell r="K99">
            <v>28208</v>
          </cell>
          <cell r="M99">
            <v>32985</v>
          </cell>
          <cell r="N99">
            <v>0.16934912081678966</v>
          </cell>
          <cell r="O99">
            <v>0.12438641941641659</v>
          </cell>
        </row>
        <row r="100">
          <cell r="B100" t="str">
            <v>Abril</v>
          </cell>
          <cell r="C100">
            <v>20071</v>
          </cell>
          <cell r="I100">
            <v>21470</v>
          </cell>
          <cell r="K100">
            <v>17602</v>
          </cell>
          <cell r="M100">
            <v>23357</v>
          </cell>
          <cell r="N100">
            <v>0.32695148278604713</v>
          </cell>
          <cell r="O100">
            <v>0.16371879826615521</v>
          </cell>
        </row>
        <row r="101">
          <cell r="B101" t="str">
            <v>Mayo</v>
          </cell>
          <cell r="C101">
            <v>15706</v>
          </cell>
          <cell r="I101">
            <v>18584</v>
          </cell>
          <cell r="K101">
            <v>14402</v>
          </cell>
          <cell r="M101">
            <v>13575</v>
          </cell>
          <cell r="N101">
            <v>-5.7422580197194817E-2</v>
          </cell>
          <cell r="O101">
            <v>-0.13568063160575572</v>
          </cell>
        </row>
        <row r="102">
          <cell r="B102" t="str">
            <v>Junio</v>
          </cell>
          <cell r="C102">
            <v>12913</v>
          </cell>
          <cell r="I102">
            <v>16166</v>
          </cell>
          <cell r="K102">
            <v>12768</v>
          </cell>
          <cell r="M102">
            <v>11859</v>
          </cell>
          <cell r="N102">
            <v>-7.1193609022556337E-2</v>
          </cell>
          <cell r="O102">
            <v>-8.1623170448385296E-2</v>
          </cell>
        </row>
        <row r="103">
          <cell r="B103" t="str">
            <v>Julio</v>
          </cell>
          <cell r="C103">
            <v>18955</v>
          </cell>
          <cell r="I103">
            <v>17702</v>
          </cell>
          <cell r="K103">
            <v>15329</v>
          </cell>
          <cell r="M103">
            <v>15153</v>
          </cell>
          <cell r="N103">
            <v>-1.148150564289907E-2</v>
          </cell>
          <cell r="O103">
            <v>-0.20058032181482455</v>
          </cell>
        </row>
        <row r="104">
          <cell r="B104" t="str">
            <v>Agosto</v>
          </cell>
          <cell r="C104">
            <v>18916</v>
          </cell>
          <cell r="I104">
            <v>20739</v>
          </cell>
          <cell r="K104">
            <v>21205</v>
          </cell>
          <cell r="M104">
            <v>20897</v>
          </cell>
          <cell r="N104">
            <v>-1.4524876208441451E-2</v>
          </cell>
          <cell r="O104">
            <v>0.1047261577500529</v>
          </cell>
        </row>
        <row r="105">
          <cell r="B105" t="str">
            <v>Septiembre</v>
          </cell>
          <cell r="C105">
            <v>18348</v>
          </cell>
          <cell r="I105">
            <v>17676</v>
          </cell>
          <cell r="K105">
            <v>17064</v>
          </cell>
          <cell r="M105">
            <v>16062</v>
          </cell>
          <cell r="N105">
            <v>-5.8720112517580914E-2</v>
          </cell>
          <cell r="O105">
            <v>-0.12459123610202749</v>
          </cell>
        </row>
        <row r="106">
          <cell r="B106" t="str">
            <v>Octubre</v>
          </cell>
          <cell r="C106">
            <v>19796</v>
          </cell>
          <cell r="I106">
            <v>22032</v>
          </cell>
          <cell r="K106">
            <v>20857</v>
          </cell>
          <cell r="M106">
            <v>18778</v>
          </cell>
          <cell r="N106">
            <v>-9.9678764923047392E-2</v>
          </cell>
          <cell r="O106">
            <v>-5.1424530208122876E-2</v>
          </cell>
        </row>
        <row r="107">
          <cell r="B107" t="str">
            <v>Noviembre</v>
          </cell>
          <cell r="C107">
            <v>25550</v>
          </cell>
          <cell r="I107">
            <v>30180</v>
          </cell>
          <cell r="K107">
            <v>29246</v>
          </cell>
          <cell r="M107">
            <v>24055</v>
          </cell>
          <cell r="N107">
            <v>-0.1774943582028311</v>
          </cell>
          <cell r="O107">
            <v>-5.8512720156555731E-2</v>
          </cell>
        </row>
        <row r="108">
          <cell r="B108" t="str">
            <v>Diciembre</v>
          </cell>
          <cell r="C108">
            <v>28412</v>
          </cell>
          <cell r="I108">
            <v>33196</v>
          </cell>
          <cell r="K108">
            <v>30946</v>
          </cell>
          <cell r="M108">
            <v>30168</v>
          </cell>
          <cell r="N108">
            <v>-2.5140567440056882E-2</v>
          </cell>
          <cell r="O108">
            <v>6.1804871181191157E-2</v>
          </cell>
        </row>
        <row r="109">
          <cell r="C109">
            <v>268029</v>
          </cell>
          <cell r="I109">
            <v>271555</v>
          </cell>
          <cell r="K109">
            <v>274112</v>
          </cell>
          <cell r="M109">
            <v>275874</v>
          </cell>
          <cell r="N109">
            <v>6.4280294186318532E-3</v>
          </cell>
          <cell r="O109">
            <v>2.9269220867891077E-2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4130</v>
          </cell>
          <cell r="I119">
            <v>3433</v>
          </cell>
          <cell r="K119">
            <v>5079</v>
          </cell>
          <cell r="M119">
            <v>5741</v>
          </cell>
          <cell r="N119">
            <v>0.13034061823193532</v>
          </cell>
          <cell r="O119">
            <v>0.39007263922518165</v>
          </cell>
        </row>
        <row r="120">
          <cell r="B120" t="str">
            <v>Febrero</v>
          </cell>
          <cell r="C120">
            <v>4194</v>
          </cell>
          <cell r="I120">
            <v>3574</v>
          </cell>
          <cell r="K120">
            <v>3403</v>
          </cell>
          <cell r="M120">
            <v>4850</v>
          </cell>
          <cell r="N120">
            <v>0.42521304731119591</v>
          </cell>
          <cell r="O120">
            <v>0.15641392465426796</v>
          </cell>
        </row>
        <row r="121">
          <cell r="B121" t="str">
            <v>Marzo</v>
          </cell>
          <cell r="C121">
            <v>3947</v>
          </cell>
          <cell r="I121">
            <v>3753</v>
          </cell>
          <cell r="K121">
            <v>3286</v>
          </cell>
          <cell r="M121">
            <v>4425</v>
          </cell>
          <cell r="N121">
            <v>0.34662203286670734</v>
          </cell>
          <cell r="O121">
            <v>0.12110463643273373</v>
          </cell>
        </row>
        <row r="122">
          <cell r="B122" t="str">
            <v>Abril</v>
          </cell>
          <cell r="C122">
            <v>2305</v>
          </cell>
          <cell r="I122">
            <v>2500</v>
          </cell>
          <cell r="K122">
            <v>2023</v>
          </cell>
          <cell r="M122">
            <v>3860</v>
          </cell>
          <cell r="N122">
            <v>0.90805734058329213</v>
          </cell>
          <cell r="O122">
            <v>0.67462039045553146</v>
          </cell>
        </row>
        <row r="123">
          <cell r="B123" t="str">
            <v>Mayo</v>
          </cell>
          <cell r="C123">
            <v>1499</v>
          </cell>
          <cell r="I123">
            <v>1644</v>
          </cell>
          <cell r="K123">
            <v>1553</v>
          </cell>
          <cell r="M123">
            <v>1323</v>
          </cell>
          <cell r="N123">
            <v>-0.14810045074050227</v>
          </cell>
          <cell r="O123">
            <v>-0.11741160773849235</v>
          </cell>
        </row>
        <row r="124">
          <cell r="B124" t="str">
            <v>Junio</v>
          </cell>
          <cell r="C124">
            <v>1360</v>
          </cell>
          <cell r="I124">
            <v>2004</v>
          </cell>
          <cell r="K124">
            <v>1777</v>
          </cell>
          <cell r="M124">
            <v>1481</v>
          </cell>
          <cell r="N124">
            <v>-0.16657287563308942</v>
          </cell>
          <cell r="O124">
            <v>8.8970588235294024E-2</v>
          </cell>
        </row>
        <row r="125">
          <cell r="B125" t="str">
            <v>Julio</v>
          </cell>
          <cell r="C125">
            <v>2375</v>
          </cell>
          <cell r="I125">
            <v>2896</v>
          </cell>
          <cell r="K125">
            <v>1965</v>
          </cell>
          <cell r="M125">
            <v>1886</v>
          </cell>
          <cell r="N125">
            <v>-4.0203562340966892E-2</v>
          </cell>
          <cell r="O125">
            <v>-0.20589473684210524</v>
          </cell>
        </row>
        <row r="126">
          <cell r="B126" t="str">
            <v>Agosto</v>
          </cell>
          <cell r="C126">
            <v>2246</v>
          </cell>
          <cell r="I126">
            <v>2814</v>
          </cell>
          <cell r="K126">
            <v>4366</v>
          </cell>
          <cell r="M126">
            <v>2083</v>
          </cell>
          <cell r="N126">
            <v>-0.52290426019239578</v>
          </cell>
          <cell r="O126">
            <v>-7.257346393588604E-2</v>
          </cell>
        </row>
        <row r="127">
          <cell r="B127" t="str">
            <v>Septiembre</v>
          </cell>
          <cell r="C127">
            <v>2147</v>
          </cell>
          <cell r="I127">
            <v>2245</v>
          </cell>
          <cell r="K127">
            <v>4909</v>
          </cell>
          <cell r="M127">
            <v>2363</v>
          </cell>
          <cell r="N127">
            <v>-0.51863923405988999</v>
          </cell>
          <cell r="O127">
            <v>0.10060549604098745</v>
          </cell>
        </row>
        <row r="128">
          <cell r="B128" t="str">
            <v>Octubre</v>
          </cell>
          <cell r="C128">
            <v>2070</v>
          </cell>
          <cell r="I128">
            <v>2166</v>
          </cell>
          <cell r="K128">
            <v>4936</v>
          </cell>
          <cell r="M128">
            <v>1826</v>
          </cell>
          <cell r="N128">
            <v>-0.63006482982171796</v>
          </cell>
          <cell r="O128">
            <v>-0.11787439613526574</v>
          </cell>
        </row>
        <row r="129">
          <cell r="B129" t="str">
            <v>Noviembre</v>
          </cell>
          <cell r="C129">
            <v>3126</v>
          </cell>
          <cell r="I129">
            <v>2705</v>
          </cell>
          <cell r="K129">
            <v>3283</v>
          </cell>
          <cell r="M129">
            <v>2998</v>
          </cell>
          <cell r="N129">
            <v>-8.6810843740481314E-2</v>
          </cell>
          <cell r="O129">
            <v>-4.0946896992962278E-2</v>
          </cell>
        </row>
        <row r="130">
          <cell r="B130" t="str">
            <v>Diciembre</v>
          </cell>
          <cell r="C130">
            <v>3601</v>
          </cell>
          <cell r="I130">
            <v>3617</v>
          </cell>
          <cell r="K130">
            <v>3687</v>
          </cell>
          <cell r="M130">
            <v>3685</v>
          </cell>
          <cell r="N130">
            <v>-5.4244643341472276E-4</v>
          </cell>
          <cell r="O130">
            <v>2.3326853651763457E-2</v>
          </cell>
        </row>
        <row r="131">
          <cell r="C131">
            <v>33000</v>
          </cell>
          <cell r="I131">
            <v>33351</v>
          </cell>
          <cell r="K131">
            <v>40267</v>
          </cell>
          <cell r="M131">
            <v>36521</v>
          </cell>
          <cell r="N131">
            <v>-9.3029031216628977E-2</v>
          </cell>
          <cell r="O131">
            <v>0.10669696969696973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4801</v>
          </cell>
          <cell r="I141">
            <v>3311</v>
          </cell>
          <cell r="K141">
            <v>6542</v>
          </cell>
          <cell r="M141">
            <v>6067</v>
          </cell>
          <cell r="N141">
            <v>-7.2607765209416031E-2</v>
          </cell>
          <cell r="O141">
            <v>0.26369506352843164</v>
          </cell>
        </row>
        <row r="142">
          <cell r="B142" t="str">
            <v>Febrero</v>
          </cell>
          <cell r="C142">
            <v>3264</v>
          </cell>
          <cell r="I142">
            <v>2826</v>
          </cell>
          <cell r="K142">
            <v>4664</v>
          </cell>
          <cell r="M142">
            <v>4561</v>
          </cell>
          <cell r="N142">
            <v>-2.2084048027444236E-2</v>
          </cell>
          <cell r="O142">
            <v>0.39736519607843146</v>
          </cell>
        </row>
        <row r="143">
          <cell r="B143" t="str">
            <v>Marzo</v>
          </cell>
          <cell r="C143">
            <v>3606</v>
          </cell>
          <cell r="I143">
            <v>3699</v>
          </cell>
          <cell r="K143">
            <v>5403</v>
          </cell>
          <cell r="M143">
            <v>5795</v>
          </cell>
          <cell r="N143">
            <v>7.2552285767166325E-2</v>
          </cell>
          <cell r="O143">
            <v>0.60704381586245137</v>
          </cell>
        </row>
        <row r="144">
          <cell r="B144" t="str">
            <v>Abril</v>
          </cell>
          <cell r="C144">
            <v>2384</v>
          </cell>
          <cell r="I144">
            <v>3126</v>
          </cell>
          <cell r="K144">
            <v>3248</v>
          </cell>
          <cell r="M144">
            <v>3013</v>
          </cell>
          <cell r="N144">
            <v>-7.2352216748768461E-2</v>
          </cell>
          <cell r="O144">
            <v>0.26384228187919456</v>
          </cell>
        </row>
        <row r="145">
          <cell r="B145" t="str">
            <v>Mayo</v>
          </cell>
          <cell r="C145">
            <v>1291</v>
          </cell>
          <cell r="I145">
            <v>1982</v>
          </cell>
          <cell r="K145">
            <v>1617</v>
          </cell>
          <cell r="M145">
            <v>1644</v>
          </cell>
          <cell r="N145">
            <v>1.6697588126159513E-2</v>
          </cell>
          <cell r="O145">
            <v>0.27343144848954304</v>
          </cell>
        </row>
        <row r="146">
          <cell r="B146" t="str">
            <v>Junio</v>
          </cell>
          <cell r="C146">
            <v>907</v>
          </cell>
          <cell r="I146">
            <v>1123</v>
          </cell>
          <cell r="K146">
            <v>1064</v>
          </cell>
          <cell r="M146">
            <v>1312</v>
          </cell>
          <cell r="N146">
            <v>0.23308270676691722</v>
          </cell>
          <cell r="O146">
            <v>0.44652701212789414</v>
          </cell>
        </row>
        <row r="147">
          <cell r="B147" t="str">
            <v>Julio</v>
          </cell>
          <cell r="C147">
            <v>1493</v>
          </cell>
          <cell r="I147">
            <v>2041</v>
          </cell>
          <cell r="K147">
            <v>1913</v>
          </cell>
          <cell r="M147">
            <v>1547</v>
          </cell>
          <cell r="N147">
            <v>-0.19132253005750133</v>
          </cell>
          <cell r="O147">
            <v>3.6168787675820546E-2</v>
          </cell>
        </row>
        <row r="148">
          <cell r="B148" t="str">
            <v>Agosto</v>
          </cell>
          <cell r="C148">
            <v>1907</v>
          </cell>
          <cell r="I148">
            <v>1858</v>
          </cell>
          <cell r="K148">
            <v>2985</v>
          </cell>
          <cell r="M148">
            <v>2860</v>
          </cell>
          <cell r="N148">
            <v>-4.1876046901172526E-2</v>
          </cell>
          <cell r="O148">
            <v>0.49973780807551127</v>
          </cell>
        </row>
        <row r="149">
          <cell r="B149" t="str">
            <v>Septiembre</v>
          </cell>
          <cell r="C149">
            <v>1505</v>
          </cell>
          <cell r="I149">
            <v>1872</v>
          </cell>
          <cell r="K149">
            <v>2184</v>
          </cell>
          <cell r="M149">
            <v>2212</v>
          </cell>
          <cell r="N149">
            <v>1.2820512820512775E-2</v>
          </cell>
          <cell r="O149">
            <v>0.46976744186046515</v>
          </cell>
        </row>
        <row r="150">
          <cell r="B150" t="str">
            <v>Octubre</v>
          </cell>
          <cell r="C150">
            <v>2455</v>
          </cell>
          <cell r="I150">
            <v>2874</v>
          </cell>
          <cell r="K150">
            <v>3162</v>
          </cell>
          <cell r="M150">
            <v>3189</v>
          </cell>
          <cell r="N150">
            <v>8.5388994307400434E-3</v>
          </cell>
          <cell r="O150">
            <v>0.29898167006109988</v>
          </cell>
        </row>
        <row r="151">
          <cell r="B151" t="str">
            <v>Noviembre</v>
          </cell>
          <cell r="C151">
            <v>3469</v>
          </cell>
          <cell r="I151">
            <v>4788</v>
          </cell>
          <cell r="K151">
            <v>4616</v>
          </cell>
          <cell r="M151">
            <v>4412</v>
          </cell>
          <cell r="N151">
            <v>-4.4194107452339648E-2</v>
          </cell>
          <cell r="O151">
            <v>0.27183626405304118</v>
          </cell>
        </row>
        <row r="152">
          <cell r="B152" t="str">
            <v>Diciembre</v>
          </cell>
          <cell r="C152">
            <v>3783</v>
          </cell>
          <cell r="I152">
            <v>5291</v>
          </cell>
          <cell r="K152">
            <v>6047</v>
          </cell>
          <cell r="M152">
            <v>5549</v>
          </cell>
          <cell r="N152">
            <v>-8.2354886720687914E-2</v>
          </cell>
          <cell r="O152">
            <v>0.46682527094898219</v>
          </cell>
        </row>
        <row r="153">
          <cell r="C153">
            <v>30865</v>
          </cell>
          <cell r="I153">
            <v>34791</v>
          </cell>
          <cell r="K153">
            <v>43445</v>
          </cell>
          <cell r="M153">
            <v>42161</v>
          </cell>
          <cell r="N153">
            <v>-2.9554609276096211E-2</v>
          </cell>
          <cell r="O153">
            <v>0.36598088449700317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1809</v>
          </cell>
          <cell r="I163">
            <v>1697</v>
          </cell>
          <cell r="K163">
            <v>3344</v>
          </cell>
          <cell r="M163">
            <v>2895</v>
          </cell>
          <cell r="N163">
            <v>-0.13427033492822971</v>
          </cell>
          <cell r="O163">
            <v>0.60033167495854056</v>
          </cell>
        </row>
        <row r="164">
          <cell r="B164" t="str">
            <v>Febrero</v>
          </cell>
          <cell r="C164">
            <v>2212</v>
          </cell>
          <cell r="I164">
            <v>2208</v>
          </cell>
          <cell r="K164">
            <v>2356</v>
          </cell>
          <cell r="M164">
            <v>2461</v>
          </cell>
          <cell r="N164">
            <v>4.4567062818336112E-2</v>
          </cell>
          <cell r="O164">
            <v>0.11256781193490051</v>
          </cell>
        </row>
        <row r="165">
          <cell r="B165" t="str">
            <v>Marzo</v>
          </cell>
          <cell r="C165">
            <v>1654</v>
          </cell>
          <cell r="I165">
            <v>2855</v>
          </cell>
          <cell r="K165">
            <v>2785</v>
          </cell>
          <cell r="M165">
            <v>2820</v>
          </cell>
          <cell r="N165">
            <v>1.2567324955116588E-2</v>
          </cell>
          <cell r="O165">
            <v>0.70495767835550183</v>
          </cell>
        </row>
        <row r="166">
          <cell r="B166" t="str">
            <v>Abril</v>
          </cell>
          <cell r="C166">
            <v>1396</v>
          </cell>
          <cell r="I166">
            <v>1982</v>
          </cell>
          <cell r="K166">
            <v>1759</v>
          </cell>
          <cell r="M166">
            <v>1879</v>
          </cell>
          <cell r="N166">
            <v>6.8220579874928911E-2</v>
          </cell>
          <cell r="O166">
            <v>0.34598853868194834</v>
          </cell>
        </row>
        <row r="167">
          <cell r="B167" t="str">
            <v>Mayo</v>
          </cell>
          <cell r="C167">
            <v>1484</v>
          </cell>
          <cell r="I167">
            <v>1622</v>
          </cell>
          <cell r="K167">
            <v>2014</v>
          </cell>
          <cell r="M167">
            <v>1952</v>
          </cell>
          <cell r="N167">
            <v>-3.0784508440913627E-2</v>
          </cell>
          <cell r="O167">
            <v>0.31536388140161731</v>
          </cell>
        </row>
        <row r="168">
          <cell r="B168" t="str">
            <v>Junio</v>
          </cell>
          <cell r="C168">
            <v>920</v>
          </cell>
          <cell r="I168">
            <v>1049</v>
          </cell>
          <cell r="K168">
            <v>1678</v>
          </cell>
          <cell r="M168">
            <v>905</v>
          </cell>
          <cell r="N168">
            <v>-0.46066746126340885</v>
          </cell>
          <cell r="O168">
            <v>-1.6304347826086918E-2</v>
          </cell>
        </row>
        <row r="169">
          <cell r="B169" t="str">
            <v>Julio</v>
          </cell>
          <cell r="C169">
            <v>1498</v>
          </cell>
          <cell r="I169">
            <v>1231</v>
          </cell>
          <cell r="K169">
            <v>1543</v>
          </cell>
          <cell r="M169">
            <v>1293</v>
          </cell>
          <cell r="N169">
            <v>-0.1620220349967596</v>
          </cell>
          <cell r="O169">
            <v>-0.13684913217623496</v>
          </cell>
        </row>
        <row r="170">
          <cell r="B170" t="str">
            <v>Agosto</v>
          </cell>
          <cell r="C170">
            <v>2197</v>
          </cell>
          <cell r="I170">
            <v>2883</v>
          </cell>
          <cell r="K170">
            <v>3093</v>
          </cell>
          <cell r="M170">
            <v>3962</v>
          </cell>
          <cell r="N170">
            <v>0.28095699967668919</v>
          </cell>
          <cell r="O170">
            <v>0.80336822940373231</v>
          </cell>
        </row>
        <row r="171">
          <cell r="B171" t="str">
            <v>Septiembre</v>
          </cell>
          <cell r="C171">
            <v>1701</v>
          </cell>
          <cell r="I171">
            <v>1536</v>
          </cell>
          <cell r="K171">
            <v>1358</v>
          </cell>
          <cell r="M171">
            <v>2078</v>
          </cell>
          <cell r="N171">
            <v>0.53019145802650947</v>
          </cell>
          <cell r="O171">
            <v>0.22163433274544375</v>
          </cell>
        </row>
        <row r="172">
          <cell r="B172" t="str">
            <v>Octubre</v>
          </cell>
          <cell r="C172">
            <v>1738</v>
          </cell>
          <cell r="I172">
            <v>1751</v>
          </cell>
          <cell r="K172">
            <v>1685</v>
          </cell>
          <cell r="M172">
            <v>1740</v>
          </cell>
          <cell r="N172">
            <v>3.2640949554896048E-2</v>
          </cell>
          <cell r="O172">
            <v>1.1507479861909697E-3</v>
          </cell>
        </row>
        <row r="173">
          <cell r="B173" t="str">
            <v>Noviembre</v>
          </cell>
          <cell r="C173">
            <v>1784</v>
          </cell>
          <cell r="I173">
            <v>2465</v>
          </cell>
          <cell r="K173">
            <v>2852</v>
          </cell>
          <cell r="M173">
            <v>2022</v>
          </cell>
          <cell r="N173">
            <v>-0.29102384291725103</v>
          </cell>
          <cell r="O173">
            <v>0.13340807174887903</v>
          </cell>
        </row>
        <row r="174">
          <cell r="B174" t="str">
            <v>Diciembre</v>
          </cell>
          <cell r="C174">
            <v>1917</v>
          </cell>
          <cell r="I174">
            <v>2595</v>
          </cell>
          <cell r="K174">
            <v>2270</v>
          </cell>
          <cell r="M174">
            <v>2368</v>
          </cell>
          <cell r="N174">
            <v>4.3171806167400906E-2</v>
          </cell>
          <cell r="O174">
            <v>0.23526343244653103</v>
          </cell>
        </row>
        <row r="175">
          <cell r="C175">
            <v>20310</v>
          </cell>
          <cell r="I175">
            <v>23874</v>
          </cell>
          <cell r="K175">
            <v>26737</v>
          </cell>
          <cell r="M175">
            <v>26375</v>
          </cell>
          <cell r="N175">
            <v>-1.3539290122302372E-2</v>
          </cell>
          <cell r="O175">
            <v>0.29862136878385037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323</v>
          </cell>
          <cell r="I185">
            <v>413</v>
          </cell>
          <cell r="K185">
            <v>618</v>
          </cell>
          <cell r="M185">
            <v>796</v>
          </cell>
          <cell r="N185">
            <v>0.28802588996763756</v>
          </cell>
          <cell r="O185">
            <v>1.4643962848297214</v>
          </cell>
        </row>
        <row r="186">
          <cell r="B186" t="str">
            <v>Febrero</v>
          </cell>
          <cell r="C186">
            <v>356</v>
          </cell>
          <cell r="I186">
            <v>507</v>
          </cell>
          <cell r="K186">
            <v>515</v>
          </cell>
          <cell r="M186">
            <v>580</v>
          </cell>
          <cell r="N186">
            <v>0.12621359223300965</v>
          </cell>
          <cell r="O186">
            <v>0.6292134831460674</v>
          </cell>
        </row>
        <row r="187">
          <cell r="B187" t="str">
            <v>Marzo</v>
          </cell>
          <cell r="C187">
            <v>421</v>
          </cell>
          <cell r="I187">
            <v>494</v>
          </cell>
          <cell r="K187">
            <v>852</v>
          </cell>
          <cell r="M187">
            <v>529</v>
          </cell>
          <cell r="N187">
            <v>-0.37910798122065725</v>
          </cell>
          <cell r="O187">
            <v>0.25653206650831351</v>
          </cell>
        </row>
        <row r="188">
          <cell r="B188" t="str">
            <v>Abril</v>
          </cell>
          <cell r="C188">
            <v>301</v>
          </cell>
          <cell r="I188">
            <v>320</v>
          </cell>
          <cell r="K188">
            <v>425</v>
          </cell>
          <cell r="M188">
            <v>432</v>
          </cell>
          <cell r="N188">
            <v>1.6470588235294015E-2</v>
          </cell>
          <cell r="O188">
            <v>0.4352159468438539</v>
          </cell>
        </row>
        <row r="189">
          <cell r="B189" t="str">
            <v>Mayo</v>
          </cell>
          <cell r="C189">
            <v>265</v>
          </cell>
          <cell r="I189">
            <v>325</v>
          </cell>
          <cell r="K189">
            <v>258</v>
          </cell>
          <cell r="M189">
            <v>367</v>
          </cell>
          <cell r="N189">
            <v>0.42248062015503884</v>
          </cell>
          <cell r="O189">
            <v>0.38490566037735841</v>
          </cell>
        </row>
        <row r="190">
          <cell r="B190" t="str">
            <v>junio</v>
          </cell>
          <cell r="C190">
            <v>253</v>
          </cell>
          <cell r="I190">
            <v>268</v>
          </cell>
          <cell r="K190">
            <v>221</v>
          </cell>
          <cell r="M190">
            <v>272</v>
          </cell>
          <cell r="N190">
            <v>0.23076923076923084</v>
          </cell>
          <cell r="O190">
            <v>7.5098814229249022E-2</v>
          </cell>
        </row>
        <row r="191">
          <cell r="B191" t="str">
            <v>Julio</v>
          </cell>
          <cell r="C191">
            <v>276</v>
          </cell>
          <cell r="I191">
            <v>406</v>
          </cell>
          <cell r="K191">
            <v>344</v>
          </cell>
          <cell r="M191">
            <v>325</v>
          </cell>
          <cell r="N191">
            <v>-5.5232558139534871E-2</v>
          </cell>
          <cell r="O191">
            <v>0.17753623188405787</v>
          </cell>
        </row>
        <row r="192">
          <cell r="B192" t="str">
            <v>Agosto</v>
          </cell>
          <cell r="C192">
            <v>226</v>
          </cell>
          <cell r="I192">
            <v>450</v>
          </cell>
          <cell r="K192">
            <v>416</v>
          </cell>
          <cell r="M192">
            <v>463</v>
          </cell>
          <cell r="N192">
            <v>0.11298076923076916</v>
          </cell>
          <cell r="O192">
            <v>1.0486725663716814</v>
          </cell>
        </row>
        <row r="193">
          <cell r="B193" t="str">
            <v>Septiembre</v>
          </cell>
          <cell r="C193">
            <v>328</v>
          </cell>
          <cell r="I193">
            <v>243</v>
          </cell>
          <cell r="K193">
            <v>288</v>
          </cell>
          <cell r="M193">
            <v>439</v>
          </cell>
          <cell r="N193">
            <v>0.52430555555555558</v>
          </cell>
          <cell r="O193">
            <v>0.33841463414634143</v>
          </cell>
        </row>
        <row r="194">
          <cell r="B194" t="str">
            <v>Octubre</v>
          </cell>
          <cell r="C194">
            <v>285</v>
          </cell>
          <cell r="I194">
            <v>291</v>
          </cell>
          <cell r="K194">
            <v>386</v>
          </cell>
          <cell r="M194">
            <v>369</v>
          </cell>
          <cell r="N194">
            <v>-4.4041450777202118E-2</v>
          </cell>
          <cell r="O194">
            <v>0.29473684210526319</v>
          </cell>
        </row>
        <row r="195">
          <cell r="B195" t="str">
            <v>Noviembre</v>
          </cell>
          <cell r="C195">
            <v>523</v>
          </cell>
          <cell r="I195">
            <v>472</v>
          </cell>
          <cell r="K195">
            <v>961</v>
          </cell>
          <cell r="M195">
            <v>532</v>
          </cell>
          <cell r="N195">
            <v>-0.44640998959417277</v>
          </cell>
          <cell r="O195">
            <v>1.7208413001912115E-2</v>
          </cell>
        </row>
        <row r="196">
          <cell r="B196" t="str">
            <v>Diciembre</v>
          </cell>
          <cell r="C196">
            <v>366</v>
          </cell>
          <cell r="I196">
            <v>662</v>
          </cell>
          <cell r="K196">
            <v>674</v>
          </cell>
          <cell r="M196">
            <v>812</v>
          </cell>
          <cell r="N196">
            <v>0.20474777448071224</v>
          </cell>
          <cell r="O196">
            <v>1.2185792349726774</v>
          </cell>
        </row>
        <row r="197">
          <cell r="C197">
            <v>3923</v>
          </cell>
          <cell r="I197">
            <v>4851</v>
          </cell>
          <cell r="K197">
            <v>5958</v>
          </cell>
          <cell r="M197">
            <v>5916</v>
          </cell>
          <cell r="N197">
            <v>-7.0493454179254567E-3</v>
          </cell>
          <cell r="O197">
            <v>0.50802956920723941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645</v>
          </cell>
          <cell r="I207">
            <v>841</v>
          </cell>
          <cell r="K207">
            <v>839</v>
          </cell>
          <cell r="M207">
            <v>913</v>
          </cell>
          <cell r="N207">
            <v>8.8200238379022577E-2</v>
          </cell>
          <cell r="O207">
            <v>0.41550387596899219</v>
          </cell>
        </row>
        <row r="208">
          <cell r="B208" t="str">
            <v>Febrero</v>
          </cell>
          <cell r="C208">
            <v>446</v>
          </cell>
          <cell r="I208">
            <v>652</v>
          </cell>
          <cell r="K208">
            <v>647</v>
          </cell>
          <cell r="M208">
            <v>794</v>
          </cell>
          <cell r="N208">
            <v>0.22720247295208651</v>
          </cell>
          <cell r="O208">
            <v>0.78026905829596416</v>
          </cell>
        </row>
        <row r="209">
          <cell r="B209" t="str">
            <v>Marzo</v>
          </cell>
          <cell r="C209">
            <v>550</v>
          </cell>
          <cell r="I209">
            <v>550</v>
          </cell>
          <cell r="K209">
            <v>645</v>
          </cell>
          <cell r="M209">
            <v>658</v>
          </cell>
          <cell r="N209">
            <v>2.0155038759689825E-2</v>
          </cell>
          <cell r="O209">
            <v>0.1963636363636363</v>
          </cell>
        </row>
        <row r="210">
          <cell r="B210" t="str">
            <v>Abril</v>
          </cell>
          <cell r="C210">
            <v>183</v>
          </cell>
          <cell r="I210">
            <v>388</v>
          </cell>
          <cell r="K210">
            <v>482</v>
          </cell>
          <cell r="M210">
            <v>538</v>
          </cell>
          <cell r="N210">
            <v>0.11618257261410792</v>
          </cell>
          <cell r="O210">
            <v>1.9398907103825138</v>
          </cell>
        </row>
        <row r="211">
          <cell r="B211" t="str">
            <v>Mayo</v>
          </cell>
          <cell r="C211">
            <v>227</v>
          </cell>
          <cell r="I211">
            <v>435</v>
          </cell>
          <cell r="K211">
            <v>431</v>
          </cell>
          <cell r="M211">
            <v>534</v>
          </cell>
          <cell r="N211">
            <v>0.23897911832946628</v>
          </cell>
          <cell r="O211">
            <v>1.3524229074889869</v>
          </cell>
        </row>
        <row r="212">
          <cell r="B212" t="str">
            <v>Junio</v>
          </cell>
          <cell r="C212">
            <v>252</v>
          </cell>
          <cell r="I212">
            <v>373</v>
          </cell>
          <cell r="K212">
            <v>225</v>
          </cell>
          <cell r="M212">
            <v>267</v>
          </cell>
          <cell r="N212">
            <v>0.18666666666666676</v>
          </cell>
          <cell r="O212">
            <v>5.9523809523809534E-2</v>
          </cell>
        </row>
        <row r="213">
          <cell r="B213" t="str">
            <v>Julio</v>
          </cell>
          <cell r="C213">
            <v>388</v>
          </cell>
          <cell r="I213">
            <v>244</v>
          </cell>
          <cell r="K213">
            <v>569</v>
          </cell>
          <cell r="M213">
            <v>431</v>
          </cell>
          <cell r="N213">
            <v>-0.24253075571177507</v>
          </cell>
          <cell r="O213">
            <v>0.11082474226804129</v>
          </cell>
        </row>
        <row r="214">
          <cell r="B214" t="str">
            <v>Agosto</v>
          </cell>
          <cell r="C214">
            <v>437</v>
          </cell>
          <cell r="I214">
            <v>636</v>
          </cell>
          <cell r="K214">
            <v>720</v>
          </cell>
          <cell r="M214">
            <v>977</v>
          </cell>
          <cell r="N214">
            <v>0.35694444444444451</v>
          </cell>
          <cell r="O214">
            <v>1.2356979405034325</v>
          </cell>
        </row>
        <row r="215">
          <cell r="B215" t="str">
            <v>Septiembre</v>
          </cell>
          <cell r="C215">
            <v>361</v>
          </cell>
          <cell r="I215">
            <v>373</v>
          </cell>
          <cell r="K215">
            <v>576</v>
          </cell>
          <cell r="M215">
            <v>351</v>
          </cell>
          <cell r="N215">
            <v>-0.390625</v>
          </cell>
          <cell r="O215">
            <v>-2.7700831024930705E-2</v>
          </cell>
        </row>
        <row r="216">
          <cell r="B216" t="str">
            <v>Octubre</v>
          </cell>
          <cell r="C216">
            <v>306</v>
          </cell>
          <cell r="I216">
            <v>371</v>
          </cell>
          <cell r="K216">
            <v>441</v>
          </cell>
          <cell r="M216">
            <v>517</v>
          </cell>
          <cell r="N216">
            <v>0.17233560090702937</v>
          </cell>
          <cell r="O216">
            <v>0.68954248366013071</v>
          </cell>
        </row>
        <row r="217">
          <cell r="B217" t="str">
            <v>Noviembre</v>
          </cell>
          <cell r="C217">
            <v>367</v>
          </cell>
          <cell r="I217">
            <v>765</v>
          </cell>
          <cell r="K217">
            <v>827</v>
          </cell>
          <cell r="M217">
            <v>704</v>
          </cell>
          <cell r="N217">
            <v>-0.14873035066505447</v>
          </cell>
          <cell r="O217">
            <v>0.91825613079019064</v>
          </cell>
        </row>
        <row r="218">
          <cell r="B218" t="str">
            <v>Diciembre</v>
          </cell>
          <cell r="C218">
            <v>768</v>
          </cell>
          <cell r="I218">
            <v>835</v>
          </cell>
          <cell r="K218">
            <v>981</v>
          </cell>
          <cell r="M218">
            <v>744</v>
          </cell>
          <cell r="N218">
            <v>-0.24159021406727832</v>
          </cell>
          <cell r="O218">
            <v>-3.125E-2</v>
          </cell>
        </row>
        <row r="219">
          <cell r="C219">
            <v>4930</v>
          </cell>
          <cell r="I219">
            <v>6463</v>
          </cell>
          <cell r="K219">
            <v>7383</v>
          </cell>
          <cell r="M219">
            <v>7428</v>
          </cell>
          <cell r="N219">
            <v>6.0950832994717263E-3</v>
          </cell>
          <cell r="O219">
            <v>0.50669371196754565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816</v>
          </cell>
          <cell r="I229">
            <v>507</v>
          </cell>
          <cell r="K229">
            <v>531</v>
          </cell>
          <cell r="M229">
            <v>839</v>
          </cell>
          <cell r="N229">
            <v>0.58003766478342755</v>
          </cell>
          <cell r="O229">
            <v>2.8186274509803821E-2</v>
          </cell>
        </row>
        <row r="230">
          <cell r="B230" t="str">
            <v>Febrero</v>
          </cell>
          <cell r="C230">
            <v>537</v>
          </cell>
          <cell r="I230">
            <v>218</v>
          </cell>
          <cell r="K230">
            <v>389</v>
          </cell>
          <cell r="M230">
            <v>667</v>
          </cell>
          <cell r="N230">
            <v>0.71465295629820047</v>
          </cell>
          <cell r="O230">
            <v>0.24208566108007457</v>
          </cell>
        </row>
        <row r="231">
          <cell r="B231" t="str">
            <v>Marzo</v>
          </cell>
          <cell r="C231">
            <v>925</v>
          </cell>
          <cell r="I231">
            <v>305</v>
          </cell>
          <cell r="K231">
            <v>538</v>
          </cell>
          <cell r="M231">
            <v>523</v>
          </cell>
          <cell r="N231">
            <v>-2.7881040892193343E-2</v>
          </cell>
          <cell r="O231">
            <v>-0.4345945945945946</v>
          </cell>
        </row>
        <row r="232">
          <cell r="B232" t="str">
            <v>Abril</v>
          </cell>
          <cell r="C232">
            <v>371</v>
          </cell>
          <cell r="I232">
            <v>251</v>
          </cell>
          <cell r="K232">
            <v>210</v>
          </cell>
          <cell r="M232">
            <v>220</v>
          </cell>
          <cell r="N232">
            <v>4.7619047619047672E-2</v>
          </cell>
          <cell r="O232">
            <v>-0.40700808625336926</v>
          </cell>
        </row>
        <row r="233">
          <cell r="B233" t="str">
            <v>Mayo</v>
          </cell>
          <cell r="C233">
            <v>85</v>
          </cell>
          <cell r="I233">
            <v>88</v>
          </cell>
          <cell r="K233">
            <v>51</v>
          </cell>
          <cell r="M233">
            <v>37</v>
          </cell>
          <cell r="N233">
            <v>-0.27450980392156865</v>
          </cell>
          <cell r="O233">
            <v>-0.56470588235294117</v>
          </cell>
        </row>
        <row r="234">
          <cell r="B234" t="str">
            <v>Junio</v>
          </cell>
          <cell r="C234">
            <v>61</v>
          </cell>
          <cell r="I234">
            <v>91</v>
          </cell>
          <cell r="K234">
            <v>162</v>
          </cell>
          <cell r="M234">
            <v>228</v>
          </cell>
          <cell r="N234">
            <v>0.40740740740740744</v>
          </cell>
          <cell r="O234">
            <v>2.737704918032787</v>
          </cell>
        </row>
        <row r="235">
          <cell r="B235" t="str">
            <v>Julio</v>
          </cell>
          <cell r="C235">
            <v>142</v>
          </cell>
          <cell r="I235">
            <v>118</v>
          </cell>
          <cell r="K235">
            <v>144</v>
          </cell>
          <cell r="M235">
            <v>319</v>
          </cell>
          <cell r="N235">
            <v>1.2152777777777777</v>
          </cell>
          <cell r="O235">
            <v>1.2464788732394365</v>
          </cell>
        </row>
        <row r="236">
          <cell r="B236" t="str">
            <v>Agosto</v>
          </cell>
          <cell r="C236">
            <v>196</v>
          </cell>
          <cell r="I236">
            <v>75</v>
          </cell>
          <cell r="K236">
            <v>234</v>
          </cell>
          <cell r="M236">
            <v>102</v>
          </cell>
          <cell r="N236">
            <v>-0.5641025641025641</v>
          </cell>
          <cell r="O236">
            <v>-0.47959183673469385</v>
          </cell>
        </row>
        <row r="237">
          <cell r="B237" t="str">
            <v>Septiembre</v>
          </cell>
          <cell r="C237">
            <v>237</v>
          </cell>
          <cell r="I237">
            <v>50</v>
          </cell>
          <cell r="K237">
            <v>136</v>
          </cell>
          <cell r="M237">
            <v>55</v>
          </cell>
          <cell r="N237">
            <v>-0.59558823529411764</v>
          </cell>
          <cell r="O237">
            <v>-0.76793248945147674</v>
          </cell>
        </row>
        <row r="238">
          <cell r="B238" t="str">
            <v>Octubre</v>
          </cell>
          <cell r="C238">
            <v>168</v>
          </cell>
          <cell r="I238">
            <v>275</v>
          </cell>
          <cell r="K238">
            <v>223</v>
          </cell>
          <cell r="M238">
            <v>251</v>
          </cell>
          <cell r="N238">
            <v>0.12556053811659185</v>
          </cell>
          <cell r="O238">
            <v>0.49404761904761907</v>
          </cell>
        </row>
        <row r="239">
          <cell r="B239" t="str">
            <v>Noviembre</v>
          </cell>
          <cell r="C239">
            <v>317</v>
          </cell>
          <cell r="I239">
            <v>369</v>
          </cell>
          <cell r="K239">
            <v>445</v>
          </cell>
          <cell r="M239">
            <v>252</v>
          </cell>
          <cell r="N239">
            <v>-0.43370786516853932</v>
          </cell>
          <cell r="O239">
            <v>-0.20504731861198733</v>
          </cell>
        </row>
        <row r="240">
          <cell r="B240" t="str">
            <v>Diciembre</v>
          </cell>
          <cell r="C240">
            <v>448</v>
          </cell>
          <cell r="I240">
            <v>400</v>
          </cell>
          <cell r="K240">
            <v>442</v>
          </cell>
          <cell r="M240">
            <v>377</v>
          </cell>
          <cell r="N240">
            <v>-0.1470588235294118</v>
          </cell>
          <cell r="O240">
            <v>-0.1584821428571429</v>
          </cell>
        </row>
        <row r="241">
          <cell r="C241">
            <v>4303</v>
          </cell>
          <cell r="I241">
            <v>2747</v>
          </cell>
          <cell r="K241">
            <v>3505</v>
          </cell>
          <cell r="M241">
            <v>3870</v>
          </cell>
          <cell r="N241">
            <v>0.10413694721825961</v>
          </cell>
          <cell r="O241">
            <v>-0.10062746920752963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1087</v>
          </cell>
          <cell r="I255">
            <v>571</v>
          </cell>
          <cell r="K255">
            <v>1003</v>
          </cell>
          <cell r="M255">
            <v>905</v>
          </cell>
          <cell r="N255">
            <v>-9.7706879361914245E-2</v>
          </cell>
          <cell r="O255">
            <v>-0.16743330266789325</v>
          </cell>
        </row>
        <row r="256">
          <cell r="B256" t="str">
            <v>Febrero</v>
          </cell>
          <cell r="C256">
            <v>944</v>
          </cell>
          <cell r="I256">
            <v>551</v>
          </cell>
          <cell r="K256">
            <v>608</v>
          </cell>
          <cell r="M256">
            <v>788</v>
          </cell>
          <cell r="N256">
            <v>0.29605263157894735</v>
          </cell>
          <cell r="O256">
            <v>-0.1652542372881356</v>
          </cell>
        </row>
        <row r="257">
          <cell r="B257" t="str">
            <v>Marzo</v>
          </cell>
          <cell r="C257">
            <v>806</v>
          </cell>
          <cell r="I257">
            <v>386</v>
          </cell>
          <cell r="K257">
            <v>626</v>
          </cell>
          <cell r="M257">
            <v>694</v>
          </cell>
          <cell r="N257">
            <v>0.10862619808306717</v>
          </cell>
          <cell r="O257">
            <v>-0.13895781637717119</v>
          </cell>
        </row>
        <row r="258">
          <cell r="B258" t="str">
            <v>Abril</v>
          </cell>
          <cell r="C258">
            <v>457</v>
          </cell>
          <cell r="I258">
            <v>324</v>
          </cell>
          <cell r="K258">
            <v>411</v>
          </cell>
          <cell r="M258">
            <v>581</v>
          </cell>
          <cell r="N258">
            <v>0.41362530413625298</v>
          </cell>
          <cell r="O258">
            <v>0.27133479212253819</v>
          </cell>
        </row>
        <row r="259">
          <cell r="B259" t="str">
            <v>Mayo</v>
          </cell>
          <cell r="C259">
            <v>96</v>
          </cell>
          <cell r="I259">
            <v>196</v>
          </cell>
          <cell r="K259">
            <v>95</v>
          </cell>
          <cell r="M259">
            <v>78</v>
          </cell>
          <cell r="N259">
            <v>-0.17894736842105263</v>
          </cell>
          <cell r="O259">
            <v>-0.1875</v>
          </cell>
        </row>
        <row r="260">
          <cell r="B260" t="str">
            <v>Junio</v>
          </cell>
          <cell r="C260">
            <v>80</v>
          </cell>
          <cell r="I260">
            <v>343</v>
          </cell>
          <cell r="K260">
            <v>78</v>
          </cell>
          <cell r="M260">
            <v>57</v>
          </cell>
          <cell r="N260">
            <v>-0.26923076923076927</v>
          </cell>
          <cell r="O260">
            <v>-0.28749999999999998</v>
          </cell>
        </row>
        <row r="261">
          <cell r="B261" t="str">
            <v>Julio</v>
          </cell>
          <cell r="C261">
            <v>188</v>
          </cell>
          <cell r="I261">
            <v>64</v>
          </cell>
          <cell r="K261">
            <v>141</v>
          </cell>
          <cell r="M261">
            <v>175</v>
          </cell>
          <cell r="N261">
            <v>0.24113475177304955</v>
          </cell>
          <cell r="O261">
            <v>-6.9148936170212782E-2</v>
          </cell>
        </row>
        <row r="262">
          <cell r="B262" t="str">
            <v>Agosto</v>
          </cell>
          <cell r="C262">
            <v>162</v>
          </cell>
          <cell r="I262">
            <v>25</v>
          </cell>
          <cell r="K262">
            <v>102</v>
          </cell>
          <cell r="M262">
            <v>168</v>
          </cell>
          <cell r="N262">
            <v>0.64705882352941169</v>
          </cell>
          <cell r="O262">
            <v>3.7037037037036979E-2</v>
          </cell>
        </row>
        <row r="263">
          <cell r="B263" t="str">
            <v>Septiembre</v>
          </cell>
          <cell r="C263">
            <v>101</v>
          </cell>
          <cell r="I263">
            <v>73</v>
          </cell>
          <cell r="K263">
            <v>105</v>
          </cell>
          <cell r="M263">
            <v>48</v>
          </cell>
          <cell r="N263">
            <v>-0.54285714285714293</v>
          </cell>
          <cell r="O263">
            <v>-0.52475247524752477</v>
          </cell>
        </row>
        <row r="264">
          <cell r="B264" t="str">
            <v>Octubre</v>
          </cell>
          <cell r="C264">
            <v>472</v>
          </cell>
          <cell r="I264">
            <v>286</v>
          </cell>
          <cell r="K264">
            <v>452</v>
          </cell>
          <cell r="M264">
            <v>379</v>
          </cell>
          <cell r="N264">
            <v>-0.16150442477876104</v>
          </cell>
          <cell r="O264">
            <v>-0.19703389830508478</v>
          </cell>
        </row>
        <row r="265">
          <cell r="B265" t="str">
            <v>Noviembre</v>
          </cell>
          <cell r="C265">
            <v>649</v>
          </cell>
          <cell r="I265">
            <v>541</v>
          </cell>
          <cell r="K265">
            <v>635</v>
          </cell>
          <cell r="M265">
            <v>655</v>
          </cell>
          <cell r="N265">
            <v>3.1496062992125928E-2</v>
          </cell>
          <cell r="O265">
            <v>9.244992295839749E-3</v>
          </cell>
        </row>
        <row r="266">
          <cell r="B266" t="str">
            <v>Diciembre</v>
          </cell>
          <cell r="C266">
            <v>837</v>
          </cell>
          <cell r="I266">
            <v>662</v>
          </cell>
          <cell r="K266">
            <v>656</v>
          </cell>
          <cell r="M266">
            <v>889</v>
          </cell>
          <cell r="N266">
            <v>0.35518292682926833</v>
          </cell>
          <cell r="O266">
            <v>6.212664277180413E-2</v>
          </cell>
        </row>
        <row r="267">
          <cell r="C267">
            <v>5879</v>
          </cell>
          <cell r="I267">
            <v>4022</v>
          </cell>
          <cell r="K267">
            <v>4912</v>
          </cell>
          <cell r="M267">
            <v>5417</v>
          </cell>
          <cell r="N267">
            <v>0.10280944625407162</v>
          </cell>
          <cell r="O267">
            <v>-7.8584793332199365E-2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50098</v>
          </cell>
          <cell r="I9">
            <v>40065</v>
          </cell>
          <cell r="K9">
            <v>59578</v>
          </cell>
          <cell r="M9">
            <v>62651</v>
          </cell>
          <cell r="N9">
            <v>5.1579442075934123E-2</v>
          </cell>
          <cell r="O9">
            <v>0.25056888498542862</v>
          </cell>
        </row>
        <row r="10">
          <cell r="A10" t="str">
            <v>feb</v>
          </cell>
          <cell r="B10" t="str">
            <v>Febrero</v>
          </cell>
          <cell r="C10">
            <v>47287</v>
          </cell>
          <cell r="I10">
            <v>41909</v>
          </cell>
          <cell r="K10">
            <v>52194</v>
          </cell>
          <cell r="M10">
            <v>55957</v>
          </cell>
          <cell r="N10">
            <v>7.2096409548990215E-2</v>
          </cell>
          <cell r="O10">
            <v>0.18334848901389389</v>
          </cell>
        </row>
        <row r="11">
          <cell r="A11" t="str">
            <v>mar</v>
          </cell>
          <cell r="B11" t="str">
            <v>Marzo</v>
          </cell>
          <cell r="C11">
            <v>49408</v>
          </cell>
          <cell r="I11">
            <v>47103</v>
          </cell>
          <cell r="K11">
            <v>58354</v>
          </cell>
          <cell r="M11">
            <v>58643</v>
          </cell>
          <cell r="N11">
            <v>4.9525311032663222E-3</v>
          </cell>
          <cell r="O11">
            <v>0.18691305051813467</v>
          </cell>
        </row>
        <row r="12">
          <cell r="A12" t="str">
            <v>abr</v>
          </cell>
          <cell r="B12" t="str">
            <v>Abril</v>
          </cell>
          <cell r="C12">
            <v>37600</v>
          </cell>
          <cell r="I12">
            <v>43531</v>
          </cell>
          <cell r="K12">
            <v>42717</v>
          </cell>
          <cell r="M12">
            <v>46133</v>
          </cell>
          <cell r="N12">
            <v>7.9968162558232025E-2</v>
          </cell>
          <cell r="O12">
            <v>0.22694148936170211</v>
          </cell>
        </row>
        <row r="13">
          <cell r="A13" t="str">
            <v>may</v>
          </cell>
          <cell r="B13" t="str">
            <v>Mayo</v>
          </cell>
          <cell r="C13">
            <v>35022</v>
          </cell>
          <cell r="I13">
            <v>44866</v>
          </cell>
          <cell r="K13">
            <v>42611</v>
          </cell>
          <cell r="M13">
            <v>38316</v>
          </cell>
          <cell r="N13">
            <v>-0.10079556921921573</v>
          </cell>
          <cell r="O13">
            <v>9.4055165324653078E-2</v>
          </cell>
        </row>
        <row r="14">
          <cell r="A14" t="str">
            <v>jun</v>
          </cell>
          <cell r="B14" t="str">
            <v>Junio</v>
          </cell>
          <cell r="C14">
            <v>31469</v>
          </cell>
          <cell r="I14">
            <v>40470</v>
          </cell>
          <cell r="K14">
            <v>38639</v>
          </cell>
          <cell r="M14">
            <v>40074</v>
          </cell>
          <cell r="N14">
            <v>3.7138642304407554E-2</v>
          </cell>
          <cell r="O14">
            <v>0.27344370650481431</v>
          </cell>
        </row>
        <row r="15">
          <cell r="A15" t="str">
            <v>jul</v>
          </cell>
          <cell r="B15" t="str">
            <v>Julio</v>
          </cell>
          <cell r="C15">
            <v>40659</v>
          </cell>
          <cell r="I15">
            <v>43286</v>
          </cell>
          <cell r="K15">
            <v>40407</v>
          </cell>
          <cell r="M15">
            <v>45242</v>
          </cell>
          <cell r="N15">
            <v>0.11965748508921714</v>
          </cell>
          <cell r="O15">
            <v>0.11271797142084172</v>
          </cell>
        </row>
        <row r="16">
          <cell r="A16" t="str">
            <v>ago</v>
          </cell>
          <cell r="B16" t="str">
            <v>Agosto</v>
          </cell>
          <cell r="C16">
            <v>38714</v>
          </cell>
          <cell r="I16">
            <v>41695</v>
          </cell>
          <cell r="K16">
            <v>43373</v>
          </cell>
          <cell r="M16">
            <v>42595</v>
          </cell>
          <cell r="N16">
            <v>-1.7937426509579746E-2</v>
          </cell>
          <cell r="O16">
            <v>0.10024797230975868</v>
          </cell>
        </row>
        <row r="17">
          <cell r="A17" t="str">
            <v>sep</v>
          </cell>
          <cell r="B17" t="str">
            <v>Septiembre</v>
          </cell>
          <cell r="C17">
            <v>36471</v>
          </cell>
          <cell r="I17">
            <v>42224</v>
          </cell>
          <cell r="K17">
            <v>40151</v>
          </cell>
          <cell r="M17">
            <v>43154</v>
          </cell>
          <cell r="N17">
            <v>7.479265771711785E-2</v>
          </cell>
          <cell r="O17">
            <v>0.18324147953168279</v>
          </cell>
        </row>
        <row r="18">
          <cell r="A18" t="str">
            <v>oct</v>
          </cell>
          <cell r="B18" t="str">
            <v>Octubre</v>
          </cell>
          <cell r="C18">
            <v>40116</v>
          </cell>
          <cell r="I18">
            <v>48246</v>
          </cell>
          <cell r="K18">
            <v>49321</v>
          </cell>
          <cell r="M18">
            <v>43124</v>
          </cell>
          <cell r="N18">
            <v>-0.1256462764339733</v>
          </cell>
          <cell r="O18">
            <v>7.4982550603250653E-2</v>
          </cell>
        </row>
        <row r="19">
          <cell r="A19" t="str">
            <v>nov</v>
          </cell>
          <cell r="B19" t="str">
            <v>Noviembre</v>
          </cell>
          <cell r="C19">
            <v>47646</v>
          </cell>
          <cell r="I19">
            <v>56046</v>
          </cell>
          <cell r="K19">
            <v>55991</v>
          </cell>
          <cell r="M19">
            <v>53169</v>
          </cell>
          <cell r="N19">
            <v>-5.0400957296708349E-2</v>
          </cell>
          <cell r="O19">
            <v>0.11591739075683161</v>
          </cell>
        </row>
        <row r="20">
          <cell r="A20" t="str">
            <v>dic</v>
          </cell>
          <cell r="B20" t="str">
            <v>Diciembre</v>
          </cell>
          <cell r="C20">
            <v>48947</v>
          </cell>
          <cell r="I20">
            <v>54058</v>
          </cell>
          <cell r="K20">
            <v>53126</v>
          </cell>
          <cell r="M20">
            <v>55215</v>
          </cell>
          <cell r="N20">
            <v>3.9321612769642078E-2</v>
          </cell>
          <cell r="O20">
            <v>0.12805687784746778</v>
          </cell>
        </row>
        <row r="21">
          <cell r="C21">
            <v>503437</v>
          </cell>
          <cell r="I21">
            <v>543499</v>
          </cell>
          <cell r="K21">
            <v>576462</v>
          </cell>
          <cell r="M21">
            <v>584273</v>
          </cell>
          <cell r="N21">
            <v>1.3549895743344642E-2</v>
          </cell>
          <cell r="O21">
            <v>0.16056825382321915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50098</v>
          </cell>
          <cell r="I31">
            <v>40065</v>
          </cell>
          <cell r="K31">
            <v>59578</v>
          </cell>
          <cell r="M31">
            <v>62651</v>
          </cell>
          <cell r="N31">
            <v>5.1579442075934123E-2</v>
          </cell>
          <cell r="O31">
            <v>0.25056888498542862</v>
          </cell>
        </row>
        <row r="32">
          <cell r="B32" t="str">
            <v>Febrero</v>
          </cell>
          <cell r="C32">
            <v>47287</v>
          </cell>
          <cell r="I32">
            <v>41909</v>
          </cell>
          <cell r="K32">
            <v>52194</v>
          </cell>
          <cell r="M32">
            <v>55957</v>
          </cell>
          <cell r="N32">
            <v>7.2096409548990215E-2</v>
          </cell>
          <cell r="O32">
            <v>0.18334848901389389</v>
          </cell>
        </row>
        <row r="33">
          <cell r="B33" t="str">
            <v>Marzo</v>
          </cell>
          <cell r="C33">
            <v>49408</v>
          </cell>
          <cell r="I33">
            <v>47103</v>
          </cell>
          <cell r="K33">
            <v>58354</v>
          </cell>
          <cell r="M33">
            <v>58643</v>
          </cell>
          <cell r="N33">
            <v>4.9525311032663222E-3</v>
          </cell>
          <cell r="O33">
            <v>0.18691305051813467</v>
          </cell>
        </row>
        <row r="34">
          <cell r="B34" t="str">
            <v>Abril</v>
          </cell>
          <cell r="C34">
            <v>37600</v>
          </cell>
          <cell r="I34">
            <v>43531</v>
          </cell>
          <cell r="K34">
            <v>42717</v>
          </cell>
          <cell r="M34">
            <v>46133</v>
          </cell>
          <cell r="N34">
            <v>7.9968162558232025E-2</v>
          </cell>
          <cell r="O34">
            <v>0.22694148936170211</v>
          </cell>
        </row>
        <row r="35">
          <cell r="B35" t="str">
            <v>Mayo</v>
          </cell>
          <cell r="C35">
            <v>35022</v>
          </cell>
          <cell r="I35">
            <v>44866</v>
          </cell>
          <cell r="K35">
            <v>42611</v>
          </cell>
          <cell r="M35">
            <v>38316</v>
          </cell>
          <cell r="N35">
            <v>-0.10079556921921573</v>
          </cell>
          <cell r="O35">
            <v>9.4055165324653078E-2</v>
          </cell>
        </row>
        <row r="36">
          <cell r="B36" t="str">
            <v>Junio</v>
          </cell>
          <cell r="C36">
            <v>31469</v>
          </cell>
          <cell r="I36">
            <v>40470</v>
          </cell>
          <cell r="K36">
            <v>38639</v>
          </cell>
          <cell r="M36">
            <v>40074</v>
          </cell>
          <cell r="N36">
            <v>3.7138642304407554E-2</v>
          </cell>
          <cell r="O36">
            <v>0.27344370650481431</v>
          </cell>
        </row>
        <row r="37">
          <cell r="B37" t="str">
            <v>Julio</v>
          </cell>
          <cell r="C37">
            <v>40659</v>
          </cell>
          <cell r="I37">
            <v>43286</v>
          </cell>
          <cell r="K37">
            <v>40407</v>
          </cell>
          <cell r="M37">
            <v>45242</v>
          </cell>
          <cell r="N37">
            <v>0.11965748508921714</v>
          </cell>
          <cell r="O37">
            <v>0.11271797142084172</v>
          </cell>
        </row>
        <row r="38">
          <cell r="B38" t="str">
            <v>Agosto</v>
          </cell>
          <cell r="C38">
            <v>38714</v>
          </cell>
          <cell r="I38">
            <v>41695</v>
          </cell>
          <cell r="K38">
            <v>43373</v>
          </cell>
          <cell r="M38">
            <v>42595</v>
          </cell>
          <cell r="N38">
            <v>-1.7937426509579746E-2</v>
          </cell>
          <cell r="O38">
            <v>0.10024797230975868</v>
          </cell>
        </row>
        <row r="39">
          <cell r="B39" t="str">
            <v>Septiembre</v>
          </cell>
          <cell r="C39">
            <v>36471</v>
          </cell>
          <cell r="I39">
            <v>42224</v>
          </cell>
          <cell r="K39">
            <v>40151</v>
          </cell>
          <cell r="M39">
            <v>43154</v>
          </cell>
          <cell r="N39">
            <v>7.479265771711785E-2</v>
          </cell>
          <cell r="O39">
            <v>0.18324147953168279</v>
          </cell>
        </row>
        <row r="40">
          <cell r="B40" t="str">
            <v>Octubre</v>
          </cell>
          <cell r="C40">
            <v>40116</v>
          </cell>
          <cell r="I40">
            <v>48246</v>
          </cell>
          <cell r="K40">
            <v>49321</v>
          </cell>
          <cell r="M40">
            <v>43124</v>
          </cell>
          <cell r="N40">
            <v>-0.1256462764339733</v>
          </cell>
          <cell r="O40">
            <v>7.4982550603250653E-2</v>
          </cell>
        </row>
        <row r="41">
          <cell r="B41" t="str">
            <v>Noviembre</v>
          </cell>
          <cell r="C41">
            <v>47646</v>
          </cell>
          <cell r="I41">
            <v>56046</v>
          </cell>
          <cell r="K41">
            <v>55991</v>
          </cell>
          <cell r="M41">
            <v>53169</v>
          </cell>
          <cell r="N41">
            <v>-5.0400957296708349E-2</v>
          </cell>
          <cell r="O41">
            <v>0.11591739075683161</v>
          </cell>
        </row>
        <row r="42">
          <cell r="B42" t="str">
            <v>Diciembre</v>
          </cell>
          <cell r="C42">
            <v>48947</v>
          </cell>
          <cell r="I42">
            <v>54058</v>
          </cell>
          <cell r="K42">
            <v>53126</v>
          </cell>
          <cell r="M42">
            <v>55215</v>
          </cell>
          <cell r="N42">
            <v>3.9321612769642078E-2</v>
          </cell>
          <cell r="O42">
            <v>0.12805687784746778</v>
          </cell>
        </row>
        <row r="43">
          <cell r="C43">
            <v>503437</v>
          </cell>
          <cell r="I43">
            <v>543499</v>
          </cell>
          <cell r="K43">
            <v>576462</v>
          </cell>
          <cell r="M43">
            <v>584273</v>
          </cell>
          <cell r="N43">
            <v>1.3549895743344642E-2</v>
          </cell>
          <cell r="O43">
            <v>0.16056825382321915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26360</v>
          </cell>
          <cell r="I53">
            <v>25732</v>
          </cell>
          <cell r="K53">
            <v>35523</v>
          </cell>
          <cell r="M53">
            <v>36719</v>
          </cell>
          <cell r="N53">
            <v>3.3668327562424327E-2</v>
          </cell>
          <cell r="O53">
            <v>0.39298179059180582</v>
          </cell>
        </row>
        <row r="54">
          <cell r="B54" t="str">
            <v>Febrero</v>
          </cell>
          <cell r="C54">
            <v>25016</v>
          </cell>
          <cell r="I54">
            <v>27332</v>
          </cell>
          <cell r="K54">
            <v>32889</v>
          </cell>
          <cell r="M54">
            <v>33731</v>
          </cell>
          <cell r="N54">
            <v>2.5601264860591666E-2</v>
          </cell>
          <cell r="O54">
            <v>0.34837703869523495</v>
          </cell>
        </row>
        <row r="55">
          <cell r="B55" t="str">
            <v>Marzo</v>
          </cell>
          <cell r="C55">
            <v>26899</v>
          </cell>
          <cell r="I55">
            <v>30980</v>
          </cell>
          <cell r="K55">
            <v>34565</v>
          </cell>
          <cell r="M55">
            <v>33512</v>
          </cell>
          <cell r="N55">
            <v>-3.0464342543034872E-2</v>
          </cell>
          <cell r="O55">
            <v>0.24584557046730371</v>
          </cell>
        </row>
        <row r="56">
          <cell r="B56" t="str">
            <v>Abril</v>
          </cell>
          <cell r="C56">
            <v>21696</v>
          </cell>
          <cell r="I56">
            <v>29287</v>
          </cell>
          <cell r="K56">
            <v>27273</v>
          </cell>
          <cell r="M56">
            <v>28433</v>
          </cell>
          <cell r="N56">
            <v>4.2532908004253356E-2</v>
          </cell>
          <cell r="O56">
            <v>0.31051806784660774</v>
          </cell>
        </row>
        <row r="57">
          <cell r="B57" t="str">
            <v>Mayo</v>
          </cell>
          <cell r="C57">
            <v>17980</v>
          </cell>
          <cell r="I57">
            <v>26797</v>
          </cell>
          <cell r="K57">
            <v>24835</v>
          </cell>
          <cell r="M57">
            <v>22675</v>
          </cell>
          <cell r="N57">
            <v>-8.6974028588685304E-2</v>
          </cell>
          <cell r="O57">
            <v>0.26112347052280316</v>
          </cell>
        </row>
        <row r="58">
          <cell r="B58" t="str">
            <v>Junio</v>
          </cell>
          <cell r="C58">
            <v>16631</v>
          </cell>
          <cell r="I58">
            <v>24434</v>
          </cell>
          <cell r="K58">
            <v>22412</v>
          </cell>
          <cell r="M58">
            <v>24289</v>
          </cell>
          <cell r="N58">
            <v>8.3749776905229334E-2</v>
          </cell>
          <cell r="O58">
            <v>0.46046539594732727</v>
          </cell>
        </row>
        <row r="59">
          <cell r="B59" t="str">
            <v>Julio</v>
          </cell>
          <cell r="C59">
            <v>22079</v>
          </cell>
          <cell r="I59">
            <v>27739</v>
          </cell>
          <cell r="K59">
            <v>26095</v>
          </cell>
          <cell r="M59">
            <v>28719</v>
          </cell>
          <cell r="N59">
            <v>0.1005556620042154</v>
          </cell>
          <cell r="O59">
            <v>0.30073825807328225</v>
          </cell>
        </row>
        <row r="60">
          <cell r="B60" t="str">
            <v>Agosto</v>
          </cell>
          <cell r="C60">
            <v>22120</v>
          </cell>
          <cell r="I60">
            <v>26708</v>
          </cell>
          <cell r="K60">
            <v>29282</v>
          </cell>
          <cell r="M60">
            <v>30070</v>
          </cell>
          <cell r="N60">
            <v>2.6910730141383787E-2</v>
          </cell>
          <cell r="O60">
            <v>0.35940325497287517</v>
          </cell>
        </row>
        <row r="61">
          <cell r="B61" t="str">
            <v>Septiembre</v>
          </cell>
          <cell r="C61">
            <v>18388</v>
          </cell>
          <cell r="I61">
            <v>24257</v>
          </cell>
          <cell r="K61">
            <v>26434</v>
          </cell>
          <cell r="M61">
            <v>29036</v>
          </cell>
          <cell r="N61">
            <v>9.8433835212226706E-2</v>
          </cell>
          <cell r="O61">
            <v>0.57907330867957363</v>
          </cell>
        </row>
        <row r="62">
          <cell r="B62" t="str">
            <v>Octubre</v>
          </cell>
          <cell r="C62">
            <v>20627</v>
          </cell>
          <cell r="I62">
            <v>27227</v>
          </cell>
          <cell r="K62">
            <v>31067</v>
          </cell>
          <cell r="M62">
            <v>29987</v>
          </cell>
          <cell r="N62">
            <v>-3.4763575498116928E-2</v>
          </cell>
          <cell r="O62">
            <v>0.45377417947350551</v>
          </cell>
        </row>
        <row r="63">
          <cell r="B63" t="str">
            <v>Noviembre</v>
          </cell>
          <cell r="C63">
            <v>25700</v>
          </cell>
          <cell r="I63">
            <v>33332</v>
          </cell>
          <cell r="K63">
            <v>34767</v>
          </cell>
          <cell r="M63">
            <v>36706</v>
          </cell>
          <cell r="N63">
            <v>5.5771277360715521E-2</v>
          </cell>
          <cell r="O63">
            <v>0.42824902723735403</v>
          </cell>
        </row>
        <row r="64">
          <cell r="B64" t="str">
            <v>Diciembre</v>
          </cell>
          <cell r="C64">
            <v>24184</v>
          </cell>
          <cell r="I64">
            <v>31034</v>
          </cell>
          <cell r="K64">
            <v>32286</v>
          </cell>
          <cell r="M64">
            <v>37306</v>
          </cell>
          <cell r="N64">
            <v>0.15548534968717087</v>
          </cell>
          <cell r="O64">
            <v>0.54259014224280522</v>
          </cell>
        </row>
        <row r="65">
          <cell r="C65">
            <v>267680</v>
          </cell>
          <cell r="I65">
            <v>334859</v>
          </cell>
          <cell r="K65">
            <v>357428</v>
          </cell>
          <cell r="M65">
            <v>371183</v>
          </cell>
          <cell r="N65">
            <v>3.8483274953277302E-2</v>
          </cell>
          <cell r="O65">
            <v>0.3866669157202629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23738</v>
          </cell>
          <cell r="I75">
            <v>14333</v>
          </cell>
          <cell r="K75">
            <v>24055</v>
          </cell>
          <cell r="M75">
            <v>25932</v>
          </cell>
          <cell r="N75">
            <v>7.8029515693203155E-2</v>
          </cell>
          <cell r="O75">
            <v>9.2425646642514181E-2</v>
          </cell>
        </row>
        <row r="76">
          <cell r="B76" t="str">
            <v>Febrero</v>
          </cell>
          <cell r="C76">
            <v>22271</v>
          </cell>
          <cell r="I76">
            <v>14577</v>
          </cell>
          <cell r="K76">
            <v>19305</v>
          </cell>
          <cell r="M76">
            <v>22226</v>
          </cell>
          <cell r="N76">
            <v>0.15130795130795138</v>
          </cell>
          <cell r="O76">
            <v>-2.0205648601320236E-3</v>
          </cell>
        </row>
        <row r="77">
          <cell r="B77" t="str">
            <v>Marzo</v>
          </cell>
          <cell r="C77">
            <v>22509</v>
          </cell>
          <cell r="I77">
            <v>16123</v>
          </cell>
          <cell r="K77">
            <v>23789</v>
          </cell>
          <cell r="M77">
            <v>25131</v>
          </cell>
          <cell r="N77">
            <v>5.6412627685064498E-2</v>
          </cell>
          <cell r="O77">
            <v>0.11648673863787828</v>
          </cell>
        </row>
        <row r="78">
          <cell r="B78" t="str">
            <v>Abril</v>
          </cell>
          <cell r="C78">
            <v>15904</v>
          </cell>
          <cell r="I78">
            <v>14244</v>
          </cell>
          <cell r="K78">
            <v>15444</v>
          </cell>
          <cell r="M78">
            <v>17700</v>
          </cell>
          <cell r="N78">
            <v>0.14607614607614616</v>
          </cell>
          <cell r="O78">
            <v>0.11292756539235405</v>
          </cell>
        </row>
        <row r="79">
          <cell r="B79" t="str">
            <v>Mayo</v>
          </cell>
          <cell r="C79">
            <v>17042</v>
          </cell>
          <cell r="I79">
            <v>18069</v>
          </cell>
          <cell r="K79">
            <v>17776</v>
          </cell>
          <cell r="M79">
            <v>15641</v>
          </cell>
          <cell r="N79">
            <v>-0.1201057605760576</v>
          </cell>
          <cell r="O79">
            <v>-8.2208660955286894E-2</v>
          </cell>
        </row>
        <row r="80">
          <cell r="B80" t="str">
            <v>Junio</v>
          </cell>
          <cell r="C80">
            <v>14838</v>
          </cell>
          <cell r="I80">
            <v>16036</v>
          </cell>
          <cell r="K80">
            <v>16227</v>
          </cell>
          <cell r="M80">
            <v>15785</v>
          </cell>
          <cell r="N80">
            <v>-2.7238553028902435E-2</v>
          </cell>
          <cell r="O80">
            <v>6.3822617603450649E-2</v>
          </cell>
        </row>
        <row r="81">
          <cell r="B81" t="str">
            <v>Julio</v>
          </cell>
          <cell r="C81">
            <v>18580</v>
          </cell>
          <cell r="I81">
            <v>15547</v>
          </cell>
          <cell r="K81">
            <v>14312</v>
          </cell>
          <cell r="M81">
            <v>16523</v>
          </cell>
          <cell r="N81">
            <v>0.15448574622694244</v>
          </cell>
          <cell r="O81">
            <v>-0.11071044133476859</v>
          </cell>
        </row>
        <row r="82">
          <cell r="B82" t="str">
            <v>Agosto</v>
          </cell>
          <cell r="C82">
            <v>16594</v>
          </cell>
          <cell r="I82">
            <v>14987</v>
          </cell>
          <cell r="K82">
            <v>14091</v>
          </cell>
          <cell r="M82">
            <v>12525</v>
          </cell>
          <cell r="N82">
            <v>-0.11113476687247181</v>
          </cell>
          <cell r="O82">
            <v>-0.24520911172713034</v>
          </cell>
        </row>
        <row r="83">
          <cell r="B83" t="str">
            <v>Septiembre</v>
          </cell>
          <cell r="C83">
            <v>18083</v>
          </cell>
          <cell r="I83">
            <v>17967</v>
          </cell>
          <cell r="K83">
            <v>13717</v>
          </cell>
          <cell r="M83">
            <v>14118</v>
          </cell>
          <cell r="N83">
            <v>2.9233797477582479E-2</v>
          </cell>
          <cell r="O83">
            <v>-0.21926671459381741</v>
          </cell>
        </row>
        <row r="84">
          <cell r="B84" t="str">
            <v>Octubre</v>
          </cell>
          <cell r="C84">
            <v>19489</v>
          </cell>
          <cell r="I84">
            <v>21019</v>
          </cell>
          <cell r="K84">
            <v>18254</v>
          </cell>
          <cell r="M84">
            <v>13137</v>
          </cell>
          <cell r="N84">
            <v>-0.28032212117891964</v>
          </cell>
          <cell r="O84">
            <v>-0.32592744625173176</v>
          </cell>
        </row>
        <row r="85">
          <cell r="B85" t="str">
            <v>Noviembre</v>
          </cell>
          <cell r="C85">
            <v>21946</v>
          </cell>
          <cell r="I85">
            <v>22714</v>
          </cell>
          <cell r="K85">
            <v>21224</v>
          </cell>
          <cell r="M85">
            <v>16463</v>
          </cell>
          <cell r="N85">
            <v>-0.22432152280437245</v>
          </cell>
          <cell r="O85">
            <v>-0.24984051763419302</v>
          </cell>
        </row>
        <row r="86">
          <cell r="B86" t="str">
            <v>Diciembre</v>
          </cell>
          <cell r="C86">
            <v>24763</v>
          </cell>
          <cell r="I86">
            <v>23024</v>
          </cell>
          <cell r="K86">
            <v>20840</v>
          </cell>
          <cell r="M86">
            <v>17909</v>
          </cell>
          <cell r="N86">
            <v>-0.14064299424184257</v>
          </cell>
          <cell r="O86">
            <v>-0.27678391148083836</v>
          </cell>
        </row>
        <row r="87">
          <cell r="C87">
            <v>235757</v>
          </cell>
          <cell r="I87">
            <v>208640</v>
          </cell>
          <cell r="K87">
            <v>219034</v>
          </cell>
          <cell r="M87">
            <v>213090</v>
          </cell>
          <cell r="N87">
            <v>-2.713733940849361E-2</v>
          </cell>
          <cell r="O87">
            <v>-9.6145607553540291E-2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B2BDC-3D46-4F9E-ABC7-467B3893A336}">
  <sheetPr codeName="Hoja1"/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395364B2-91D4-4406-B710-88024697FBC0}"/>
    <hyperlink ref="B19" location="'Viajeros entr evol mensu TF'!A1" tooltip="Evolución mensual de viajeros entrentrados en Tenerife según lugar de residencia" display="Evolución mensual de viajeros entrados en Tenerife según lugar de residencia" xr:uid="{1905CF29-8C4E-4784-A2A6-475EF2319CD3}"/>
    <hyperlink ref="B14" location="'Establecim aloj islas cat y tip'!A1" tooltip="Establecimientos alojativos Canarias e islas" display="Establecimientos alojativos Canarias e islas" xr:uid="{6452AADB-5F8C-43D2-B3DE-9A080DBBED5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7668150-7ACE-4655-BDB0-FAF26DD0603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EE6FBD8C-7B28-416E-AB0C-03379D38F434}"/>
    <hyperlink ref="B37" location="'Pernoctaciones lugar reside'!A1" tooltip="Pernoctaciones registradas en establecimientos alojativos de Canarias e islas según tipología y categoría" display="'Pernoctaciones lugar reside'!A1" xr:uid="{DC321D68-B100-40DF-8427-328579223B89}"/>
    <hyperlink ref="B8" location="'Resumen indicadores (aloj)'!A1" tooltip="Resumen indicadores Tenerife" display="'Resumen indicadores (aloj)'!A1" xr:uid="{93096DA5-DF12-41C4-980F-CED6F0DCA60A}"/>
    <hyperlink ref="B9" location="'Resumen indicadores municipios '!A1" tooltip="Resumen indicadores municipios Tenerife" display="Resumen indicadores municipios Tenerife" xr:uid="{AAA30B36-D483-430C-8BE2-2B98325FF3C2}"/>
    <hyperlink ref="B20" location="'Viajeros entr evol mensu TF cat'!A1" tooltip="Evolución mensual de viajeros entrentrados en Tenerife según lugar de residencia" display="'Viajeros entr evol mensu TF cat'!A1" xr:uid="{B2DC913D-E61F-4955-97F8-57F558E91835}"/>
    <hyperlink ref="B21" location="'Viajeros entr evol anual TF cat'!A1" tooltip="Evolución mensual de viajeros entrentrados en Tenerife según lugar de residencia" display="'Viajeros entr evol anual TF cat'!A1" xr:uid="{7898788D-F094-432A-90A6-9F6A1262A14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5B58C720-F531-4BD9-958F-A2AE7E3F7A9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C5308933-9B17-47BA-ACB0-F88FF707E8A4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C3BD4D1F-852C-431F-BEE2-8D1D717951A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657A71DD-4E1A-41AC-9CC4-BAB9406047B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DC0256D-E8BB-475F-99C6-F806C29D634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73304D8-03A7-4B92-BBFD-5CD83EB315F3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BA4DABB7-325B-4A36-8DE3-88836D6889FD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4094D3A-B173-44A3-9095-21CD6F8E4D9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1877E2E-75DB-458E-B8F2-8F3491A9B65F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10E2723-4244-4083-AAC6-DC423054862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930AD8A-2F68-4831-8940-8457716FD3F0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ECD8520-BA72-4C1A-876F-64D54E0FCA44}"/>
    <hyperlink ref="B35" location="'Pernoctaciones evol mensu TF'!A1" tooltip="Evolución mensual de pernoctaciones en Tenerife según lugar de residencia" display="'Pernoctaciones evol mensu TF'!A1" xr:uid="{A2D40AB2-1E90-4390-A578-CB8228E12901}"/>
    <hyperlink ref="B36" location="'Pernocta evol mensu TF cat'!A1" tooltip="Evolución mensual de pernoctaciones en Tenerife según lugar de residencia" display="'Pernocta evol mensu TF cat'!A1" xr:uid="{2EF915F2-5D3E-4F12-B6D5-64C0E09E078B}"/>
    <hyperlink ref="B38" location="'Pernoctaciones lugar residen ac'!A1" tooltip="Pernoctaciones registradas en establecimientos alojativos de Canarias e islas según tipología y categoría" display="'Pernoctaciones lugar residen ac'!A1" xr:uid="{A8E2C95F-DB4D-4609-A2C3-49A99F909B56}"/>
    <hyperlink ref="B39" location="'Pernoctaciones lugar reside año'!A1" tooltip="Pernoctaciones registradas en establecimientos alojativos de Canarias e islas según tipología y categoría" display="'Pernoctaciones lugar reside año'!A1" xr:uid="{D867ABB7-A670-43AF-BBAA-2B8580A6198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68FF419-9BBE-4435-9050-FF50292624B7}"/>
    <hyperlink ref="B41" location="'EM evol menusual lugar resd'!A1" tooltip="Evolución mensual de estancia media en Tenerife según lugar de residencia" display="'EM evol menusual lugar resd'!A1" xr:uid="{33ABC0AB-76CE-4CEF-AC4C-BDFEF08FD284}"/>
    <hyperlink ref="B42" location="'EM evol mensu TF cat '!A1" tooltip="Evolución mensual de estancia media en Tenerife según lugar de residencia" display="'EM evol mensu TF cat '!A1" xr:uid="{E4BE41F9-6196-48C1-BF4D-7F76CB74CEE8}"/>
    <hyperlink ref="B44" location="'tasa de ocupación evol mens'!A1" tooltip="Evolución mensual de estancia media en Tenerife según lugar de residencia" display="'tasa de ocupación evol mens'!A1" xr:uid="{8EABBCA0-16E3-416B-BD5A-1E9911A348C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483E0DC-EE5B-4C9D-94B6-BC8182F4428F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2B80540-123E-4E83-B85E-A5EADF73F87F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9527E3E-A2DD-4090-ACBA-371B4BD0EDE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0F99C5A-16FE-4257-9CA0-C9B95A634DE4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AC049F4-31F7-4970-82F6-758B10716B2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497B1-385D-4E0A-B533-6A433CEA8114}">
  <sheetPr codeName="Hoja21"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0" t="s">
        <v>247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>E7-1</f>
        <v>2020</v>
      </c>
      <c r="D7" s="295"/>
      <c r="E7" s="296">
        <f t="shared" ref="E7" si="0">G7-1</f>
        <v>2021</v>
      </c>
      <c r="F7" s="295"/>
      <c r="G7" s="296">
        <f t="shared" ref="G7" si="1">I7-1</f>
        <v>2022</v>
      </c>
      <c r="H7" s="295"/>
      <c r="I7" s="296">
        <f t="shared" ref="I7" si="2"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20553</v>
      </c>
      <c r="D9" s="119">
        <v>0</v>
      </c>
      <c r="E9" s="118">
        <v>4767</v>
      </c>
      <c r="F9" s="119">
        <f t="shared" ref="F9:L21" si="3">IFERROR(E9/C9-1,"-")</f>
        <v>-0.76806305648810391</v>
      </c>
      <c r="G9" s="118">
        <v>14146</v>
      </c>
      <c r="H9" s="119">
        <f t="shared" si="3"/>
        <v>1.9674847912733373</v>
      </c>
      <c r="I9" s="118">
        <v>23609</v>
      </c>
      <c r="J9" s="119">
        <f t="shared" si="3"/>
        <v>0.66895235402233855</v>
      </c>
      <c r="K9" s="118">
        <v>23867</v>
      </c>
      <c r="L9" s="119">
        <f t="shared" si="3"/>
        <v>1.0928035918505552E-2</v>
      </c>
      <c r="M9" s="118">
        <v>24602</v>
      </c>
      <c r="N9" s="119">
        <f t="shared" ref="N9:N17" si="4">IFERROR(M9/K9-1,"-")</f>
        <v>3.0795659278501697E-2</v>
      </c>
    </row>
    <row r="10" spans="1:15" x14ac:dyDescent="0.25">
      <c r="A10" s="1" t="s">
        <v>72</v>
      </c>
      <c r="B10" s="117" t="s">
        <v>73</v>
      </c>
      <c r="C10" s="118">
        <v>23364</v>
      </c>
      <c r="D10" s="119">
        <v>0.11634574036026568</v>
      </c>
      <c r="E10" s="118">
        <v>8041</v>
      </c>
      <c r="F10" s="119">
        <f t="shared" si="3"/>
        <v>-0.65583804143126179</v>
      </c>
      <c r="G10" s="118">
        <v>17059</v>
      </c>
      <c r="H10" s="119">
        <f t="shared" si="3"/>
        <v>1.1215023007088671</v>
      </c>
      <c r="I10" s="118">
        <v>22775</v>
      </c>
      <c r="J10" s="119">
        <f t="shared" si="3"/>
        <v>0.33507239580280213</v>
      </c>
      <c r="K10" s="118">
        <v>22625</v>
      </c>
      <c r="L10" s="119">
        <f t="shared" si="3"/>
        <v>-6.5861690450055299E-3</v>
      </c>
      <c r="M10" s="118"/>
      <c r="N10" s="119"/>
    </row>
    <row r="11" spans="1:15" x14ac:dyDescent="0.25">
      <c r="A11" s="1" t="s">
        <v>74</v>
      </c>
      <c r="B11" s="117" t="s">
        <v>75</v>
      </c>
      <c r="C11" s="118">
        <v>8936</v>
      </c>
      <c r="D11" s="119">
        <v>-0.58969649662518941</v>
      </c>
      <c r="E11" s="118">
        <v>10312</v>
      </c>
      <c r="F11" s="119">
        <f t="shared" si="3"/>
        <v>0.15398388540734098</v>
      </c>
      <c r="G11" s="118">
        <v>20054</v>
      </c>
      <c r="H11" s="119">
        <f t="shared" si="3"/>
        <v>0.94472459270752518</v>
      </c>
      <c r="I11" s="118">
        <v>25174</v>
      </c>
      <c r="J11" s="119">
        <f t="shared" si="3"/>
        <v>0.25531066121472024</v>
      </c>
      <c r="K11" s="118">
        <v>22971</v>
      </c>
      <c r="L11" s="119">
        <f t="shared" si="3"/>
        <v>-8.7510923969174592E-2</v>
      </c>
      <c r="M11" s="118"/>
      <c r="N11" s="119"/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9597</v>
      </c>
      <c r="F12" s="119" t="str">
        <f t="shared" si="3"/>
        <v>-</v>
      </c>
      <c r="G12" s="118">
        <v>17340</v>
      </c>
      <c r="H12" s="119">
        <f t="shared" si="3"/>
        <v>0.8068146295717411</v>
      </c>
      <c r="I12" s="118">
        <v>19154</v>
      </c>
      <c r="J12" s="119">
        <f t="shared" si="3"/>
        <v>0.10461361014994242</v>
      </c>
      <c r="K12" s="118">
        <v>19029</v>
      </c>
      <c r="L12" s="119">
        <f t="shared" si="3"/>
        <v>-6.5260519995823385E-3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12545</v>
      </c>
      <c r="F13" s="119" t="str">
        <f t="shared" si="3"/>
        <v>-</v>
      </c>
      <c r="G13" s="118">
        <v>18214</v>
      </c>
      <c r="H13" s="119">
        <f t="shared" si="3"/>
        <v>0.45189318453567151</v>
      </c>
      <c r="I13" s="118">
        <v>17881</v>
      </c>
      <c r="J13" s="119">
        <f t="shared" si="3"/>
        <v>-1.828263972768196E-2</v>
      </c>
      <c r="K13" s="118">
        <v>17439</v>
      </c>
      <c r="L13" s="119">
        <f t="shared" si="3"/>
        <v>-2.4718975448800418E-2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13541</v>
      </c>
      <c r="F14" s="119" t="str">
        <f t="shared" si="3"/>
        <v>-</v>
      </c>
      <c r="G14" s="118">
        <v>17608</v>
      </c>
      <c r="H14" s="119">
        <f t="shared" si="3"/>
        <v>0.30034709401078197</v>
      </c>
      <c r="I14" s="118">
        <v>17983</v>
      </c>
      <c r="J14" s="119">
        <f t="shared" si="3"/>
        <v>2.1297137664697763E-2</v>
      </c>
      <c r="K14" s="118">
        <v>19479</v>
      </c>
      <c r="L14" s="119">
        <f t="shared" si="3"/>
        <v>8.3189679141411288E-2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14398</v>
      </c>
      <c r="F15" s="119" t="str">
        <f t="shared" si="3"/>
        <v>-</v>
      </c>
      <c r="G15" s="118">
        <v>18083</v>
      </c>
      <c r="H15" s="119">
        <f t="shared" si="3"/>
        <v>0.25593832476732881</v>
      </c>
      <c r="I15" s="118">
        <v>16810</v>
      </c>
      <c r="J15" s="119">
        <f t="shared" si="3"/>
        <v>-7.0397611015871275E-2</v>
      </c>
      <c r="K15" s="118">
        <v>21632</v>
      </c>
      <c r="L15" s="119">
        <f t="shared" si="3"/>
        <v>0.28685306365258767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6776</v>
      </c>
      <c r="D16" s="119">
        <v>-0.50873631552236642</v>
      </c>
      <c r="E16" s="118">
        <v>13925</v>
      </c>
      <c r="F16" s="119">
        <f t="shared" si="3"/>
        <v>1.0550472255017711</v>
      </c>
      <c r="G16" s="118">
        <v>15520</v>
      </c>
      <c r="H16" s="119">
        <f t="shared" si="3"/>
        <v>0.1145421903052064</v>
      </c>
      <c r="I16" s="118">
        <v>14993</v>
      </c>
      <c r="J16" s="119">
        <f t="shared" si="3"/>
        <v>-3.39561855670103E-2</v>
      </c>
      <c r="K16" s="118">
        <v>15201</v>
      </c>
      <c r="L16" s="119">
        <f t="shared" si="3"/>
        <v>1.3873140799039563E-2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7423</v>
      </c>
      <c r="D17" s="119">
        <v>-0.53583041520760388</v>
      </c>
      <c r="E17" s="118">
        <v>16473</v>
      </c>
      <c r="F17" s="119">
        <f t="shared" si="3"/>
        <v>1.2191836184830929</v>
      </c>
      <c r="G17" s="118">
        <v>19959</v>
      </c>
      <c r="H17" s="119">
        <f t="shared" si="3"/>
        <v>0.21161901293024954</v>
      </c>
      <c r="I17" s="118">
        <v>15933</v>
      </c>
      <c r="J17" s="119">
        <f t="shared" si="3"/>
        <v>-0.2017135127010371</v>
      </c>
      <c r="K17" s="118">
        <v>19577</v>
      </c>
      <c r="L17" s="119">
        <f t="shared" si="3"/>
        <v>0.22870771355049269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9298</v>
      </c>
      <c r="D18" s="119">
        <v>-0.50216844246934733</v>
      </c>
      <c r="E18" s="118">
        <v>19721</v>
      </c>
      <c r="F18" s="119">
        <f t="shared" si="3"/>
        <v>1.1209937620993764</v>
      </c>
      <c r="G18" s="118">
        <v>21932</v>
      </c>
      <c r="H18" s="119">
        <f t="shared" si="3"/>
        <v>0.11211399016277057</v>
      </c>
      <c r="I18" s="118">
        <v>20553</v>
      </c>
      <c r="J18" s="119">
        <f t="shared" si="3"/>
        <v>-6.2876162684661674E-2</v>
      </c>
      <c r="K18" s="118">
        <v>19337</v>
      </c>
      <c r="L18" s="119">
        <f t="shared" si="3"/>
        <v>-5.9164112295042037E-2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8104</v>
      </c>
      <c r="D19" s="119">
        <v>-0.62628545077242337</v>
      </c>
      <c r="E19" s="118">
        <v>22740</v>
      </c>
      <c r="F19" s="119">
        <f t="shared" si="3"/>
        <v>1.8060217176702862</v>
      </c>
      <c r="G19" s="118">
        <v>25251</v>
      </c>
      <c r="H19" s="119">
        <f t="shared" si="3"/>
        <v>0.11042216358839041</v>
      </c>
      <c r="I19" s="118">
        <v>23667</v>
      </c>
      <c r="J19" s="119">
        <f t="shared" si="3"/>
        <v>-6.2730188903409756E-2</v>
      </c>
      <c r="K19" s="118">
        <v>25085</v>
      </c>
      <c r="L19" s="119">
        <f t="shared" si="3"/>
        <v>5.9914649089449545E-2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6962</v>
      </c>
      <c r="D20" s="119">
        <v>-0.66725612961812364</v>
      </c>
      <c r="E20" s="118">
        <v>18198</v>
      </c>
      <c r="F20" s="119">
        <f t="shared" si="3"/>
        <v>1.6139040505601838</v>
      </c>
      <c r="G20" s="118">
        <v>23965</v>
      </c>
      <c r="H20" s="119">
        <f t="shared" si="3"/>
        <v>0.3169029563688317</v>
      </c>
      <c r="I20" s="118">
        <v>20577</v>
      </c>
      <c r="J20" s="119">
        <f t="shared" si="3"/>
        <v>-0.14137283538493639</v>
      </c>
      <c r="K20" s="118">
        <v>24629</v>
      </c>
      <c r="L20" s="119">
        <f t="shared" si="3"/>
        <v>0.19691889002284113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103516</v>
      </c>
      <c r="D21" s="122">
        <v>-0.53035864165324509</v>
      </c>
      <c r="E21" s="121">
        <v>164258</v>
      </c>
      <c r="F21" s="122">
        <f t="shared" si="3"/>
        <v>0.58678851578499946</v>
      </c>
      <c r="G21" s="121">
        <v>229131</v>
      </c>
      <c r="H21" s="122">
        <f t="shared" si="3"/>
        <v>0.39494575606667559</v>
      </c>
      <c r="I21" s="121">
        <v>239109</v>
      </c>
      <c r="J21" s="122">
        <f t="shared" si="3"/>
        <v>4.3547141155059865E-2</v>
      </c>
      <c r="K21" s="121">
        <v>250871</v>
      </c>
      <c r="L21" s="122">
        <f t="shared" si="3"/>
        <v>4.9190954752853289E-2</v>
      </c>
      <c r="M21" s="121">
        <v>24602</v>
      </c>
      <c r="N21" s="122">
        <v>3.0795659278501697E-2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8"/>
      <c r="N23" s="105"/>
    </row>
    <row r="24" spans="1:15" x14ac:dyDescent="0.25">
      <c r="K24" s="123"/>
      <c r="N24" s="79"/>
    </row>
    <row r="26" spans="1:15" ht="48.75" customHeight="1" thickBot="1" x14ac:dyDescent="0.3">
      <c r="B26" s="270" t="s">
        <v>248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$C$7</f>
        <v>2020</v>
      </c>
      <c r="D29" s="295"/>
      <c r="E29" s="296">
        <f>$C$7</f>
        <v>2020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20/19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20553</v>
      </c>
      <c r="D31" s="119">
        <v>0</v>
      </c>
      <c r="E31" s="118">
        <v>20553</v>
      </c>
      <c r="F31" s="119">
        <f t="shared" ref="F31:L43" si="5">IFERROR(E31/C31-1,"-")</f>
        <v>0</v>
      </c>
      <c r="G31" s="118">
        <v>14146</v>
      </c>
      <c r="H31" s="119">
        <f t="shared" si="5"/>
        <v>-0.31173064759402525</v>
      </c>
      <c r="I31" s="118">
        <v>23609</v>
      </c>
      <c r="J31" s="119">
        <f t="shared" si="5"/>
        <v>0.66895235402233855</v>
      </c>
      <c r="K31" s="118">
        <v>23867</v>
      </c>
      <c r="L31" s="119">
        <f t="shared" si="5"/>
        <v>1.0928035918505552E-2</v>
      </c>
      <c r="M31" s="118">
        <v>24602</v>
      </c>
      <c r="N31" s="119">
        <f t="shared" ref="N31:N39" si="6">IFERROR(M31/K31-1,"-")</f>
        <v>3.0795659278501697E-2</v>
      </c>
    </row>
    <row r="32" spans="1:15" x14ac:dyDescent="0.25">
      <c r="B32" s="117" t="s">
        <v>73</v>
      </c>
      <c r="C32" s="118">
        <v>23364</v>
      </c>
      <c r="D32" s="119">
        <v>0.11634574036026568</v>
      </c>
      <c r="E32" s="118">
        <v>23364</v>
      </c>
      <c r="F32" s="119">
        <f t="shared" si="5"/>
        <v>0</v>
      </c>
      <c r="G32" s="118">
        <v>17059</v>
      </c>
      <c r="H32" s="119">
        <f t="shared" si="5"/>
        <v>-0.2698596130799521</v>
      </c>
      <c r="I32" s="118">
        <v>22775</v>
      </c>
      <c r="J32" s="119">
        <f t="shared" si="5"/>
        <v>0.33507239580280213</v>
      </c>
      <c r="K32" s="118">
        <v>22625</v>
      </c>
      <c r="L32" s="119">
        <f t="shared" si="5"/>
        <v>-6.5861690450055299E-3</v>
      </c>
      <c r="M32" s="118"/>
      <c r="N32" s="119"/>
    </row>
    <row r="33" spans="2:15" x14ac:dyDescent="0.25">
      <c r="B33" s="117" t="s">
        <v>75</v>
      </c>
      <c r="C33" s="118">
        <v>8936</v>
      </c>
      <c r="D33" s="119">
        <v>-0.58969649662518941</v>
      </c>
      <c r="E33" s="118">
        <v>8936</v>
      </c>
      <c r="F33" s="119">
        <f t="shared" si="5"/>
        <v>0</v>
      </c>
      <c r="G33" s="118">
        <v>20054</v>
      </c>
      <c r="H33" s="119">
        <f t="shared" si="5"/>
        <v>1.2441808415398388</v>
      </c>
      <c r="I33" s="118">
        <v>25174</v>
      </c>
      <c r="J33" s="119">
        <f t="shared" si="5"/>
        <v>0.25531066121472024</v>
      </c>
      <c r="K33" s="118">
        <v>22971</v>
      </c>
      <c r="L33" s="119">
        <f t="shared" si="5"/>
        <v>-8.7510923969174592E-2</v>
      </c>
      <c r="M33" s="118"/>
      <c r="N33" s="119"/>
    </row>
    <row r="34" spans="2:15" x14ac:dyDescent="0.25">
      <c r="B34" s="117" t="s">
        <v>77</v>
      </c>
      <c r="C34" s="118">
        <v>0</v>
      </c>
      <c r="D34" s="119">
        <v>-1</v>
      </c>
      <c r="E34" s="118">
        <v>0</v>
      </c>
      <c r="F34" s="119" t="str">
        <f t="shared" si="5"/>
        <v>-</v>
      </c>
      <c r="G34" s="118">
        <v>17340</v>
      </c>
      <c r="H34" s="119" t="str">
        <f t="shared" si="5"/>
        <v>-</v>
      </c>
      <c r="I34" s="118">
        <v>19154</v>
      </c>
      <c r="J34" s="119">
        <f t="shared" si="5"/>
        <v>0.10461361014994242</v>
      </c>
      <c r="K34" s="118">
        <v>19029</v>
      </c>
      <c r="L34" s="119">
        <f t="shared" si="5"/>
        <v>-6.5260519995823385E-3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0</v>
      </c>
      <c r="F35" s="119" t="str">
        <f t="shared" si="5"/>
        <v>-</v>
      </c>
      <c r="G35" s="118">
        <v>18214</v>
      </c>
      <c r="H35" s="119" t="str">
        <f t="shared" si="5"/>
        <v>-</v>
      </c>
      <c r="I35" s="118">
        <v>17881</v>
      </c>
      <c r="J35" s="119">
        <f t="shared" si="5"/>
        <v>-1.828263972768196E-2</v>
      </c>
      <c r="K35" s="118">
        <v>17439</v>
      </c>
      <c r="L35" s="119">
        <f t="shared" si="5"/>
        <v>-2.4718975448800418E-2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0</v>
      </c>
      <c r="F36" s="119" t="str">
        <f t="shared" si="5"/>
        <v>-</v>
      </c>
      <c r="G36" s="118">
        <v>17608</v>
      </c>
      <c r="H36" s="119" t="str">
        <f t="shared" si="5"/>
        <v>-</v>
      </c>
      <c r="I36" s="118">
        <v>17983</v>
      </c>
      <c r="J36" s="119">
        <f t="shared" si="5"/>
        <v>2.1297137664697763E-2</v>
      </c>
      <c r="K36" s="118">
        <v>19479</v>
      </c>
      <c r="L36" s="119">
        <f t="shared" si="5"/>
        <v>8.3189679141411288E-2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0</v>
      </c>
      <c r="F37" s="119" t="str">
        <f t="shared" si="5"/>
        <v>-</v>
      </c>
      <c r="G37" s="118">
        <v>18083</v>
      </c>
      <c r="H37" s="119" t="str">
        <f t="shared" si="5"/>
        <v>-</v>
      </c>
      <c r="I37" s="118">
        <v>16810</v>
      </c>
      <c r="J37" s="119">
        <f t="shared" si="5"/>
        <v>-7.0397611015871275E-2</v>
      </c>
      <c r="K37" s="118">
        <v>21632</v>
      </c>
      <c r="L37" s="119">
        <f t="shared" si="5"/>
        <v>0.28685306365258767</v>
      </c>
      <c r="M37" s="118"/>
      <c r="N37" s="119"/>
    </row>
    <row r="38" spans="2:15" x14ac:dyDescent="0.25">
      <c r="B38" s="117" t="s">
        <v>85</v>
      </c>
      <c r="C38" s="118">
        <v>6776</v>
      </c>
      <c r="D38" s="119">
        <v>-0.50873631552236642</v>
      </c>
      <c r="E38" s="118">
        <v>6776</v>
      </c>
      <c r="F38" s="119">
        <f t="shared" si="5"/>
        <v>0</v>
      </c>
      <c r="G38" s="118">
        <v>15520</v>
      </c>
      <c r="H38" s="119">
        <f t="shared" si="5"/>
        <v>1.2904368358913811</v>
      </c>
      <c r="I38" s="118">
        <v>14993</v>
      </c>
      <c r="J38" s="119">
        <f t="shared" si="5"/>
        <v>-3.39561855670103E-2</v>
      </c>
      <c r="K38" s="118">
        <v>15201</v>
      </c>
      <c r="L38" s="119">
        <f t="shared" si="5"/>
        <v>1.3873140799039563E-2</v>
      </c>
      <c r="M38" s="118"/>
      <c r="N38" s="119"/>
    </row>
    <row r="39" spans="2:15" x14ac:dyDescent="0.25">
      <c r="B39" s="117" t="s">
        <v>87</v>
      </c>
      <c r="C39" s="118">
        <v>7423</v>
      </c>
      <c r="D39" s="119">
        <v>-0.53583041520760388</v>
      </c>
      <c r="E39" s="118">
        <v>7423</v>
      </c>
      <c r="F39" s="119">
        <f t="shared" si="5"/>
        <v>0</v>
      </c>
      <c r="G39" s="118">
        <v>19959</v>
      </c>
      <c r="H39" s="119">
        <f t="shared" si="5"/>
        <v>1.6888050653374647</v>
      </c>
      <c r="I39" s="118">
        <v>15933</v>
      </c>
      <c r="J39" s="119">
        <f t="shared" si="5"/>
        <v>-0.2017135127010371</v>
      </c>
      <c r="K39" s="118">
        <v>19577</v>
      </c>
      <c r="L39" s="119">
        <f t="shared" si="5"/>
        <v>0.22870771355049269</v>
      </c>
      <c r="M39" s="118"/>
      <c r="N39" s="119"/>
    </row>
    <row r="40" spans="2:15" x14ac:dyDescent="0.25">
      <c r="B40" s="117" t="s">
        <v>89</v>
      </c>
      <c r="C40" s="118">
        <v>9298</v>
      </c>
      <c r="D40" s="119">
        <v>-0.50216844246934733</v>
      </c>
      <c r="E40" s="118">
        <v>9298</v>
      </c>
      <c r="F40" s="119">
        <f t="shared" si="5"/>
        <v>0</v>
      </c>
      <c r="G40" s="118">
        <v>21932</v>
      </c>
      <c r="H40" s="119">
        <f t="shared" si="5"/>
        <v>1.3587868358786834</v>
      </c>
      <c r="I40" s="118">
        <v>20553</v>
      </c>
      <c r="J40" s="119">
        <f t="shared" si="5"/>
        <v>-6.2876162684661674E-2</v>
      </c>
      <c r="K40" s="118">
        <v>19337</v>
      </c>
      <c r="L40" s="119">
        <f t="shared" si="5"/>
        <v>-5.9164112295042037E-2</v>
      </c>
      <c r="M40" s="118"/>
      <c r="N40" s="119"/>
    </row>
    <row r="41" spans="2:15" x14ac:dyDescent="0.25">
      <c r="B41" s="117" t="s">
        <v>91</v>
      </c>
      <c r="C41" s="118">
        <v>8104</v>
      </c>
      <c r="D41" s="119">
        <v>-0.62628545077242337</v>
      </c>
      <c r="E41" s="118">
        <v>8104</v>
      </c>
      <c r="F41" s="119">
        <f t="shared" si="5"/>
        <v>0</v>
      </c>
      <c r="G41" s="118">
        <v>25251</v>
      </c>
      <c r="H41" s="119">
        <f t="shared" si="5"/>
        <v>2.115868706811451</v>
      </c>
      <c r="I41" s="118">
        <v>23667</v>
      </c>
      <c r="J41" s="119">
        <f t="shared" si="5"/>
        <v>-6.2730188903409756E-2</v>
      </c>
      <c r="K41" s="118">
        <v>25085</v>
      </c>
      <c r="L41" s="119">
        <f t="shared" si="5"/>
        <v>5.9914649089449545E-2</v>
      </c>
      <c r="M41" s="118"/>
      <c r="N41" s="119"/>
    </row>
    <row r="42" spans="2:15" x14ac:dyDescent="0.25">
      <c r="B42" s="117" t="s">
        <v>93</v>
      </c>
      <c r="C42" s="118">
        <v>6962</v>
      </c>
      <c r="D42" s="119">
        <v>-0.66725612961812364</v>
      </c>
      <c r="E42" s="118">
        <v>6962</v>
      </c>
      <c r="F42" s="119">
        <f t="shared" si="5"/>
        <v>0</v>
      </c>
      <c r="G42" s="118">
        <v>23965</v>
      </c>
      <c r="H42" s="119">
        <f t="shared" si="5"/>
        <v>2.4422579718471704</v>
      </c>
      <c r="I42" s="118">
        <v>20577</v>
      </c>
      <c r="J42" s="119">
        <f t="shared" si="5"/>
        <v>-0.14137283538493639</v>
      </c>
      <c r="K42" s="118">
        <v>24629</v>
      </c>
      <c r="L42" s="119">
        <f t="shared" si="5"/>
        <v>0.19691889002284113</v>
      </c>
      <c r="M42" s="118"/>
      <c r="N42" s="119"/>
    </row>
    <row r="43" spans="2:15" ht="15.75" x14ac:dyDescent="0.25">
      <c r="B43" s="120" t="s">
        <v>30</v>
      </c>
      <c r="C43" s="121">
        <v>103516</v>
      </c>
      <c r="D43" s="122">
        <v>-0.53035864165324509</v>
      </c>
      <c r="E43" s="121">
        <v>103516</v>
      </c>
      <c r="F43" s="122">
        <f t="shared" si="5"/>
        <v>0</v>
      </c>
      <c r="G43" s="121">
        <v>229131</v>
      </c>
      <c r="H43" s="122">
        <f t="shared" si="5"/>
        <v>1.2134839058696238</v>
      </c>
      <c r="I43" s="121">
        <v>239109</v>
      </c>
      <c r="J43" s="122">
        <f t="shared" si="5"/>
        <v>4.3547141155059865E-2</v>
      </c>
      <c r="K43" s="121">
        <v>250871</v>
      </c>
      <c r="L43" s="122">
        <f t="shared" si="5"/>
        <v>4.9190954752853289E-2</v>
      </c>
      <c r="M43" s="121">
        <v>24602</v>
      </c>
      <c r="N43" s="122">
        <v>3.0795659278501697E-2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0" t="s">
        <v>249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$C$7</f>
        <v>2020</v>
      </c>
      <c r="D51" s="295"/>
      <c r="E51" s="296">
        <f>$C$7</f>
        <v>2020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20/19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9949</v>
      </c>
      <c r="D53" s="119">
        <v>-7.33047690014903E-2</v>
      </c>
      <c r="E53" s="118">
        <v>9949</v>
      </c>
      <c r="F53" s="119">
        <f t="shared" ref="F53:L65" si="7">IFERROR(E53/C53-1,"-")</f>
        <v>0</v>
      </c>
      <c r="G53" s="118">
        <v>8448</v>
      </c>
      <c r="H53" s="119">
        <f t="shared" si="7"/>
        <v>-0.15086943411398135</v>
      </c>
      <c r="I53" s="118">
        <v>14009</v>
      </c>
      <c r="J53" s="119">
        <f t="shared" si="7"/>
        <v>0.65826231060606055</v>
      </c>
      <c r="K53" s="118">
        <v>13713</v>
      </c>
      <c r="L53" s="119">
        <f t="shared" si="7"/>
        <v>-2.1129274038118373E-2</v>
      </c>
      <c r="M53" s="118">
        <v>15504</v>
      </c>
      <c r="N53" s="119">
        <f t="shared" ref="N53:N64" si="8">IFERROR(M53/K53-1,"-")</f>
        <v>0.13060599431196684</v>
      </c>
    </row>
    <row r="54" spans="1:15" x14ac:dyDescent="0.25">
      <c r="A54" s="1">
        <v>2</v>
      </c>
      <c r="B54" s="117" t="s">
        <v>73</v>
      </c>
      <c r="C54" s="118">
        <v>11543</v>
      </c>
      <c r="D54" s="119">
        <v>8.8551490003772271E-2</v>
      </c>
      <c r="E54" s="118">
        <v>11543</v>
      </c>
      <c r="F54" s="119">
        <f t="shared" si="7"/>
        <v>0</v>
      </c>
      <c r="G54" s="118">
        <v>10670</v>
      </c>
      <c r="H54" s="119">
        <f t="shared" si="7"/>
        <v>-7.5630252100840289E-2</v>
      </c>
      <c r="I54" s="118">
        <v>13831</v>
      </c>
      <c r="J54" s="119">
        <f t="shared" si="7"/>
        <v>0.29625117150890357</v>
      </c>
      <c r="K54" s="118">
        <v>13097</v>
      </c>
      <c r="L54" s="119">
        <f t="shared" si="7"/>
        <v>-5.3069192393897735E-2</v>
      </c>
      <c r="M54" s="118"/>
      <c r="N54" s="119"/>
    </row>
    <row r="55" spans="1:15" x14ac:dyDescent="0.25">
      <c r="A55" s="1">
        <v>3</v>
      </c>
      <c r="B55" s="117" t="s">
        <v>75</v>
      </c>
      <c r="C55" s="118">
        <v>4800</v>
      </c>
      <c r="D55" s="119">
        <v>-0.58513396715643906</v>
      </c>
      <c r="E55" s="118">
        <v>4800</v>
      </c>
      <c r="F55" s="119">
        <f t="shared" si="7"/>
        <v>0</v>
      </c>
      <c r="G55" s="118">
        <v>12702</v>
      </c>
      <c r="H55" s="119">
        <f t="shared" si="7"/>
        <v>1.6462500000000002</v>
      </c>
      <c r="I55" s="118">
        <v>15155</v>
      </c>
      <c r="J55" s="119">
        <f t="shared" si="7"/>
        <v>0.19311919382774367</v>
      </c>
      <c r="K55" s="118">
        <v>13219</v>
      </c>
      <c r="L55" s="119">
        <f t="shared" si="7"/>
        <v>-0.1277466182777961</v>
      </c>
      <c r="M55" s="118"/>
      <c r="N55" s="119"/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0</v>
      </c>
      <c r="F56" s="119" t="str">
        <f t="shared" si="7"/>
        <v>-</v>
      </c>
      <c r="G56" s="118">
        <v>11294</v>
      </c>
      <c r="H56" s="119" t="str">
        <f t="shared" si="7"/>
        <v>-</v>
      </c>
      <c r="I56" s="118">
        <v>11713</v>
      </c>
      <c r="J56" s="119">
        <f t="shared" si="7"/>
        <v>3.7099344784841559E-2</v>
      </c>
      <c r="K56" s="118">
        <v>11165</v>
      </c>
      <c r="L56" s="119">
        <f t="shared" si="7"/>
        <v>-4.6785622812259842E-2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0</v>
      </c>
      <c r="F57" s="119" t="str">
        <f t="shared" si="7"/>
        <v>-</v>
      </c>
      <c r="G57" s="118">
        <v>10870</v>
      </c>
      <c r="H57" s="119" t="str">
        <f t="shared" si="7"/>
        <v>-</v>
      </c>
      <c r="I57" s="118">
        <v>10695</v>
      </c>
      <c r="J57" s="119">
        <f t="shared" si="7"/>
        <v>-1.609935602575896E-2</v>
      </c>
      <c r="K57" s="118">
        <v>10226</v>
      </c>
      <c r="L57" s="119">
        <f t="shared" si="7"/>
        <v>-4.3852267414679735E-2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0</v>
      </c>
      <c r="F58" s="119" t="str">
        <f t="shared" si="7"/>
        <v>-</v>
      </c>
      <c r="G58" s="118">
        <v>10141</v>
      </c>
      <c r="H58" s="119" t="str">
        <f t="shared" si="7"/>
        <v>-</v>
      </c>
      <c r="I58" s="118">
        <v>10170</v>
      </c>
      <c r="J58" s="119">
        <f t="shared" si="7"/>
        <v>2.8596785326890917E-3</v>
      </c>
      <c r="K58" s="118">
        <v>11059</v>
      </c>
      <c r="L58" s="119">
        <f t="shared" si="7"/>
        <v>8.7413962635201514E-2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0</v>
      </c>
      <c r="F59" s="119" t="str">
        <f t="shared" si="7"/>
        <v>-</v>
      </c>
      <c r="G59" s="118">
        <v>10838</v>
      </c>
      <c r="H59" s="119" t="str">
        <f t="shared" si="7"/>
        <v>-</v>
      </c>
      <c r="I59" s="118">
        <v>10021</v>
      </c>
      <c r="J59" s="119">
        <f t="shared" si="7"/>
        <v>-7.5382911976379363E-2</v>
      </c>
      <c r="K59" s="118">
        <v>12572</v>
      </c>
      <c r="L59" s="119">
        <f t="shared" si="7"/>
        <v>0.25456541263346977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3541</v>
      </c>
      <c r="D60" s="119">
        <v>-0.46453954332375624</v>
      </c>
      <c r="E60" s="118">
        <v>3541</v>
      </c>
      <c r="F60" s="119">
        <f t="shared" si="7"/>
        <v>0</v>
      </c>
      <c r="G60" s="118">
        <v>8772</v>
      </c>
      <c r="H60" s="119">
        <f t="shared" si="7"/>
        <v>1.4772663089522733</v>
      </c>
      <c r="I60" s="118">
        <v>9451</v>
      </c>
      <c r="J60" s="119">
        <f t="shared" si="7"/>
        <v>7.7405380756953912E-2</v>
      </c>
      <c r="K60" s="118">
        <v>9290</v>
      </c>
      <c r="L60" s="119">
        <f t="shared" si="7"/>
        <v>-1.7035234366733709E-2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3927</v>
      </c>
      <c r="D61" s="119">
        <v>-0.49315952503871963</v>
      </c>
      <c r="E61" s="118">
        <v>3927</v>
      </c>
      <c r="F61" s="119">
        <f t="shared" si="7"/>
        <v>0</v>
      </c>
      <c r="G61" s="118">
        <v>11314</v>
      </c>
      <c r="H61" s="119">
        <f t="shared" si="7"/>
        <v>1.8810797046091166</v>
      </c>
      <c r="I61" s="118">
        <v>9475</v>
      </c>
      <c r="J61" s="119">
        <f t="shared" si="7"/>
        <v>-0.16254198338341874</v>
      </c>
      <c r="K61" s="118">
        <v>12468</v>
      </c>
      <c r="L61" s="119">
        <f t="shared" si="7"/>
        <v>0.31588390501319252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5005</v>
      </c>
      <c r="D62" s="119">
        <v>-0.45276623660616666</v>
      </c>
      <c r="E62" s="118">
        <v>5005</v>
      </c>
      <c r="F62" s="119">
        <f t="shared" si="7"/>
        <v>0</v>
      </c>
      <c r="G62" s="118">
        <v>12410</v>
      </c>
      <c r="H62" s="119">
        <f t="shared" si="7"/>
        <v>1.4795204795204797</v>
      </c>
      <c r="I62" s="118">
        <v>12972</v>
      </c>
      <c r="J62" s="119">
        <f t="shared" si="7"/>
        <v>4.5286059629331188E-2</v>
      </c>
      <c r="K62" s="118">
        <v>12954</v>
      </c>
      <c r="L62" s="119">
        <f t="shared" si="7"/>
        <v>-1.3876040703052483E-3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4492</v>
      </c>
      <c r="D63" s="119">
        <v>-0.60110114554657668</v>
      </c>
      <c r="E63" s="118">
        <v>4492</v>
      </c>
      <c r="F63" s="119">
        <f t="shared" si="7"/>
        <v>0</v>
      </c>
      <c r="G63" s="118">
        <v>14671</v>
      </c>
      <c r="H63" s="119">
        <f t="shared" si="7"/>
        <v>2.2660284951024043</v>
      </c>
      <c r="I63" s="118">
        <v>15154</v>
      </c>
      <c r="J63" s="119">
        <f t="shared" si="7"/>
        <v>3.2922091200327186E-2</v>
      </c>
      <c r="K63" s="118">
        <v>16047</v>
      </c>
      <c r="L63" s="119">
        <f t="shared" si="7"/>
        <v>5.8928335752936434E-2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3684</v>
      </c>
      <c r="D64" s="119">
        <v>-0.62686113643269525</v>
      </c>
      <c r="E64" s="118">
        <v>3684</v>
      </c>
      <c r="F64" s="119">
        <f t="shared" si="7"/>
        <v>0</v>
      </c>
      <c r="G64" s="118">
        <v>13567</v>
      </c>
      <c r="H64" s="119">
        <f t="shared" si="7"/>
        <v>2.6826818675352877</v>
      </c>
      <c r="I64" s="118">
        <v>12991</v>
      </c>
      <c r="J64" s="119">
        <f t="shared" si="7"/>
        <v>-4.2455959313039027E-2</v>
      </c>
      <c r="K64" s="118">
        <v>15417</v>
      </c>
      <c r="L64" s="119">
        <f t="shared" si="7"/>
        <v>0.18674466938649825</v>
      </c>
      <c r="M64" s="118"/>
      <c r="N64" s="119"/>
    </row>
    <row r="65" spans="1:15" ht="15.75" x14ac:dyDescent="0.25">
      <c r="B65" s="120" t="s">
        <v>30</v>
      </c>
      <c r="C65" s="121">
        <v>54788</v>
      </c>
      <c r="D65" s="122">
        <v>-0.50564839210307866</v>
      </c>
      <c r="E65" s="121">
        <v>54788</v>
      </c>
      <c r="F65" s="122">
        <f t="shared" si="7"/>
        <v>0</v>
      </c>
      <c r="G65" s="121">
        <v>135697</v>
      </c>
      <c r="H65" s="122">
        <f t="shared" si="7"/>
        <v>1.4767649850332187</v>
      </c>
      <c r="I65" s="121">
        <v>145637</v>
      </c>
      <c r="J65" s="122">
        <f t="shared" si="7"/>
        <v>7.3251435182796865E-2</v>
      </c>
      <c r="K65" s="121">
        <v>151227</v>
      </c>
      <c r="L65" s="122">
        <f t="shared" si="7"/>
        <v>3.8383103194929769E-2</v>
      </c>
      <c r="M65" s="121">
        <v>15504</v>
      </c>
      <c r="N65" s="122">
        <v>0.13060599431196684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0" t="s">
        <v>250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$C$7</f>
        <v>2020</v>
      </c>
      <c r="D73" s="295"/>
      <c r="E73" s="296">
        <f>$C$7</f>
        <v>2020</v>
      </c>
      <c r="F73" s="295"/>
      <c r="G73" s="296">
        <v>2022</v>
      </c>
      <c r="H73" s="295"/>
      <c r="I73" s="296">
        <v>2023</v>
      </c>
      <c r="J73" s="295"/>
      <c r="K73" s="296">
        <v>2024</v>
      </c>
      <c r="L73" s="295"/>
      <c r="M73" s="296"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20/19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10604</v>
      </c>
      <c r="D75" s="119">
        <v>8.0167057145767551E-2</v>
      </c>
      <c r="E75" s="118">
        <v>10604</v>
      </c>
      <c r="F75" s="119">
        <f t="shared" ref="F75:L87" si="9">IFERROR(E75/C75-1,"-")</f>
        <v>0</v>
      </c>
      <c r="G75" s="118">
        <v>5698</v>
      </c>
      <c r="H75" s="119">
        <f t="shared" si="9"/>
        <v>-0.46265560165975106</v>
      </c>
      <c r="I75" s="118">
        <v>9600</v>
      </c>
      <c r="J75" s="119">
        <f t="shared" si="9"/>
        <v>0.68480168480168491</v>
      </c>
      <c r="K75" s="118">
        <v>10154</v>
      </c>
      <c r="L75" s="119">
        <f t="shared" si="9"/>
        <v>5.770833333333325E-2</v>
      </c>
      <c r="M75" s="118">
        <v>9098</v>
      </c>
      <c r="N75" s="119">
        <f t="shared" ref="N75:N86" si="10">IFERROR(M75/K75-1,"-")</f>
        <v>-0.10399842426629902</v>
      </c>
    </row>
    <row r="76" spans="1:15" x14ac:dyDescent="0.25">
      <c r="A76" s="1">
        <v>2</v>
      </c>
      <c r="B76" s="117" t="s">
        <v>73</v>
      </c>
      <c r="C76" s="118">
        <v>11821</v>
      </c>
      <c r="D76" s="119">
        <v>0.14489104116222751</v>
      </c>
      <c r="E76" s="118">
        <v>11821</v>
      </c>
      <c r="F76" s="119">
        <f t="shared" si="9"/>
        <v>0</v>
      </c>
      <c r="G76" s="118">
        <v>6389</v>
      </c>
      <c r="H76" s="119">
        <f t="shared" si="9"/>
        <v>-0.45952119110058376</v>
      </c>
      <c r="I76" s="118">
        <v>8944</v>
      </c>
      <c r="J76" s="119">
        <f t="shared" si="9"/>
        <v>0.39990608858976362</v>
      </c>
      <c r="K76" s="118">
        <v>9528</v>
      </c>
      <c r="L76" s="119">
        <f t="shared" si="9"/>
        <v>6.5295169946332665E-2</v>
      </c>
      <c r="M76" s="118"/>
      <c r="N76" s="119"/>
    </row>
    <row r="77" spans="1:15" x14ac:dyDescent="0.25">
      <c r="A77" s="1">
        <v>3</v>
      </c>
      <c r="B77" s="117" t="s">
        <v>75</v>
      </c>
      <c r="C77" s="118">
        <v>4136</v>
      </c>
      <c r="D77" s="119">
        <v>-0.59486727397394457</v>
      </c>
      <c r="E77" s="118">
        <v>4136</v>
      </c>
      <c r="F77" s="119">
        <f t="shared" si="9"/>
        <v>0</v>
      </c>
      <c r="G77" s="118">
        <v>7352</v>
      </c>
      <c r="H77" s="119">
        <f t="shared" si="9"/>
        <v>0.77756286266924568</v>
      </c>
      <c r="I77" s="118">
        <v>10019</v>
      </c>
      <c r="J77" s="119">
        <f t="shared" si="9"/>
        <v>0.36275843307943423</v>
      </c>
      <c r="K77" s="118">
        <v>9752</v>
      </c>
      <c r="L77" s="119">
        <f t="shared" si="9"/>
        <v>-2.6649366204211988E-2</v>
      </c>
      <c r="M77" s="118"/>
      <c r="N77" s="119"/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0</v>
      </c>
      <c r="F78" s="119" t="str">
        <f t="shared" si="9"/>
        <v>-</v>
      </c>
      <c r="G78" s="118">
        <v>6046</v>
      </c>
      <c r="H78" s="119" t="str">
        <f t="shared" si="9"/>
        <v>-</v>
      </c>
      <c r="I78" s="118">
        <v>7441</v>
      </c>
      <c r="J78" s="119">
        <f t="shared" si="9"/>
        <v>0.23073106185908032</v>
      </c>
      <c r="K78" s="118">
        <v>7864</v>
      </c>
      <c r="L78" s="119">
        <f t="shared" si="9"/>
        <v>5.6847197957263784E-2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0</v>
      </c>
      <c r="F79" s="119" t="str">
        <f t="shared" si="9"/>
        <v>-</v>
      </c>
      <c r="G79" s="118">
        <v>7344</v>
      </c>
      <c r="H79" s="119" t="str">
        <f t="shared" si="9"/>
        <v>-</v>
      </c>
      <c r="I79" s="118">
        <v>7186</v>
      </c>
      <c r="J79" s="119">
        <f t="shared" si="9"/>
        <v>-2.1514161220043571E-2</v>
      </c>
      <c r="K79" s="118">
        <v>7213</v>
      </c>
      <c r="L79" s="119">
        <f t="shared" si="9"/>
        <v>3.7573058725299813E-3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0</v>
      </c>
      <c r="F80" s="119" t="str">
        <f t="shared" si="9"/>
        <v>-</v>
      </c>
      <c r="G80" s="118">
        <v>7467</v>
      </c>
      <c r="H80" s="119" t="str">
        <f t="shared" si="9"/>
        <v>-</v>
      </c>
      <c r="I80" s="118">
        <v>7813</v>
      </c>
      <c r="J80" s="119">
        <f t="shared" si="9"/>
        <v>4.6337217088522786E-2</v>
      </c>
      <c r="K80" s="118">
        <v>8420</v>
      </c>
      <c r="L80" s="119">
        <f t="shared" si="9"/>
        <v>7.7691027774222432E-2</v>
      </c>
      <c r="M80" s="118"/>
      <c r="N80" s="119"/>
    </row>
    <row r="81" spans="1:14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0</v>
      </c>
      <c r="F81" s="119" t="str">
        <f t="shared" si="9"/>
        <v>-</v>
      </c>
      <c r="G81" s="118">
        <v>7245</v>
      </c>
      <c r="H81" s="119" t="str">
        <f t="shared" si="9"/>
        <v>-</v>
      </c>
      <c r="I81" s="118">
        <v>6789</v>
      </c>
      <c r="J81" s="119">
        <f t="shared" si="9"/>
        <v>-6.2939958592132528E-2</v>
      </c>
      <c r="K81" s="118">
        <v>9060</v>
      </c>
      <c r="L81" s="119">
        <f t="shared" si="9"/>
        <v>0.33451171011931069</v>
      </c>
      <c r="M81" s="118"/>
      <c r="N81" s="119"/>
    </row>
    <row r="82" spans="1:14" x14ac:dyDescent="0.25">
      <c r="A82" s="1">
        <v>8</v>
      </c>
      <c r="B82" s="117" t="s">
        <v>85</v>
      </c>
      <c r="C82" s="118">
        <v>3235</v>
      </c>
      <c r="D82" s="119">
        <v>-0.54944289693593307</v>
      </c>
      <c r="E82" s="118">
        <v>3235</v>
      </c>
      <c r="F82" s="119">
        <f t="shared" si="9"/>
        <v>0</v>
      </c>
      <c r="G82" s="118">
        <v>6748</v>
      </c>
      <c r="H82" s="119">
        <f t="shared" si="9"/>
        <v>1.0859350850077281</v>
      </c>
      <c r="I82" s="118">
        <v>5542</v>
      </c>
      <c r="J82" s="119">
        <f t="shared" si="9"/>
        <v>-0.17871962062833435</v>
      </c>
      <c r="K82" s="118">
        <v>5911</v>
      </c>
      <c r="L82" s="119">
        <f t="shared" si="9"/>
        <v>6.6582461205340948E-2</v>
      </c>
      <c r="M82" s="118"/>
      <c r="N82" s="119"/>
    </row>
    <row r="83" spans="1:14" x14ac:dyDescent="0.25">
      <c r="A83" s="1">
        <v>9</v>
      </c>
      <c r="B83" s="117" t="s">
        <v>87</v>
      </c>
      <c r="C83" s="118">
        <v>3496</v>
      </c>
      <c r="D83" s="119">
        <v>-0.57593401261523525</v>
      </c>
      <c r="E83" s="118">
        <v>3496</v>
      </c>
      <c r="F83" s="119">
        <f t="shared" si="9"/>
        <v>0</v>
      </c>
      <c r="G83" s="118">
        <v>8645</v>
      </c>
      <c r="H83" s="119">
        <f t="shared" si="9"/>
        <v>1.472826086956522</v>
      </c>
      <c r="I83" s="118">
        <v>6458</v>
      </c>
      <c r="J83" s="119">
        <f t="shared" si="9"/>
        <v>-0.25297860034702135</v>
      </c>
      <c r="K83" s="118">
        <v>7109</v>
      </c>
      <c r="L83" s="119">
        <f t="shared" si="9"/>
        <v>0.10080520284917927</v>
      </c>
      <c r="M83" s="118"/>
      <c r="N83" s="119"/>
    </row>
    <row r="84" spans="1:14" x14ac:dyDescent="0.25">
      <c r="A84" s="1">
        <v>10</v>
      </c>
      <c r="B84" s="117" t="s">
        <v>89</v>
      </c>
      <c r="C84" s="118">
        <v>4293</v>
      </c>
      <c r="D84" s="119">
        <v>-0.54957507082152968</v>
      </c>
      <c r="E84" s="118">
        <v>4293</v>
      </c>
      <c r="F84" s="119">
        <f t="shared" si="9"/>
        <v>0</v>
      </c>
      <c r="G84" s="118">
        <v>9522</v>
      </c>
      <c r="H84" s="119">
        <f t="shared" si="9"/>
        <v>1.2180293501048216</v>
      </c>
      <c r="I84" s="118">
        <v>7581</v>
      </c>
      <c r="J84" s="119">
        <f t="shared" si="9"/>
        <v>-0.20384373030875869</v>
      </c>
      <c r="K84" s="118">
        <v>6383</v>
      </c>
      <c r="L84" s="119">
        <f t="shared" si="9"/>
        <v>-0.15802664556127155</v>
      </c>
      <c r="M84" s="118"/>
      <c r="N84" s="119"/>
    </row>
    <row r="85" spans="1:14" x14ac:dyDescent="0.25">
      <c r="A85" s="1">
        <v>11</v>
      </c>
      <c r="B85" s="117" t="s">
        <v>91</v>
      </c>
      <c r="C85" s="118">
        <v>3612</v>
      </c>
      <c r="D85" s="119">
        <v>-0.65349194167306224</v>
      </c>
      <c r="E85" s="118">
        <v>3612</v>
      </c>
      <c r="F85" s="119">
        <f t="shared" si="9"/>
        <v>0</v>
      </c>
      <c r="G85" s="118">
        <v>10580</v>
      </c>
      <c r="H85" s="119">
        <f t="shared" si="9"/>
        <v>1.9291251384274641</v>
      </c>
      <c r="I85" s="118">
        <v>8513</v>
      </c>
      <c r="J85" s="119">
        <f t="shared" si="9"/>
        <v>-0.19536862003780719</v>
      </c>
      <c r="K85" s="118">
        <v>9038</v>
      </c>
      <c r="L85" s="119">
        <f t="shared" si="9"/>
        <v>6.1670386467755245E-2</v>
      </c>
      <c r="M85" s="118"/>
      <c r="N85" s="119"/>
    </row>
    <row r="86" spans="1:14" x14ac:dyDescent="0.25">
      <c r="A86" s="1">
        <v>12</v>
      </c>
      <c r="B86" s="117" t="s">
        <v>93</v>
      </c>
      <c r="C86" s="118">
        <v>3278</v>
      </c>
      <c r="D86" s="119">
        <v>-0.70334841628959277</v>
      </c>
      <c r="E86" s="118">
        <v>3278</v>
      </c>
      <c r="F86" s="119">
        <f t="shared" si="9"/>
        <v>0</v>
      </c>
      <c r="G86" s="118">
        <v>10398</v>
      </c>
      <c r="H86" s="119">
        <f t="shared" si="9"/>
        <v>2.1720561317876754</v>
      </c>
      <c r="I86" s="118">
        <v>7586</v>
      </c>
      <c r="J86" s="119">
        <f t="shared" si="9"/>
        <v>-0.27043662242738986</v>
      </c>
      <c r="K86" s="118">
        <v>9212</v>
      </c>
      <c r="L86" s="119">
        <f t="shared" si="9"/>
        <v>0.21434220933298187</v>
      </c>
      <c r="M86" s="118"/>
      <c r="N86" s="119"/>
    </row>
    <row r="87" spans="1:14" ht="15.75" x14ac:dyDescent="0.25">
      <c r="B87" s="120" t="s">
        <v>30</v>
      </c>
      <c r="C87" s="121">
        <v>48728</v>
      </c>
      <c r="D87" s="122">
        <v>-0.55534871836987965</v>
      </c>
      <c r="E87" s="121">
        <v>48728</v>
      </c>
      <c r="F87" s="122">
        <f t="shared" si="9"/>
        <v>0</v>
      </c>
      <c r="G87" s="121">
        <v>93434</v>
      </c>
      <c r="H87" s="122">
        <f t="shared" si="9"/>
        <v>0.91746018716138567</v>
      </c>
      <c r="I87" s="121">
        <v>93472</v>
      </c>
      <c r="J87" s="122">
        <f t="shared" si="9"/>
        <v>4.0670419761545951E-4</v>
      </c>
      <c r="K87" s="121">
        <v>99644</v>
      </c>
      <c r="L87" s="122">
        <f t="shared" si="9"/>
        <v>6.6030469017459792E-2</v>
      </c>
      <c r="M87" s="121">
        <v>9098</v>
      </c>
      <c r="N87" s="122">
        <v>-0.10399842426629902</v>
      </c>
    </row>
    <row r="88" spans="1:14" ht="6" customHeight="1" x14ac:dyDescent="0.25"/>
    <row r="89" spans="1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4" ht="15.75" thickBot="1" x14ac:dyDescent="0.3"/>
    <row r="93" spans="1:14" ht="21.75" thickBot="1" x14ac:dyDescent="0.3"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</row>
    <row r="94" spans="1:14" ht="20.25" thickTop="1" thickBot="1" x14ac:dyDescent="0.3"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4" ht="16.5" thickTop="1" thickBot="1" x14ac:dyDescent="0.3">
      <c r="C95" s="294">
        <f>$C$7</f>
        <v>2020</v>
      </c>
      <c r="D95" s="295"/>
      <c r="E95" s="296">
        <f>$C$7</f>
        <v>2020</v>
      </c>
      <c r="F95" s="295"/>
      <c r="G95" s="296">
        <v>2022</v>
      </c>
      <c r="H95" s="295"/>
      <c r="I95" s="296">
        <v>2023</v>
      </c>
      <c r="J95" s="295"/>
      <c r="K95" s="296">
        <v>2024</v>
      </c>
      <c r="L95" s="295"/>
      <c r="M95" s="296">
        <v>2025</v>
      </c>
      <c r="N95" s="297"/>
    </row>
    <row r="96" spans="1:14" ht="16.5" thickTop="1" thickBot="1" x14ac:dyDescent="0.3"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20/19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3:14" x14ac:dyDescent="0.25">
      <c r="C97" s="118" t="s">
        <v>227</v>
      </c>
      <c r="D97" s="119" t="s">
        <v>227</v>
      </c>
      <c r="E97" s="118" t="s">
        <v>227</v>
      </c>
      <c r="F97" s="119" t="str">
        <f t="shared" ref="F97:L109" si="11">IFERROR(E97/C97-1,"-")</f>
        <v>-</v>
      </c>
      <c r="G97" s="118" t="s">
        <v>227</v>
      </c>
      <c r="H97" s="119" t="str">
        <f t="shared" si="11"/>
        <v>-</v>
      </c>
      <c r="I97" s="118" t="s">
        <v>227</v>
      </c>
      <c r="J97" s="119" t="str">
        <f t="shared" si="11"/>
        <v>-</v>
      </c>
      <c r="K97" s="118" t="s">
        <v>227</v>
      </c>
      <c r="L97" s="119" t="str">
        <f t="shared" si="11"/>
        <v>-</v>
      </c>
      <c r="M97" s="118" t="s">
        <v>227</v>
      </c>
      <c r="N97" s="119" t="str">
        <f t="shared" ref="N97:N108" si="12">IFERROR(M97/K97-1,"-")</f>
        <v>-</v>
      </c>
    </row>
    <row r="98" spans="3:14" x14ac:dyDescent="0.25">
      <c r="C98" s="118" t="s">
        <v>227</v>
      </c>
      <c r="D98" s="119" t="s">
        <v>227</v>
      </c>
      <c r="E98" s="118" t="s">
        <v>227</v>
      </c>
      <c r="F98" s="119" t="str">
        <f t="shared" si="11"/>
        <v>-</v>
      </c>
      <c r="G98" s="118" t="s">
        <v>227</v>
      </c>
      <c r="H98" s="119" t="str">
        <f t="shared" si="11"/>
        <v>-</v>
      </c>
      <c r="I98" s="118" t="s">
        <v>227</v>
      </c>
      <c r="J98" s="119" t="str">
        <f t="shared" si="11"/>
        <v>-</v>
      </c>
      <c r="K98" s="118" t="s">
        <v>227</v>
      </c>
      <c r="L98" s="119" t="str">
        <f t="shared" si="11"/>
        <v>-</v>
      </c>
      <c r="M98" s="118"/>
      <c r="N98" s="119"/>
    </row>
    <row r="99" spans="3:14" x14ac:dyDescent="0.25">
      <c r="C99" s="118" t="s">
        <v>227</v>
      </c>
      <c r="D99" s="119" t="s">
        <v>227</v>
      </c>
      <c r="E99" s="118" t="s">
        <v>227</v>
      </c>
      <c r="F99" s="119" t="str">
        <f t="shared" si="11"/>
        <v>-</v>
      </c>
      <c r="G99" s="118" t="s">
        <v>227</v>
      </c>
      <c r="H99" s="119" t="str">
        <f t="shared" si="11"/>
        <v>-</v>
      </c>
      <c r="I99" s="118" t="s">
        <v>227</v>
      </c>
      <c r="J99" s="119" t="str">
        <f t="shared" si="11"/>
        <v>-</v>
      </c>
      <c r="K99" s="118" t="s">
        <v>227</v>
      </c>
      <c r="L99" s="119" t="str">
        <f t="shared" si="11"/>
        <v>-</v>
      </c>
      <c r="M99" s="118"/>
      <c r="N99" s="119"/>
    </row>
    <row r="100" spans="3:14" x14ac:dyDescent="0.25">
      <c r="C100" s="118" t="s">
        <v>227</v>
      </c>
      <c r="D100" s="119" t="s">
        <v>227</v>
      </c>
      <c r="E100" s="118" t="s">
        <v>227</v>
      </c>
      <c r="F100" s="119" t="str">
        <f t="shared" si="11"/>
        <v>-</v>
      </c>
      <c r="G100" s="118" t="s">
        <v>227</v>
      </c>
      <c r="H100" s="119" t="str">
        <f t="shared" si="11"/>
        <v>-</v>
      </c>
      <c r="I100" s="118" t="s">
        <v>227</v>
      </c>
      <c r="J100" s="119" t="str">
        <f t="shared" si="11"/>
        <v>-</v>
      </c>
      <c r="K100" s="118" t="s">
        <v>227</v>
      </c>
      <c r="L100" s="119" t="str">
        <f t="shared" si="11"/>
        <v>-</v>
      </c>
      <c r="M100" s="118"/>
      <c r="N100" s="119"/>
    </row>
    <row r="101" spans="3:14" x14ac:dyDescent="0.25">
      <c r="C101" s="118" t="s">
        <v>227</v>
      </c>
      <c r="D101" s="119" t="s">
        <v>227</v>
      </c>
      <c r="E101" s="118" t="s">
        <v>227</v>
      </c>
      <c r="F101" s="119" t="str">
        <f t="shared" si="11"/>
        <v>-</v>
      </c>
      <c r="G101" s="118" t="s">
        <v>227</v>
      </c>
      <c r="H101" s="119" t="str">
        <f t="shared" si="11"/>
        <v>-</v>
      </c>
      <c r="I101" s="118" t="s">
        <v>227</v>
      </c>
      <c r="J101" s="119" t="str">
        <f t="shared" si="11"/>
        <v>-</v>
      </c>
      <c r="K101" s="118" t="s">
        <v>227</v>
      </c>
      <c r="L101" s="119" t="str">
        <f t="shared" si="11"/>
        <v>-</v>
      </c>
      <c r="M101" s="118"/>
      <c r="N101" s="119"/>
    </row>
    <row r="102" spans="3:14" x14ac:dyDescent="0.25">
      <c r="C102" s="118" t="s">
        <v>227</v>
      </c>
      <c r="D102" s="119" t="s">
        <v>227</v>
      </c>
      <c r="E102" s="118" t="s">
        <v>227</v>
      </c>
      <c r="F102" s="119" t="str">
        <f t="shared" si="11"/>
        <v>-</v>
      </c>
      <c r="G102" s="118" t="s">
        <v>227</v>
      </c>
      <c r="H102" s="119" t="str">
        <f t="shared" si="11"/>
        <v>-</v>
      </c>
      <c r="I102" s="118" t="s">
        <v>227</v>
      </c>
      <c r="J102" s="119" t="str">
        <f t="shared" si="11"/>
        <v>-</v>
      </c>
      <c r="K102" s="118" t="s">
        <v>227</v>
      </c>
      <c r="L102" s="119" t="str">
        <f t="shared" si="11"/>
        <v>-</v>
      </c>
      <c r="M102" s="118"/>
      <c r="N102" s="119"/>
    </row>
    <row r="103" spans="3:14" x14ac:dyDescent="0.25">
      <c r="C103" s="118" t="s">
        <v>227</v>
      </c>
      <c r="D103" s="119" t="s">
        <v>227</v>
      </c>
      <c r="E103" s="118" t="s">
        <v>227</v>
      </c>
      <c r="F103" s="119" t="str">
        <f t="shared" si="11"/>
        <v>-</v>
      </c>
      <c r="G103" s="118" t="s">
        <v>227</v>
      </c>
      <c r="H103" s="119" t="str">
        <f t="shared" si="11"/>
        <v>-</v>
      </c>
      <c r="I103" s="118" t="s">
        <v>227</v>
      </c>
      <c r="J103" s="119" t="str">
        <f t="shared" si="11"/>
        <v>-</v>
      </c>
      <c r="K103" s="118" t="s">
        <v>227</v>
      </c>
      <c r="L103" s="119" t="str">
        <f t="shared" si="11"/>
        <v>-</v>
      </c>
      <c r="M103" s="118"/>
      <c r="N103" s="119"/>
    </row>
    <row r="104" spans="3:14" x14ac:dyDescent="0.25">
      <c r="C104" s="118" t="s">
        <v>227</v>
      </c>
      <c r="D104" s="119" t="s">
        <v>227</v>
      </c>
      <c r="E104" s="118" t="s">
        <v>227</v>
      </c>
      <c r="F104" s="119" t="str">
        <f t="shared" si="11"/>
        <v>-</v>
      </c>
      <c r="G104" s="118" t="s">
        <v>227</v>
      </c>
      <c r="H104" s="119" t="str">
        <f t="shared" si="11"/>
        <v>-</v>
      </c>
      <c r="I104" s="118" t="s">
        <v>227</v>
      </c>
      <c r="J104" s="119" t="str">
        <f t="shared" si="11"/>
        <v>-</v>
      </c>
      <c r="K104" s="118" t="s">
        <v>227</v>
      </c>
      <c r="L104" s="119" t="str">
        <f t="shared" si="11"/>
        <v>-</v>
      </c>
      <c r="M104" s="118"/>
      <c r="N104" s="119"/>
    </row>
    <row r="105" spans="3:14" x14ac:dyDescent="0.25">
      <c r="C105" s="118" t="s">
        <v>227</v>
      </c>
      <c r="D105" s="119" t="s">
        <v>227</v>
      </c>
      <c r="E105" s="118" t="s">
        <v>227</v>
      </c>
      <c r="F105" s="119" t="str">
        <f t="shared" si="11"/>
        <v>-</v>
      </c>
      <c r="G105" s="118" t="s">
        <v>227</v>
      </c>
      <c r="H105" s="119" t="str">
        <f t="shared" si="11"/>
        <v>-</v>
      </c>
      <c r="I105" s="118" t="s">
        <v>227</v>
      </c>
      <c r="J105" s="119" t="str">
        <f t="shared" si="11"/>
        <v>-</v>
      </c>
      <c r="K105" s="118" t="s">
        <v>227</v>
      </c>
      <c r="L105" s="119" t="str">
        <f t="shared" si="11"/>
        <v>-</v>
      </c>
      <c r="M105" s="118"/>
      <c r="N105" s="119"/>
    </row>
    <row r="106" spans="3:14" x14ac:dyDescent="0.25">
      <c r="C106" s="118" t="s">
        <v>227</v>
      </c>
      <c r="D106" s="119" t="s">
        <v>227</v>
      </c>
      <c r="E106" s="118" t="s">
        <v>227</v>
      </c>
      <c r="F106" s="119" t="str">
        <f t="shared" si="11"/>
        <v>-</v>
      </c>
      <c r="G106" s="118" t="s">
        <v>227</v>
      </c>
      <c r="H106" s="119" t="str">
        <f t="shared" si="11"/>
        <v>-</v>
      </c>
      <c r="I106" s="118" t="s">
        <v>227</v>
      </c>
      <c r="J106" s="119" t="str">
        <f t="shared" si="11"/>
        <v>-</v>
      </c>
      <c r="K106" s="118" t="s">
        <v>227</v>
      </c>
      <c r="L106" s="119" t="str">
        <f t="shared" si="11"/>
        <v>-</v>
      </c>
      <c r="M106" s="118"/>
      <c r="N106" s="119"/>
    </row>
    <row r="107" spans="3:14" x14ac:dyDescent="0.25">
      <c r="C107" s="118" t="s">
        <v>227</v>
      </c>
      <c r="D107" s="119" t="s">
        <v>227</v>
      </c>
      <c r="E107" s="118" t="s">
        <v>227</v>
      </c>
      <c r="F107" s="119" t="str">
        <f t="shared" si="11"/>
        <v>-</v>
      </c>
      <c r="G107" s="118" t="s">
        <v>227</v>
      </c>
      <c r="H107" s="119" t="str">
        <f t="shared" si="11"/>
        <v>-</v>
      </c>
      <c r="I107" s="118" t="s">
        <v>227</v>
      </c>
      <c r="J107" s="119" t="str">
        <f t="shared" si="11"/>
        <v>-</v>
      </c>
      <c r="K107" s="118" t="s">
        <v>227</v>
      </c>
      <c r="L107" s="119" t="str">
        <f t="shared" si="11"/>
        <v>-</v>
      </c>
      <c r="M107" s="118"/>
      <c r="N107" s="119"/>
    </row>
    <row r="108" spans="3:14" x14ac:dyDescent="0.25">
      <c r="C108" s="118" t="s">
        <v>227</v>
      </c>
      <c r="D108" s="119" t="s">
        <v>227</v>
      </c>
      <c r="E108" s="118" t="s">
        <v>227</v>
      </c>
      <c r="F108" s="119" t="str">
        <f t="shared" si="11"/>
        <v>-</v>
      </c>
      <c r="G108" s="118" t="s">
        <v>227</v>
      </c>
      <c r="H108" s="119" t="str">
        <f t="shared" si="11"/>
        <v>-</v>
      </c>
      <c r="I108" s="118" t="s">
        <v>227</v>
      </c>
      <c r="J108" s="119" t="str">
        <f t="shared" si="11"/>
        <v>-</v>
      </c>
      <c r="K108" s="118" t="s">
        <v>227</v>
      </c>
      <c r="L108" s="119" t="str">
        <f t="shared" si="11"/>
        <v>-</v>
      </c>
      <c r="M108" s="118"/>
      <c r="N108" s="119"/>
    </row>
    <row r="109" spans="3:14" ht="15.75" x14ac:dyDescent="0.25">
      <c r="C109" s="121" t="s">
        <v>227</v>
      </c>
      <c r="D109" s="122" t="s">
        <v>227</v>
      </c>
      <c r="E109" s="121" t="s">
        <v>227</v>
      </c>
      <c r="F109" s="122" t="str">
        <f t="shared" si="11"/>
        <v>-</v>
      </c>
      <c r="G109" s="121" t="s">
        <v>227</v>
      </c>
      <c r="H109" s="122" t="str">
        <f t="shared" si="11"/>
        <v>-</v>
      </c>
      <c r="I109" s="121" t="s">
        <v>227</v>
      </c>
      <c r="J109" s="122" t="str">
        <f t="shared" si="11"/>
        <v>-</v>
      </c>
      <c r="K109" s="121" t="s">
        <v>227</v>
      </c>
      <c r="L109" s="122" t="str">
        <f t="shared" si="11"/>
        <v>-</v>
      </c>
      <c r="M109" s="121" t="s">
        <v>227</v>
      </c>
      <c r="N109" s="122" t="s">
        <v>227</v>
      </c>
    </row>
    <row r="111" spans="3:14" x14ac:dyDescent="0.25"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3"/>
    </row>
  </sheetData>
  <mergeCells count="39"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EC7DC-48A7-4DC5-A5C9-621166C17245}">
  <sheetPr codeName="Hoja11"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250871</v>
      </c>
      <c r="D8" s="119">
        <f t="shared" ref="D8:D10" si="0">C8/C9-1</f>
        <v>4.9190954752853289E-2</v>
      </c>
    </row>
    <row r="9" spans="1:5" x14ac:dyDescent="0.25">
      <c r="A9" s="1"/>
      <c r="B9" s="117">
        <v>2023</v>
      </c>
      <c r="C9" s="118">
        <v>239109</v>
      </c>
      <c r="D9" s="119">
        <f t="shared" si="0"/>
        <v>4.3547141155059865E-2</v>
      </c>
    </row>
    <row r="10" spans="1:5" x14ac:dyDescent="0.25">
      <c r="A10" s="1"/>
      <c r="B10" s="117">
        <v>2022</v>
      </c>
      <c r="C10" s="118">
        <v>229131</v>
      </c>
      <c r="D10" s="119">
        <f t="shared" si="0"/>
        <v>0.39494575606667559</v>
      </c>
    </row>
    <row r="11" spans="1:5" x14ac:dyDescent="0.25">
      <c r="A11" s="1"/>
      <c r="B11" s="117">
        <v>2021</v>
      </c>
      <c r="C11" s="118">
        <v>164258</v>
      </c>
      <c r="D11" s="119">
        <f>C11/C12-1</f>
        <v>0.58678851578499946</v>
      </c>
    </row>
    <row r="12" spans="1:5" x14ac:dyDescent="0.25">
      <c r="A12" s="1" t="s">
        <v>72</v>
      </c>
      <c r="B12" s="117">
        <v>2020</v>
      </c>
      <c r="C12" s="118">
        <v>103516</v>
      </c>
      <c r="D12" s="119">
        <f t="shared" ref="D12:D21" si="1">C12/C13-1</f>
        <v>-0.53035864165324509</v>
      </c>
    </row>
    <row r="13" spans="1:5" x14ac:dyDescent="0.25">
      <c r="A13" s="1" t="s">
        <v>74</v>
      </c>
      <c r="B13" s="117">
        <v>2019</v>
      </c>
      <c r="C13" s="118">
        <v>220415</v>
      </c>
      <c r="D13" s="119">
        <f t="shared" si="1"/>
        <v>-5.1199049541774122E-2</v>
      </c>
    </row>
    <row r="14" spans="1:5" x14ac:dyDescent="0.25">
      <c r="A14" s="1" t="s">
        <v>76</v>
      </c>
      <c r="B14" s="117">
        <v>2018</v>
      </c>
      <c r="C14" s="118">
        <v>232309</v>
      </c>
      <c r="D14" s="119">
        <f t="shared" si="1"/>
        <v>-0.10533734369042713</v>
      </c>
    </row>
    <row r="15" spans="1:5" x14ac:dyDescent="0.25">
      <c r="A15" s="1" t="s">
        <v>78</v>
      </c>
      <c r="B15" s="117">
        <v>2017</v>
      </c>
      <c r="C15" s="118">
        <v>259661</v>
      </c>
      <c r="D15" s="119">
        <f>C15/C16-1</f>
        <v>2.72375541981833E-2</v>
      </c>
    </row>
    <row r="16" spans="1:5" x14ac:dyDescent="0.25">
      <c r="A16" s="1" t="s">
        <v>80</v>
      </c>
      <c r="B16" s="117">
        <v>2016</v>
      </c>
      <c r="C16" s="118">
        <v>252776</v>
      </c>
      <c r="D16" s="119">
        <f>C16/C17-1</f>
        <v>9.7770809899983879E-2</v>
      </c>
    </row>
    <row r="17" spans="1:5" x14ac:dyDescent="0.25">
      <c r="A17" s="1" t="s">
        <v>82</v>
      </c>
      <c r="B17" s="117">
        <v>2015</v>
      </c>
      <c r="C17" s="118">
        <v>230263</v>
      </c>
      <c r="D17" s="119">
        <f t="shared" si="1"/>
        <v>0.1334127456819536</v>
      </c>
    </row>
    <row r="18" spans="1:5" x14ac:dyDescent="0.25">
      <c r="A18" s="1" t="s">
        <v>84</v>
      </c>
      <c r="B18" s="117">
        <v>2014</v>
      </c>
      <c r="C18" s="118">
        <v>203159</v>
      </c>
      <c r="D18" s="119">
        <f t="shared" si="1"/>
        <v>0.13291583948606989</v>
      </c>
    </row>
    <row r="19" spans="1:5" x14ac:dyDescent="0.25">
      <c r="A19" s="1" t="s">
        <v>86</v>
      </c>
      <c r="B19" s="117">
        <v>2013</v>
      </c>
      <c r="C19" s="118">
        <v>179324</v>
      </c>
      <c r="D19" s="119">
        <f t="shared" si="1"/>
        <v>9.5175277879565146E-2</v>
      </c>
    </row>
    <row r="20" spans="1:5" x14ac:dyDescent="0.25">
      <c r="A20" s="1" t="s">
        <v>88</v>
      </c>
      <c r="B20" s="117">
        <v>2012</v>
      </c>
      <c r="C20" s="118">
        <v>163740</v>
      </c>
      <c r="D20" s="119">
        <f>C20/C21-1</f>
        <v>-1.9679453022565241E-2</v>
      </c>
    </row>
    <row r="21" spans="1:5" x14ac:dyDescent="0.25">
      <c r="A21" s="1" t="s">
        <v>90</v>
      </c>
      <c r="B21" s="117">
        <v>2011</v>
      </c>
      <c r="C21" s="118">
        <v>167027</v>
      </c>
      <c r="D21" s="119">
        <f t="shared" si="1"/>
        <v>-5.804228537268985E-2</v>
      </c>
    </row>
    <row r="22" spans="1:5" x14ac:dyDescent="0.25">
      <c r="A22" s="1" t="s">
        <v>92</v>
      </c>
      <c r="B22" s="117">
        <v>2010</v>
      </c>
      <c r="C22" s="118">
        <v>177319</v>
      </c>
      <c r="D22" s="119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0" t="s">
        <v>252</v>
      </c>
      <c r="C27" s="270"/>
      <c r="D27" s="270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4" t="s">
        <v>96</v>
      </c>
      <c r="C29" s="292" t="s">
        <v>137</v>
      </c>
      <c r="D29" s="293"/>
    </row>
    <row r="30" spans="1:5" ht="16.5" thickTop="1" thickBot="1" x14ac:dyDescent="0.3">
      <c r="B30" s="85"/>
      <c r="C30" s="114" t="s">
        <v>138</v>
      </c>
      <c r="D30" s="115" t="s">
        <v>139</v>
      </c>
    </row>
    <row r="31" spans="1:5" x14ac:dyDescent="0.25">
      <c r="B31" s="117">
        <v>2024</v>
      </c>
      <c r="C31" s="118">
        <v>250871</v>
      </c>
      <c r="D31" s="119">
        <f t="shared" ref="D31:D44" si="2">C31/C32-1</f>
        <v>4.9190954752853289E-2</v>
      </c>
    </row>
    <row r="32" spans="1:5" x14ac:dyDescent="0.25">
      <c r="B32" s="117">
        <v>2023</v>
      </c>
      <c r="C32" s="118">
        <v>239109</v>
      </c>
      <c r="D32" s="119">
        <f t="shared" si="2"/>
        <v>4.3547141155059865E-2</v>
      </c>
    </row>
    <row r="33" spans="2:4" x14ac:dyDescent="0.25">
      <c r="B33" s="117">
        <v>2022</v>
      </c>
      <c r="C33" s="118">
        <v>229131</v>
      </c>
      <c r="D33" s="119">
        <f t="shared" si="2"/>
        <v>0.39494575606667559</v>
      </c>
    </row>
    <row r="34" spans="2:4" x14ac:dyDescent="0.25">
      <c r="B34" s="117">
        <v>2021</v>
      </c>
      <c r="C34" s="118">
        <v>164258</v>
      </c>
      <c r="D34" s="119">
        <f t="shared" si="2"/>
        <v>0.58678851578499946</v>
      </c>
    </row>
    <row r="35" spans="2:4" x14ac:dyDescent="0.25">
      <c r="B35" s="117">
        <v>2020</v>
      </c>
      <c r="C35" s="118">
        <v>103516</v>
      </c>
      <c r="D35" s="119">
        <f t="shared" si="2"/>
        <v>-0.53035864165324509</v>
      </c>
    </row>
    <row r="36" spans="2:4" x14ac:dyDescent="0.25">
      <c r="B36" s="117">
        <v>2019</v>
      </c>
      <c r="C36" s="118">
        <v>220415</v>
      </c>
      <c r="D36" s="119">
        <f t="shared" si="2"/>
        <v>-5.1199049541774122E-2</v>
      </c>
    </row>
    <row r="37" spans="2:4" x14ac:dyDescent="0.25">
      <c r="B37" s="117">
        <v>2018</v>
      </c>
      <c r="C37" s="118">
        <v>232309</v>
      </c>
      <c r="D37" s="119">
        <f t="shared" si="2"/>
        <v>-0.10533734369042713</v>
      </c>
    </row>
    <row r="38" spans="2:4" x14ac:dyDescent="0.25">
      <c r="B38" s="117">
        <v>2017</v>
      </c>
      <c r="C38" s="118">
        <v>259661</v>
      </c>
      <c r="D38" s="119">
        <f>C38/C39-1</f>
        <v>2.72375541981833E-2</v>
      </c>
    </row>
    <row r="39" spans="2:4" x14ac:dyDescent="0.25">
      <c r="B39" s="117">
        <v>2016</v>
      </c>
      <c r="C39" s="118">
        <v>252776</v>
      </c>
      <c r="D39" s="119">
        <f>C39/C40-1</f>
        <v>9.7770809899983879E-2</v>
      </c>
    </row>
    <row r="40" spans="2:4" x14ac:dyDescent="0.25">
      <c r="B40" s="117">
        <v>2015</v>
      </c>
      <c r="C40" s="118">
        <v>230263</v>
      </c>
      <c r="D40" s="119">
        <f t="shared" si="2"/>
        <v>0.1334127456819536</v>
      </c>
    </row>
    <row r="41" spans="2:4" x14ac:dyDescent="0.25">
      <c r="B41" s="117">
        <v>2014</v>
      </c>
      <c r="C41" s="118">
        <v>203159</v>
      </c>
      <c r="D41" s="119">
        <f t="shared" si="2"/>
        <v>0.13291583948606989</v>
      </c>
    </row>
    <row r="42" spans="2:4" x14ac:dyDescent="0.25">
      <c r="B42" s="117">
        <v>2013</v>
      </c>
      <c r="C42" s="118">
        <v>179324</v>
      </c>
      <c r="D42" s="119">
        <f t="shared" si="2"/>
        <v>9.5175277879565146E-2</v>
      </c>
    </row>
    <row r="43" spans="2:4" x14ac:dyDescent="0.25">
      <c r="B43" s="117">
        <v>2012</v>
      </c>
      <c r="C43" s="118">
        <v>163740</v>
      </c>
      <c r="D43" s="119">
        <f>C43/C44-1</f>
        <v>-1.9679453022565241E-2</v>
      </c>
    </row>
    <row r="44" spans="2:4" x14ac:dyDescent="0.25">
      <c r="B44" s="117">
        <v>2011</v>
      </c>
      <c r="C44" s="118">
        <v>167027</v>
      </c>
      <c r="D44" s="119">
        <f t="shared" si="2"/>
        <v>-5.804228537268985E-2</v>
      </c>
    </row>
    <row r="45" spans="2:4" x14ac:dyDescent="0.25">
      <c r="B45" s="117">
        <v>2010</v>
      </c>
      <c r="C45" s="118">
        <v>177319</v>
      </c>
      <c r="D45" s="119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0" t="s">
        <v>253</v>
      </c>
      <c r="C50" s="270"/>
      <c r="D50" s="270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2" t="s">
        <v>140</v>
      </c>
      <c r="D52" s="293"/>
    </row>
    <row r="53" spans="1:5" ht="16.5" thickTop="1" thickBot="1" x14ac:dyDescent="0.3">
      <c r="B53" s="85"/>
      <c r="C53" s="114" t="s">
        <v>138</v>
      </c>
      <c r="D53" s="115" t="s">
        <v>139</v>
      </c>
    </row>
    <row r="54" spans="1:5" x14ac:dyDescent="0.25">
      <c r="A54" s="1">
        <v>1</v>
      </c>
      <c r="B54" s="117">
        <v>2024</v>
      </c>
      <c r="C54" s="118">
        <v>151227</v>
      </c>
      <c r="D54" s="119">
        <f t="shared" ref="D54:D56" si="3">C54/C55-1</f>
        <v>3.8383103194929769E-2</v>
      </c>
    </row>
    <row r="55" spans="1:5" x14ac:dyDescent="0.25">
      <c r="A55" s="1"/>
      <c r="B55" s="117">
        <v>2023</v>
      </c>
      <c r="C55" s="118">
        <v>145637</v>
      </c>
      <c r="D55" s="119">
        <f t="shared" si="3"/>
        <v>7.3251435182796865E-2</v>
      </c>
    </row>
    <row r="56" spans="1:5" x14ac:dyDescent="0.25">
      <c r="A56" s="1"/>
      <c r="B56" s="117">
        <v>2022</v>
      </c>
      <c r="C56" s="118">
        <v>135697</v>
      </c>
      <c r="D56" s="119">
        <f t="shared" si="3"/>
        <v>0.31816327323593407</v>
      </c>
    </row>
    <row r="57" spans="1:5" x14ac:dyDescent="0.25">
      <c r="A57" s="1"/>
      <c r="B57" s="117">
        <v>2021</v>
      </c>
      <c r="C57" s="118">
        <v>102944</v>
      </c>
      <c r="D57" s="119">
        <f>C57/C58-1</f>
        <v>0.87895159523983346</v>
      </c>
    </row>
    <row r="58" spans="1:5" x14ac:dyDescent="0.25">
      <c r="A58" s="1">
        <v>2</v>
      </c>
      <c r="B58" s="117">
        <v>2020</v>
      </c>
      <c r="C58" s="118">
        <v>54788</v>
      </c>
      <c r="D58" s="119">
        <f t="shared" ref="D58:D67" si="4">C58/C59-1</f>
        <v>-0.50564839210307866</v>
      </c>
    </row>
    <row r="59" spans="1:5" x14ac:dyDescent="0.25">
      <c r="A59" s="1">
        <v>3</v>
      </c>
      <c r="B59" s="117">
        <v>2019</v>
      </c>
      <c r="C59" s="118">
        <v>110828</v>
      </c>
      <c r="D59" s="119">
        <f t="shared" si="4"/>
        <v>-3.9610395237393736E-2</v>
      </c>
    </row>
    <row r="60" spans="1:5" x14ac:dyDescent="0.25">
      <c r="A60" s="1">
        <v>4</v>
      </c>
      <c r="B60" s="117">
        <v>2018</v>
      </c>
      <c r="C60" s="118">
        <v>115399</v>
      </c>
      <c r="D60" s="119">
        <f t="shared" si="4"/>
        <v>0.13766451422092962</v>
      </c>
    </row>
    <row r="61" spans="1:5" x14ac:dyDescent="0.25">
      <c r="A61" s="1">
        <v>5</v>
      </c>
      <c r="B61" s="117">
        <v>2017</v>
      </c>
      <c r="C61" s="118">
        <v>101435</v>
      </c>
      <c r="D61" s="119">
        <f>C61/C62-1</f>
        <v>0.35757113413099928</v>
      </c>
    </row>
    <row r="62" spans="1:5" x14ac:dyDescent="0.25">
      <c r="A62" s="1">
        <v>6</v>
      </c>
      <c r="B62" s="117">
        <v>2016</v>
      </c>
      <c r="C62" s="118">
        <v>74718</v>
      </c>
      <c r="D62" s="119">
        <f>C62/C63-1</f>
        <v>8.7693248318630346E-2</v>
      </c>
    </row>
    <row r="63" spans="1:5" x14ac:dyDescent="0.25">
      <c r="A63" s="1">
        <v>7</v>
      </c>
      <c r="B63" s="117">
        <v>2015</v>
      </c>
      <c r="C63" s="118">
        <v>68694</v>
      </c>
      <c r="D63" s="119">
        <f t="shared" si="4"/>
        <v>0.16598489349062207</v>
      </c>
    </row>
    <row r="64" spans="1:5" x14ac:dyDescent="0.25">
      <c r="A64" s="1">
        <v>8</v>
      </c>
      <c r="B64" s="117">
        <v>2014</v>
      </c>
      <c r="C64" s="118">
        <v>58915</v>
      </c>
      <c r="D64" s="119">
        <f t="shared" si="4"/>
        <v>0.24582364136181001</v>
      </c>
    </row>
    <row r="65" spans="1:5" x14ac:dyDescent="0.25">
      <c r="A65" s="1">
        <v>9</v>
      </c>
      <c r="B65" s="117">
        <v>2013</v>
      </c>
      <c r="C65" s="118">
        <v>47290</v>
      </c>
      <c r="D65" s="119">
        <f t="shared" si="4"/>
        <v>6.2935491121600462E-2</v>
      </c>
    </row>
    <row r="66" spans="1:5" x14ac:dyDescent="0.25">
      <c r="A66" s="1">
        <v>10</v>
      </c>
      <c r="B66" s="117">
        <v>2012</v>
      </c>
      <c r="C66" s="118">
        <v>44490</v>
      </c>
      <c r="D66" s="119">
        <f>C66/C67-1</f>
        <v>0.23893065998329166</v>
      </c>
    </row>
    <row r="67" spans="1:5" x14ac:dyDescent="0.25">
      <c r="A67" s="1">
        <v>11</v>
      </c>
      <c r="B67" s="117">
        <v>2011</v>
      </c>
      <c r="C67" s="118">
        <v>35910</v>
      </c>
      <c r="D67" s="119">
        <f t="shared" si="4"/>
        <v>0.13678812244768745</v>
      </c>
    </row>
    <row r="68" spans="1:5" x14ac:dyDescent="0.25">
      <c r="A68" s="1">
        <v>12</v>
      </c>
      <c r="B68" s="117">
        <v>2010</v>
      </c>
      <c r="C68" s="118">
        <v>31589</v>
      </c>
      <c r="D68" s="119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0" t="s">
        <v>141</v>
      </c>
      <c r="C73" s="270"/>
      <c r="D73" s="270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2" t="s">
        <v>142</v>
      </c>
      <c r="D75" s="293"/>
    </row>
    <row r="76" spans="1:5" ht="16.5" thickTop="1" thickBot="1" x14ac:dyDescent="0.3">
      <c r="B76" s="85"/>
      <c r="C76" s="114" t="s">
        <v>138</v>
      </c>
      <c r="D76" s="115" t="s">
        <v>139</v>
      </c>
    </row>
    <row r="77" spans="1:5" x14ac:dyDescent="0.25">
      <c r="A77" s="1">
        <v>1</v>
      </c>
      <c r="B77" s="117">
        <v>2024</v>
      </c>
      <c r="C77" s="118">
        <v>99644</v>
      </c>
      <c r="D77" s="119">
        <f t="shared" ref="D77:D83" si="5">C77/C78-1</f>
        <v>6.6030469017459792E-2</v>
      </c>
    </row>
    <row r="78" spans="1:5" x14ac:dyDescent="0.25">
      <c r="A78" s="1"/>
      <c r="B78" s="117">
        <v>2023</v>
      </c>
      <c r="C78" s="118">
        <v>93472</v>
      </c>
      <c r="D78" s="119">
        <f t="shared" si="5"/>
        <v>4.0670419761545951E-4</v>
      </c>
    </row>
    <row r="79" spans="1:5" x14ac:dyDescent="0.25">
      <c r="A79" s="1"/>
      <c r="B79" s="117">
        <v>2022</v>
      </c>
      <c r="C79" s="118">
        <v>93434</v>
      </c>
      <c r="D79" s="119">
        <f t="shared" si="5"/>
        <v>0.52386078220308585</v>
      </c>
    </row>
    <row r="80" spans="1:5" x14ac:dyDescent="0.25">
      <c r="A80" s="1"/>
      <c r="B80" s="117">
        <v>2021</v>
      </c>
      <c r="C80" s="118">
        <v>61314</v>
      </c>
      <c r="D80" s="119">
        <f t="shared" si="5"/>
        <v>0.25829092103102935</v>
      </c>
    </row>
    <row r="81" spans="1:5" x14ac:dyDescent="0.25">
      <c r="A81" s="1">
        <v>2</v>
      </c>
      <c r="B81" s="117">
        <v>2020</v>
      </c>
      <c r="C81" s="118">
        <v>48728</v>
      </c>
      <c r="D81" s="119">
        <f t="shared" si="5"/>
        <v>-0.55534871836987965</v>
      </c>
    </row>
    <row r="82" spans="1:5" x14ac:dyDescent="0.25">
      <c r="A82" s="1">
        <v>3</v>
      </c>
      <c r="B82" s="117">
        <v>2019</v>
      </c>
      <c r="C82" s="118">
        <v>109587</v>
      </c>
      <c r="D82" s="119">
        <f t="shared" si="5"/>
        <v>-6.2637926610212946E-2</v>
      </c>
    </row>
    <row r="83" spans="1:5" x14ac:dyDescent="0.25">
      <c r="A83" s="1">
        <v>4</v>
      </c>
      <c r="B83" s="117">
        <v>2018</v>
      </c>
      <c r="C83" s="118">
        <v>116910</v>
      </c>
      <c r="D83" s="119">
        <f t="shared" si="5"/>
        <v>-0.26112016988358422</v>
      </c>
    </row>
    <row r="84" spans="1:5" x14ac:dyDescent="0.25">
      <c r="A84" s="1">
        <v>5</v>
      </c>
      <c r="B84" s="117">
        <v>2017</v>
      </c>
      <c r="C84" s="118">
        <v>158226</v>
      </c>
      <c r="D84" s="119">
        <f>C84/C85-1</f>
        <v>-0.11137943816059936</v>
      </c>
    </row>
    <row r="85" spans="1:5" x14ac:dyDescent="0.25">
      <c r="A85" s="1">
        <v>6</v>
      </c>
      <c r="B85" s="117">
        <v>2016</v>
      </c>
      <c r="C85" s="118">
        <v>178058</v>
      </c>
      <c r="D85" s="119">
        <f>C85/C86-1</f>
        <v>0.10205546856141967</v>
      </c>
    </row>
    <row r="86" spans="1:5" x14ac:dyDescent="0.25">
      <c r="A86" s="1">
        <v>7</v>
      </c>
      <c r="B86" s="117">
        <v>2015</v>
      </c>
      <c r="C86" s="118">
        <v>161569</v>
      </c>
      <c r="D86" s="119">
        <f t="shared" ref="D86:D88" si="6">C86/C87-1</f>
        <v>0.12010898200271769</v>
      </c>
    </row>
    <row r="87" spans="1:5" x14ac:dyDescent="0.25">
      <c r="A87" s="1">
        <v>8</v>
      </c>
      <c r="B87" s="117">
        <v>2014</v>
      </c>
      <c r="C87" s="118">
        <v>144244</v>
      </c>
      <c r="D87" s="119">
        <f t="shared" si="6"/>
        <v>9.2476180377781381E-2</v>
      </c>
    </row>
    <row r="88" spans="1:5" x14ac:dyDescent="0.25">
      <c r="A88" s="1">
        <v>9</v>
      </c>
      <c r="B88" s="117">
        <v>2013</v>
      </c>
      <c r="C88" s="118">
        <v>132034</v>
      </c>
      <c r="D88" s="119">
        <f t="shared" si="6"/>
        <v>0.10720335429769401</v>
      </c>
    </row>
    <row r="89" spans="1:5" x14ac:dyDescent="0.25">
      <c r="A89" s="1">
        <v>10</v>
      </c>
      <c r="B89" s="117">
        <v>2012</v>
      </c>
      <c r="C89" s="118">
        <v>119250</v>
      </c>
      <c r="D89" s="119">
        <f>C89/C90-1</f>
        <v>-9.0506951806401892E-2</v>
      </c>
    </row>
    <row r="90" spans="1:5" x14ac:dyDescent="0.25">
      <c r="A90" s="1">
        <v>11</v>
      </c>
      <c r="B90" s="117">
        <v>2011</v>
      </c>
      <c r="C90" s="118">
        <v>131117</v>
      </c>
      <c r="D90" s="119">
        <f t="shared" ref="D90" si="7">C90/C91-1</f>
        <v>-0.10027448020311536</v>
      </c>
    </row>
    <row r="91" spans="1:5" x14ac:dyDescent="0.25">
      <c r="A91" s="1">
        <v>12</v>
      </c>
      <c r="B91" s="117">
        <v>2010</v>
      </c>
      <c r="C91" s="118">
        <v>145730</v>
      </c>
      <c r="D91" s="119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0" t="s">
        <v>254</v>
      </c>
      <c r="C96" s="270"/>
      <c r="D96" s="270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4" t="s">
        <v>96</v>
      </c>
      <c r="C98" s="292" t="s">
        <v>32</v>
      </c>
      <c r="D98" s="293"/>
    </row>
    <row r="99" spans="2:5" ht="16.5" thickTop="1" thickBot="1" x14ac:dyDescent="0.3">
      <c r="B99" s="85"/>
      <c r="C99" s="114" t="s">
        <v>138</v>
      </c>
      <c r="D99" s="115" t="s">
        <v>139</v>
      </c>
    </row>
    <row r="100" spans="2:5" x14ac:dyDescent="0.25">
      <c r="B100" s="117">
        <v>2024</v>
      </c>
      <c r="C100" s="118" t="s">
        <v>227</v>
      </c>
      <c r="D100" s="119" t="e">
        <f t="shared" ref="D100:D113" si="8">C100/C101-1</f>
        <v>#VALUE!</v>
      </c>
    </row>
    <row r="101" spans="2:5" x14ac:dyDescent="0.25">
      <c r="B101" s="117">
        <v>2023</v>
      </c>
      <c r="C101" s="118" t="s">
        <v>227</v>
      </c>
      <c r="D101" s="119" t="e">
        <f t="shared" si="8"/>
        <v>#VALUE!</v>
      </c>
    </row>
    <row r="102" spans="2:5" x14ac:dyDescent="0.25">
      <c r="B102" s="117">
        <v>2022</v>
      </c>
      <c r="C102" s="118" t="s">
        <v>227</v>
      </c>
      <c r="D102" s="119" t="e">
        <f t="shared" si="8"/>
        <v>#VALUE!</v>
      </c>
    </row>
    <row r="103" spans="2:5" x14ac:dyDescent="0.25">
      <c r="B103" s="117">
        <v>2021</v>
      </c>
      <c r="C103" s="118" t="s">
        <v>227</v>
      </c>
      <c r="D103" s="119" t="e">
        <f t="shared" si="8"/>
        <v>#VALUE!</v>
      </c>
    </row>
    <row r="104" spans="2:5" x14ac:dyDescent="0.25">
      <c r="B104" s="117">
        <v>2020</v>
      </c>
      <c r="C104" s="118" t="s">
        <v>227</v>
      </c>
      <c r="D104" s="119" t="e">
        <f t="shared" si="8"/>
        <v>#VALUE!</v>
      </c>
    </row>
    <row r="105" spans="2:5" x14ac:dyDescent="0.25">
      <c r="B105" s="117">
        <v>2019</v>
      </c>
      <c r="C105" s="118" t="s">
        <v>227</v>
      </c>
      <c r="D105" s="119" t="e">
        <f t="shared" si="8"/>
        <v>#VALUE!</v>
      </c>
    </row>
    <row r="106" spans="2:5" x14ac:dyDescent="0.25">
      <c r="B106" s="117">
        <v>2018</v>
      </c>
      <c r="C106" s="118" t="s">
        <v>227</v>
      </c>
      <c r="D106" s="119" t="e">
        <f t="shared" si="8"/>
        <v>#VALUE!</v>
      </c>
    </row>
    <row r="107" spans="2:5" x14ac:dyDescent="0.25">
      <c r="B107" s="117">
        <v>2017</v>
      </c>
      <c r="C107" s="118" t="s">
        <v>227</v>
      </c>
      <c r="D107" s="119" t="e">
        <f t="shared" si="8"/>
        <v>#VALUE!</v>
      </c>
    </row>
    <row r="108" spans="2:5" x14ac:dyDescent="0.25">
      <c r="B108" s="117">
        <v>2016</v>
      </c>
      <c r="C108" s="118" t="s">
        <v>227</v>
      </c>
      <c r="D108" s="119" t="e">
        <f t="shared" si="8"/>
        <v>#VALUE!</v>
      </c>
    </row>
    <row r="109" spans="2:5" x14ac:dyDescent="0.25">
      <c r="B109" s="117">
        <v>2015</v>
      </c>
      <c r="C109" s="118" t="s">
        <v>227</v>
      </c>
      <c r="D109" s="119" t="e">
        <f t="shared" si="8"/>
        <v>#VALUE!</v>
      </c>
    </row>
    <row r="110" spans="2:5" x14ac:dyDescent="0.25">
      <c r="B110" s="117">
        <v>2014</v>
      </c>
      <c r="C110" s="118" t="s">
        <v>227</v>
      </c>
      <c r="D110" s="119" t="e">
        <f t="shared" si="8"/>
        <v>#VALUE!</v>
      </c>
    </row>
    <row r="111" spans="2:5" x14ac:dyDescent="0.25">
      <c r="B111" s="117">
        <v>2013</v>
      </c>
      <c r="C111" s="118" t="s">
        <v>227</v>
      </c>
      <c r="D111" s="119" t="e">
        <f t="shared" si="8"/>
        <v>#VALUE!</v>
      </c>
    </row>
    <row r="112" spans="2:5" x14ac:dyDescent="0.25">
      <c r="B112" s="117">
        <v>2012</v>
      </c>
      <c r="C112" s="118" t="s">
        <v>227</v>
      </c>
      <c r="D112" s="119" t="e">
        <f t="shared" si="8"/>
        <v>#VALUE!</v>
      </c>
    </row>
    <row r="113" spans="2:4" x14ac:dyDescent="0.25">
      <c r="B113" s="117">
        <v>2011</v>
      </c>
      <c r="C113" s="118" t="s">
        <v>227</v>
      </c>
      <c r="D113" s="119" t="e">
        <f t="shared" si="8"/>
        <v>#VALUE!</v>
      </c>
    </row>
    <row r="114" spans="2:4" x14ac:dyDescent="0.25">
      <c r="B114" s="117">
        <v>2010</v>
      </c>
      <c r="C114" s="118" t="s">
        <v>227</v>
      </c>
      <c r="D114" s="119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B2C38-C22B-46CE-862A-C4013781B4DC}">
  <sheetPr codeName="Hoja12">
    <tabColor theme="7" tint="0.79998168889431442"/>
  </sheetPr>
  <dimension ref="A1:L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7" max="8" width="11.42578125" customWidth="1"/>
    <col min="9" max="10" width="10.42578125" customWidth="1"/>
    <col min="11" max="11" width="11.140625" customWidth="1"/>
    <col min="12" max="12" width="10.42578125" customWidth="1"/>
  </cols>
  <sheetData>
    <row r="1" spans="1:12" ht="42.75" customHeight="1" x14ac:dyDescent="0.25"/>
    <row r="2" spans="1:12" ht="24" x14ac:dyDescent="0.4">
      <c r="B2" s="128"/>
    </row>
    <row r="3" spans="1:1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ht="8.25" customHeight="1" thickBot="1" x14ac:dyDescent="0.3">
      <c r="B4" s="83"/>
      <c r="C4" s="83"/>
      <c r="D4" s="83"/>
      <c r="E4" s="83"/>
      <c r="F4" s="83"/>
      <c r="G4" s="83"/>
      <c r="H4" s="84"/>
      <c r="I4" s="84"/>
      <c r="J4" s="84"/>
      <c r="K4" s="84"/>
      <c r="L4" s="84"/>
    </row>
    <row r="5" spans="1:12" ht="60.75" thickBot="1" x14ac:dyDescent="0.3">
      <c r="B5" s="85"/>
      <c r="C5" s="13" t="s">
        <v>255</v>
      </c>
      <c r="D5" s="13" t="s">
        <v>222</v>
      </c>
      <c r="E5" s="13" t="s">
        <v>223</v>
      </c>
      <c r="F5" s="13" t="s">
        <v>224</v>
      </c>
      <c r="G5" s="13" t="s">
        <v>225</v>
      </c>
      <c r="H5" s="13" t="s">
        <v>226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enero 2025</v>
      </c>
      <c r="L5" s="130" t="str">
        <f>CONCATENATE("cuota/ total municipio ",RIGHT(H5,2))</f>
        <v>cuota/ total municipio 25</v>
      </c>
    </row>
    <row r="6" spans="1:12" ht="15.75" x14ac:dyDescent="0.25">
      <c r="B6" s="131" t="s">
        <v>43</v>
      </c>
      <c r="C6" s="132">
        <v>386253</v>
      </c>
      <c r="D6" s="132">
        <v>46362</v>
      </c>
      <c r="E6" s="132">
        <v>273717</v>
      </c>
      <c r="F6" s="132">
        <v>403637</v>
      </c>
      <c r="G6" s="132">
        <v>417622</v>
      </c>
      <c r="H6" s="132">
        <v>422462</v>
      </c>
      <c r="I6" s="133">
        <f>IFERROR(H6/G6-1,"-")</f>
        <v>1.158942776003169E-2</v>
      </c>
      <c r="J6" s="132">
        <f t="shared" ref="J6:J57" si="0">H6-G6</f>
        <v>4840</v>
      </c>
      <c r="K6" s="133">
        <f>IFERROR(F6/$F$6,"-")</f>
        <v>1</v>
      </c>
      <c r="L6" s="134">
        <f>IFERROR(H6/H6,"-")</f>
        <v>1</v>
      </c>
    </row>
    <row r="7" spans="1:12" ht="15.75" x14ac:dyDescent="0.25">
      <c r="B7" s="135" t="s">
        <v>60</v>
      </c>
      <c r="C7" s="136">
        <v>293229</v>
      </c>
      <c r="D7" s="136">
        <v>35671</v>
      </c>
      <c r="E7" s="136">
        <v>211722</v>
      </c>
      <c r="F7" s="136">
        <v>323159</v>
      </c>
      <c r="G7" s="136">
        <v>328440</v>
      </c>
      <c r="H7" s="136">
        <v>336465</v>
      </c>
      <c r="I7" s="137">
        <f t="shared" ref="I7:I57" si="1">IFERROR(H7/G7-1,"-")</f>
        <v>2.4433686518085418E-2</v>
      </c>
      <c r="J7" s="136">
        <f t="shared" si="0"/>
        <v>8025</v>
      </c>
      <c r="K7" s="137">
        <f t="shared" ref="K7:K57" si="2">IFERROR(F7/$F$6,"-")</f>
        <v>0.80061788190874472</v>
      </c>
      <c r="L7" s="137">
        <f>IFERROR(H7/H6,"-")</f>
        <v>0.79643849624344909</v>
      </c>
    </row>
    <row r="8" spans="1:12" x14ac:dyDescent="0.25">
      <c r="B8" s="97" t="s">
        <v>140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1"/>
        <v>3.2965616309692525E-3</v>
      </c>
      <c r="J8" s="52">
        <f t="shared" si="0"/>
        <v>895</v>
      </c>
      <c r="K8" s="98">
        <f t="shared" si="2"/>
        <v>0.65204379182285077</v>
      </c>
      <c r="L8" s="98">
        <f>IFERROR(H8/H6,"-")</f>
        <v>0.64476805014415495</v>
      </c>
    </row>
    <row r="9" spans="1:12" x14ac:dyDescent="0.25">
      <c r="B9" s="97" t="s">
        <v>142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1"/>
        <v>0.12520853455088243</v>
      </c>
      <c r="J9" s="52">
        <f t="shared" si="0"/>
        <v>7130</v>
      </c>
      <c r="K9" s="98">
        <f t="shared" si="2"/>
        <v>0.14857409008589401</v>
      </c>
      <c r="L9" s="98">
        <f>IFERROR(H9/H6,"-")</f>
        <v>0.15167044609929414</v>
      </c>
    </row>
    <row r="10" spans="1:12" ht="16.5" thickBot="1" x14ac:dyDescent="0.3">
      <c r="B10" s="138" t="s">
        <v>63</v>
      </c>
      <c r="C10" s="139">
        <v>93024</v>
      </c>
      <c r="D10" s="139">
        <v>10691</v>
      </c>
      <c r="E10" s="139">
        <v>61995</v>
      </c>
      <c r="F10" s="139">
        <v>80478</v>
      </c>
      <c r="G10" s="139">
        <v>89182</v>
      </c>
      <c r="H10" s="139">
        <v>85997</v>
      </c>
      <c r="I10" s="140">
        <f t="shared" si="1"/>
        <v>-3.5713484783924998E-2</v>
      </c>
      <c r="J10" s="139">
        <f t="shared" si="0"/>
        <v>-3185</v>
      </c>
      <c r="K10" s="140">
        <f t="shared" si="2"/>
        <v>0.19938211809125525</v>
      </c>
      <c r="L10" s="140">
        <f>IFERROR(H10/H6,"-")</f>
        <v>0.20356150375655088</v>
      </c>
    </row>
    <row r="11" spans="1:12" ht="15.75" x14ac:dyDescent="0.25">
      <c r="A11" s="141" t="e">
        <f>#REF!/#REF!</f>
        <v>#REF!</v>
      </c>
      <c r="B11" s="131" t="s">
        <v>44</v>
      </c>
      <c r="C11" s="132">
        <v>138100</v>
      </c>
      <c r="D11" s="132">
        <v>15182</v>
      </c>
      <c r="E11" s="132">
        <v>99949</v>
      </c>
      <c r="F11" s="132">
        <v>139602</v>
      </c>
      <c r="G11" s="132">
        <v>150925</v>
      </c>
      <c r="H11" s="132">
        <v>146051</v>
      </c>
      <c r="I11" s="133">
        <f t="shared" si="1"/>
        <v>-3.2294185853900981E-2</v>
      </c>
      <c r="J11" s="132">
        <f t="shared" si="0"/>
        <v>-4874</v>
      </c>
      <c r="K11" s="133">
        <f t="shared" si="2"/>
        <v>0.34586026553561738</v>
      </c>
      <c r="L11" s="134">
        <f>IFERROR(H11/H11,"-")</f>
        <v>1</v>
      </c>
    </row>
    <row r="12" spans="1:12" ht="15.75" x14ac:dyDescent="0.25">
      <c r="A12" s="141" t="e">
        <f>#REF!/#REF!</f>
        <v>#REF!</v>
      </c>
      <c r="B12" s="135" t="s">
        <v>60</v>
      </c>
      <c r="C12" s="136">
        <v>111379</v>
      </c>
      <c r="D12" s="136">
        <v>12102</v>
      </c>
      <c r="E12" s="136">
        <v>86205</v>
      </c>
      <c r="F12" s="136">
        <v>115960</v>
      </c>
      <c r="G12" s="136">
        <v>122914</v>
      </c>
      <c r="H12" s="136">
        <v>120846</v>
      </c>
      <c r="I12" s="137">
        <f t="shared" si="1"/>
        <v>-1.6824771791659199E-2</v>
      </c>
      <c r="J12" s="136">
        <f t="shared" si="0"/>
        <v>-2068</v>
      </c>
      <c r="K12" s="137">
        <f t="shared" si="2"/>
        <v>0.28728783535701635</v>
      </c>
      <c r="L12" s="137">
        <f>IFERROR(H12/H11,"-")</f>
        <v>0.82742329734133968</v>
      </c>
    </row>
    <row r="13" spans="1:12" x14ac:dyDescent="0.25">
      <c r="A13" s="141" t="e">
        <f>#REF!/#REF!</f>
        <v>#REF!</v>
      </c>
      <c r="B13" s="97" t="s">
        <v>140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1"/>
        <v>-2.3531739963479015E-2</v>
      </c>
      <c r="J13" s="52">
        <f t="shared" si="0"/>
        <v>-2616</v>
      </c>
      <c r="K13" s="98">
        <f t="shared" si="2"/>
        <v>0.252756808716743</v>
      </c>
      <c r="L13" s="98">
        <f>IFERROR(H13/H11,"-")</f>
        <v>0.74325406878419187</v>
      </c>
    </row>
    <row r="14" spans="1:12" x14ac:dyDescent="0.25">
      <c r="A14" s="141" t="e">
        <f>#REF!/#REF!</f>
        <v>#REF!</v>
      </c>
      <c r="B14" s="97" t="s">
        <v>142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1"/>
        <v>4.665815240527893E-2</v>
      </c>
      <c r="J14" s="52">
        <f t="shared" si="0"/>
        <v>548</v>
      </c>
      <c r="K14" s="98">
        <f t="shared" si="2"/>
        <v>3.4531026640273313E-2</v>
      </c>
      <c r="L14" s="98">
        <f>IFERROR(H14/H11,"-")</f>
        <v>8.416922855714784E-2</v>
      </c>
    </row>
    <row r="15" spans="1:12" ht="16.5" thickBot="1" x14ac:dyDescent="0.3">
      <c r="A15" s="141" t="e">
        <f>#REF!/#REF!</f>
        <v>#REF!</v>
      </c>
      <c r="B15" s="138" t="s">
        <v>63</v>
      </c>
      <c r="C15" s="139">
        <v>26721</v>
      </c>
      <c r="D15" s="139">
        <v>3080</v>
      </c>
      <c r="E15" s="139">
        <v>13744</v>
      </c>
      <c r="F15" s="139">
        <v>23642</v>
      </c>
      <c r="G15" s="139">
        <v>28011</v>
      </c>
      <c r="H15" s="139">
        <v>25205</v>
      </c>
      <c r="I15" s="140">
        <f t="shared" si="1"/>
        <v>-0.10017493127699828</v>
      </c>
      <c r="J15" s="139">
        <f t="shared" si="0"/>
        <v>-2806</v>
      </c>
      <c r="K15" s="140">
        <f t="shared" si="2"/>
        <v>5.8572430178601073E-2</v>
      </c>
      <c r="L15" s="140">
        <f>IFERROR(H15/H11,"-")</f>
        <v>0.17257670265866032</v>
      </c>
    </row>
    <row r="16" spans="1:12" ht="15.75" x14ac:dyDescent="0.25">
      <c r="A16" s="79"/>
      <c r="B16" s="131" t="s">
        <v>45</v>
      </c>
      <c r="C16" s="132">
        <v>102767</v>
      </c>
      <c r="D16" s="132">
        <v>8010</v>
      </c>
      <c r="E16" s="132">
        <v>72992</v>
      </c>
      <c r="F16" s="132">
        <v>102127</v>
      </c>
      <c r="G16" s="132">
        <v>102161</v>
      </c>
      <c r="H16" s="132">
        <v>108758</v>
      </c>
      <c r="I16" s="133">
        <f t="shared" si="1"/>
        <v>6.4574544101956732E-2</v>
      </c>
      <c r="J16" s="132">
        <f t="shared" si="0"/>
        <v>6597</v>
      </c>
      <c r="K16" s="133">
        <f t="shared" si="2"/>
        <v>0.25301694344175585</v>
      </c>
      <c r="L16" s="134">
        <f>IFERROR(H16/H16,"-")</f>
        <v>1</v>
      </c>
    </row>
    <row r="17" spans="2:12" ht="15.75" x14ac:dyDescent="0.25">
      <c r="B17" s="135" t="s">
        <v>60</v>
      </c>
      <c r="C17" s="136">
        <v>60504</v>
      </c>
      <c r="D17" s="136">
        <v>2072</v>
      </c>
      <c r="E17" s="136">
        <v>40098</v>
      </c>
      <c r="F17" s="136">
        <v>63291</v>
      </c>
      <c r="G17" s="136">
        <v>62071</v>
      </c>
      <c r="H17" s="136">
        <v>69478</v>
      </c>
      <c r="I17" s="137">
        <f t="shared" si="1"/>
        <v>0.11933108859209618</v>
      </c>
      <c r="J17" s="136">
        <f t="shared" si="0"/>
        <v>7407</v>
      </c>
      <c r="K17" s="137">
        <f t="shared" si="2"/>
        <v>0.15680177981701379</v>
      </c>
      <c r="L17" s="137">
        <f>IFERROR(H17/H16,"-")</f>
        <v>0.63883116644292837</v>
      </c>
    </row>
    <row r="18" spans="2:12" x14ac:dyDescent="0.25">
      <c r="B18" s="97" t="s">
        <v>140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1"/>
        <v>3.9634085313369427E-2</v>
      </c>
      <c r="J18" s="52">
        <f t="shared" si="0"/>
        <v>1980</v>
      </c>
      <c r="K18" s="98">
        <f t="shared" si="2"/>
        <v>0.11972638781875794</v>
      </c>
      <c r="L18" s="98">
        <f>IFERROR(H18/H16,"-")</f>
        <v>0.47754647933945088</v>
      </c>
    </row>
    <row r="19" spans="2:12" x14ac:dyDescent="0.25">
      <c r="B19" s="97" t="s">
        <v>142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1"/>
        <v>0.4479940564635958</v>
      </c>
      <c r="J19" s="52">
        <f t="shared" si="0"/>
        <v>5427</v>
      </c>
      <c r="K19" s="98">
        <f t="shared" si="2"/>
        <v>3.7075391998255859E-2</v>
      </c>
      <c r="L19" s="98">
        <f>IFERROR(H19/H16,"-")</f>
        <v>0.16128468710347746</v>
      </c>
    </row>
    <row r="20" spans="2:12" ht="16.5" thickBot="1" x14ac:dyDescent="0.3">
      <c r="B20" s="138" t="s">
        <v>63</v>
      </c>
      <c r="C20" s="139">
        <v>42263</v>
      </c>
      <c r="D20" s="139">
        <v>5938</v>
      </c>
      <c r="E20" s="139">
        <v>32894</v>
      </c>
      <c r="F20" s="139">
        <v>38836</v>
      </c>
      <c r="G20" s="139">
        <v>40090</v>
      </c>
      <c r="H20" s="139">
        <v>39280</v>
      </c>
      <c r="I20" s="140">
        <f t="shared" si="1"/>
        <v>-2.0204539785482645E-2</v>
      </c>
      <c r="J20" s="139">
        <f t="shared" si="0"/>
        <v>-810</v>
      </c>
      <c r="K20" s="140">
        <f t="shared" si="2"/>
        <v>9.6215163624742028E-2</v>
      </c>
      <c r="L20" s="140">
        <f>IFERROR(H20/H16,"-")</f>
        <v>0.36116883355707169</v>
      </c>
    </row>
    <row r="21" spans="2:12" ht="15.75" x14ac:dyDescent="0.25">
      <c r="B21" s="131" t="s">
        <v>46</v>
      </c>
      <c r="C21" s="132">
        <v>3774</v>
      </c>
      <c r="D21" s="132">
        <v>596</v>
      </c>
      <c r="E21" s="132">
        <v>2563</v>
      </c>
      <c r="F21" s="132">
        <v>6916</v>
      </c>
      <c r="G21" s="132">
        <v>4476</v>
      </c>
      <c r="H21" s="132">
        <v>4609</v>
      </c>
      <c r="I21" s="133">
        <f t="shared" si="1"/>
        <v>2.9714030384271561E-2</v>
      </c>
      <c r="J21" s="132">
        <f t="shared" si="0"/>
        <v>133</v>
      </c>
      <c r="K21" s="133">
        <f t="shared" si="2"/>
        <v>1.7134207220844473E-2</v>
      </c>
      <c r="L21" s="134">
        <f>IFERROR(H21/H21,"-")</f>
        <v>1</v>
      </c>
    </row>
    <row r="22" spans="2:12" ht="15.75" x14ac:dyDescent="0.25">
      <c r="B22" s="135" t="s">
        <v>60</v>
      </c>
      <c r="C22" s="136">
        <v>3026</v>
      </c>
      <c r="D22" s="136">
        <v>596</v>
      </c>
      <c r="E22" s="136">
        <v>2563</v>
      </c>
      <c r="F22" s="136">
        <v>6858</v>
      </c>
      <c r="G22" s="136">
        <v>4426</v>
      </c>
      <c r="H22" s="136">
        <v>4533</v>
      </c>
      <c r="I22" s="137">
        <f t="shared" si="1"/>
        <v>2.4175327609579744E-2</v>
      </c>
      <c r="J22" s="136">
        <f t="shared" si="0"/>
        <v>107</v>
      </c>
      <c r="K22" s="137">
        <f t="shared" si="2"/>
        <v>1.6990513753694533E-2</v>
      </c>
      <c r="L22" s="137">
        <f>IFERROR(H22/H21,"-")</f>
        <v>0.98351052288999785</v>
      </c>
    </row>
    <row r="23" spans="2:1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0"/>
        <v>0</v>
      </c>
      <c r="K23" s="98">
        <f t="shared" si="2"/>
        <v>0</v>
      </c>
      <c r="L23" s="98">
        <f>IFERROR(H23/H21,"-")</f>
        <v>0</v>
      </c>
    </row>
    <row r="24" spans="2:12" x14ac:dyDescent="0.25">
      <c r="B24" s="97" t="s">
        <v>142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0"/>
        <v>0</v>
      </c>
      <c r="K24" s="98">
        <f t="shared" si="2"/>
        <v>0</v>
      </c>
      <c r="L24" s="98">
        <f>IFERROR(H24/H21,"-")</f>
        <v>0</v>
      </c>
    </row>
    <row r="25" spans="2:12" ht="16.5" thickBot="1" x14ac:dyDescent="0.3">
      <c r="B25" s="138" t="s">
        <v>63</v>
      </c>
      <c r="C25" s="139">
        <v>748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1"/>
        <v>-</v>
      </c>
      <c r="J25" s="139">
        <f t="shared" si="0"/>
        <v>0</v>
      </c>
      <c r="K25" s="140">
        <f t="shared" si="2"/>
        <v>0</v>
      </c>
      <c r="L25" s="140">
        <f>IFERROR(H25/H21,"-")</f>
        <v>0</v>
      </c>
    </row>
    <row r="26" spans="2:12" ht="15.75" x14ac:dyDescent="0.25">
      <c r="B26" s="131" t="s">
        <v>47</v>
      </c>
      <c r="C26" s="132">
        <v>9813</v>
      </c>
      <c r="D26" s="132">
        <v>1197</v>
      </c>
      <c r="E26" s="132">
        <v>9896</v>
      </c>
      <c r="F26" s="132">
        <v>17947</v>
      </c>
      <c r="G26" s="132">
        <v>15841</v>
      </c>
      <c r="H26" s="132">
        <v>14788</v>
      </c>
      <c r="I26" s="133">
        <f t="shared" si="1"/>
        <v>-6.6473076194684677E-2</v>
      </c>
      <c r="J26" s="132">
        <f t="shared" si="0"/>
        <v>-1053</v>
      </c>
      <c r="K26" s="133">
        <f t="shared" si="2"/>
        <v>4.4463218188619973E-2</v>
      </c>
      <c r="L26" s="134">
        <f>IFERROR(H26/H26,"-")</f>
        <v>1</v>
      </c>
    </row>
    <row r="27" spans="2:12" ht="15.75" x14ac:dyDescent="0.25">
      <c r="B27" s="135" t="s">
        <v>60</v>
      </c>
      <c r="C27" s="136">
        <v>9499</v>
      </c>
      <c r="D27" s="136">
        <v>1150</v>
      </c>
      <c r="E27" s="136">
        <v>7546</v>
      </c>
      <c r="F27" s="136">
        <v>17462</v>
      </c>
      <c r="G27" s="136">
        <v>12086</v>
      </c>
      <c r="H27" s="136">
        <v>11355</v>
      </c>
      <c r="I27" s="137">
        <f t="shared" si="1"/>
        <v>-6.0483203706768185E-2</v>
      </c>
      <c r="J27" s="136">
        <f t="shared" si="0"/>
        <v>-731</v>
      </c>
      <c r="K27" s="137">
        <f t="shared" si="2"/>
        <v>4.3261643506417896E-2</v>
      </c>
      <c r="L27" s="137">
        <f>IFERROR(H27/H26,"-")</f>
        <v>0.76785231268596155</v>
      </c>
    </row>
    <row r="28" spans="2:12" x14ac:dyDescent="0.25">
      <c r="B28" s="97" t="s">
        <v>140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1"/>
        <v>-</v>
      </c>
      <c r="J28" s="52">
        <f t="shared" si="0"/>
        <v>0</v>
      </c>
      <c r="K28" s="98">
        <f t="shared" si="2"/>
        <v>0</v>
      </c>
      <c r="L28" s="98">
        <f>IFERROR(H28/H26,"-")</f>
        <v>0</v>
      </c>
    </row>
    <row r="29" spans="2:12" ht="15.75" thickBot="1" x14ac:dyDescent="0.3">
      <c r="B29" s="97" t="s">
        <v>142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0"/>
        <v>0</v>
      </c>
      <c r="K29" s="98">
        <f t="shared" si="2"/>
        <v>0</v>
      </c>
      <c r="L29" s="98">
        <f>IFERROR(H29/H26,"-")</f>
        <v>0</v>
      </c>
    </row>
    <row r="30" spans="2:12" ht="15.75" x14ac:dyDescent="0.25">
      <c r="B30" s="131" t="s">
        <v>48</v>
      </c>
      <c r="C30" s="132">
        <v>61311</v>
      </c>
      <c r="D30" s="132">
        <v>4603</v>
      </c>
      <c r="E30" s="132">
        <v>36105</v>
      </c>
      <c r="F30" s="132">
        <v>60088</v>
      </c>
      <c r="G30" s="132">
        <v>64481</v>
      </c>
      <c r="H30" s="132">
        <v>65410</v>
      </c>
      <c r="I30" s="133">
        <f t="shared" si="1"/>
        <v>1.4407344799243216E-2</v>
      </c>
      <c r="J30" s="132">
        <f t="shared" si="0"/>
        <v>929</v>
      </c>
      <c r="K30" s="133">
        <f t="shared" si="2"/>
        <v>0.14886643196733698</v>
      </c>
      <c r="L30" s="134">
        <f>IFERROR(H30/H30,"-")</f>
        <v>1</v>
      </c>
    </row>
    <row r="31" spans="2:12" ht="15.75" x14ac:dyDescent="0.25">
      <c r="B31" s="135" t="s">
        <v>60</v>
      </c>
      <c r="C31" s="136">
        <v>49163</v>
      </c>
      <c r="D31" s="136">
        <v>3370</v>
      </c>
      <c r="E31" s="136">
        <v>28358</v>
      </c>
      <c r="F31" s="136">
        <v>49540</v>
      </c>
      <c r="G31" s="136">
        <v>54397</v>
      </c>
      <c r="H31" s="136">
        <v>54883</v>
      </c>
      <c r="I31" s="137">
        <f t="shared" si="1"/>
        <v>8.9343162306745327E-3</v>
      </c>
      <c r="J31" s="136">
        <f t="shared" si="0"/>
        <v>486</v>
      </c>
      <c r="K31" s="137">
        <f t="shared" si="2"/>
        <v>0.12273404073462046</v>
      </c>
      <c r="L31" s="137">
        <f>IFERROR(H31/H30,"-")</f>
        <v>0.83906130561076286</v>
      </c>
    </row>
    <row r="32" spans="2:12" x14ac:dyDescent="0.25">
      <c r="B32" s="97" t="s">
        <v>140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1"/>
        <v>-5.5042307028146942E-3</v>
      </c>
      <c r="J32" s="52">
        <f t="shared" si="0"/>
        <v>-255</v>
      </c>
      <c r="K32" s="98">
        <f t="shared" si="2"/>
        <v>0.10436852914871531</v>
      </c>
      <c r="L32" s="98">
        <f>IFERROR(H32/H30,"-")</f>
        <v>0.70437242011924783</v>
      </c>
    </row>
    <row r="33" spans="2:12" x14ac:dyDescent="0.25">
      <c r="B33" s="97" t="s">
        <v>142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1"/>
        <v>9.1832940884867931E-2</v>
      </c>
      <c r="J33" s="52">
        <f t="shared" si="0"/>
        <v>741</v>
      </c>
      <c r="K33" s="98">
        <f t="shared" si="2"/>
        <v>1.8365511585905159E-2</v>
      </c>
      <c r="L33" s="98">
        <f>IFERROR(H33/H30,"-")</f>
        <v>0.13468888549151506</v>
      </c>
    </row>
    <row r="34" spans="2:12" ht="16.5" thickBot="1" x14ac:dyDescent="0.3">
      <c r="B34" s="138" t="s">
        <v>63</v>
      </c>
      <c r="C34" s="139">
        <v>12148</v>
      </c>
      <c r="D34" s="139">
        <v>1233</v>
      </c>
      <c r="E34" s="139">
        <v>7747</v>
      </c>
      <c r="F34" s="139">
        <v>10548</v>
      </c>
      <c r="G34" s="139">
        <v>10084</v>
      </c>
      <c r="H34" s="139">
        <v>10527</v>
      </c>
      <c r="I34" s="140">
        <f t="shared" si="1"/>
        <v>4.3930979769932543E-2</v>
      </c>
      <c r="J34" s="139">
        <f t="shared" si="0"/>
        <v>443</v>
      </c>
      <c r="K34" s="140">
        <f t="shared" si="2"/>
        <v>2.6132391232716524E-2</v>
      </c>
      <c r="L34" s="140">
        <f>IFERROR(H34/H30,"-")</f>
        <v>0.16093869438923711</v>
      </c>
    </row>
    <row r="35" spans="2:12" ht="15.75" x14ac:dyDescent="0.25">
      <c r="B35" s="131" t="s">
        <v>49</v>
      </c>
      <c r="C35" s="132">
        <v>5197</v>
      </c>
      <c r="D35" s="132">
        <v>1146</v>
      </c>
      <c r="E35" s="132">
        <v>3527</v>
      </c>
      <c r="F35" s="132">
        <v>5390</v>
      </c>
      <c r="G35" s="132">
        <v>5217</v>
      </c>
      <c r="H35" s="132">
        <v>5311</v>
      </c>
      <c r="I35" s="133">
        <f t="shared" si="1"/>
        <v>1.8018018018018056E-2</v>
      </c>
      <c r="J35" s="132">
        <f t="shared" si="0"/>
        <v>94</v>
      </c>
      <c r="K35" s="133">
        <f t="shared" si="2"/>
        <v>1.3353582550658142E-2</v>
      </c>
      <c r="L35" s="134">
        <f>IFERROR(H35/H35,"-")</f>
        <v>1</v>
      </c>
    </row>
    <row r="36" spans="2:12" ht="15.75" x14ac:dyDescent="0.25">
      <c r="B36" s="135" t="s">
        <v>60</v>
      </c>
      <c r="C36" s="136">
        <v>5197</v>
      </c>
      <c r="D36" s="136">
        <v>1146</v>
      </c>
      <c r="E36" s="136">
        <v>3527</v>
      </c>
      <c r="F36" s="136">
        <v>5390</v>
      </c>
      <c r="G36" s="136">
        <v>5217</v>
      </c>
      <c r="H36" s="136">
        <v>5311</v>
      </c>
      <c r="I36" s="137">
        <f t="shared" si="1"/>
        <v>1.8018018018018056E-2</v>
      </c>
      <c r="J36" s="136">
        <f t="shared" si="0"/>
        <v>94</v>
      </c>
      <c r="K36" s="137">
        <f t="shared" si="2"/>
        <v>1.3353582550658142E-2</v>
      </c>
      <c r="L36" s="137">
        <f>IFERROR(H36/H35,"-")</f>
        <v>1</v>
      </c>
    </row>
    <row r="37" spans="2:12" x14ac:dyDescent="0.25">
      <c r="B37" s="97" t="s">
        <v>140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1"/>
        <v>-2.2291573785104823E-4</v>
      </c>
      <c r="J37" s="52">
        <f t="shared" si="0"/>
        <v>-1</v>
      </c>
      <c r="K37" s="98">
        <f t="shared" si="2"/>
        <v>1.1497954845566686E-2</v>
      </c>
      <c r="L37" s="98">
        <f>IFERROR(H37/H35,"-")</f>
        <v>0.84447373376012047</v>
      </c>
    </row>
    <row r="38" spans="2:12" ht="15.75" thickBot="1" x14ac:dyDescent="0.3">
      <c r="B38" s="97" t="s">
        <v>142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1"/>
        <v>0.12995896032831733</v>
      </c>
      <c r="J38" s="52">
        <f t="shared" si="0"/>
        <v>95</v>
      </c>
      <c r="K38" s="98">
        <f t="shared" si="2"/>
        <v>1.855627705091456E-3</v>
      </c>
      <c r="L38" s="98">
        <f>IFERROR(H38/H35,"-")</f>
        <v>0.1555262662398795</v>
      </c>
    </row>
    <row r="39" spans="2:12" ht="15.75" x14ac:dyDescent="0.25">
      <c r="B39" s="131" t="s">
        <v>50</v>
      </c>
      <c r="C39" s="132">
        <v>14599</v>
      </c>
      <c r="D39" s="132">
        <v>2476</v>
      </c>
      <c r="E39" s="132">
        <v>11584</v>
      </c>
      <c r="F39" s="132">
        <v>15634</v>
      </c>
      <c r="G39" s="132">
        <v>17228</v>
      </c>
      <c r="H39" s="132">
        <v>20420</v>
      </c>
      <c r="I39" s="133">
        <f t="shared" si="1"/>
        <v>0.18527977710703514</v>
      </c>
      <c r="J39" s="132">
        <f t="shared" si="0"/>
        <v>3192</v>
      </c>
      <c r="K39" s="133">
        <f t="shared" si="2"/>
        <v>3.8732821817623261E-2</v>
      </c>
      <c r="L39" s="134">
        <f>IFERROR(H39/H39,"-")</f>
        <v>1</v>
      </c>
    </row>
    <row r="40" spans="2:12" ht="15.75" x14ac:dyDescent="0.25">
      <c r="B40" s="135" t="s">
        <v>60</v>
      </c>
      <c r="C40" s="136">
        <v>9284</v>
      </c>
      <c r="D40" s="136">
        <v>2470</v>
      </c>
      <c r="E40" s="136">
        <v>9886</v>
      </c>
      <c r="F40" s="136">
        <v>13452</v>
      </c>
      <c r="G40" s="136">
        <v>15230</v>
      </c>
      <c r="H40" s="136">
        <v>18184</v>
      </c>
      <c r="I40" s="137">
        <f t="shared" si="1"/>
        <v>0.19395929087327635</v>
      </c>
      <c r="J40" s="136">
        <f t="shared" si="0"/>
        <v>2954</v>
      </c>
      <c r="K40" s="137">
        <f t="shared" si="2"/>
        <v>3.3326974484499686E-2</v>
      </c>
      <c r="L40" s="137">
        <f>IFERROR(H40/H39,"-")</f>
        <v>0.89049951028403529</v>
      </c>
    </row>
    <row r="41" spans="2:12" x14ac:dyDescent="0.25">
      <c r="B41" s="97" t="s">
        <v>140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0"/>
        <v>0</v>
      </c>
      <c r="K41" s="98">
        <f t="shared" si="2"/>
        <v>0</v>
      </c>
      <c r="L41" s="98">
        <f>IFERROR(H41/H39,"-")</f>
        <v>0</v>
      </c>
    </row>
    <row r="42" spans="2:1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0"/>
        <v>0</v>
      </c>
      <c r="K42" s="98">
        <f t="shared" si="2"/>
        <v>0</v>
      </c>
      <c r="L42" s="98">
        <f>IFERROR(H42/H39,"-")</f>
        <v>0</v>
      </c>
    </row>
    <row r="43" spans="2:12" ht="16.5" thickBot="1" x14ac:dyDescent="0.3">
      <c r="B43" s="138" t="s">
        <v>63</v>
      </c>
      <c r="C43" s="139">
        <v>5315</v>
      </c>
      <c r="D43" s="139">
        <v>6</v>
      </c>
      <c r="E43" s="139">
        <v>1698</v>
      </c>
      <c r="F43" s="139">
        <v>2182</v>
      </c>
      <c r="G43" s="139">
        <v>1998</v>
      </c>
      <c r="H43" s="139">
        <v>2236</v>
      </c>
      <c r="I43" s="140">
        <f t="shared" si="1"/>
        <v>0.11911911911911921</v>
      </c>
      <c r="J43" s="139">
        <f t="shared" si="0"/>
        <v>238</v>
      </c>
      <c r="K43" s="140">
        <f t="shared" si="2"/>
        <v>5.4058473331235739E-3</v>
      </c>
      <c r="L43" s="140">
        <f>IFERROR(H43/H39,"-")</f>
        <v>0.10950048971596474</v>
      </c>
    </row>
    <row r="44" spans="2:12" ht="15.75" x14ac:dyDescent="0.25">
      <c r="B44" s="131" t="s">
        <v>51</v>
      </c>
      <c r="C44" s="132">
        <v>20553</v>
      </c>
      <c r="D44" s="132">
        <v>4767</v>
      </c>
      <c r="E44" s="132">
        <v>14146</v>
      </c>
      <c r="F44" s="132">
        <v>23609</v>
      </c>
      <c r="G44" s="132">
        <v>23867</v>
      </c>
      <c r="H44" s="132">
        <v>24602</v>
      </c>
      <c r="I44" s="133">
        <f t="shared" si="1"/>
        <v>3.0795659278501697E-2</v>
      </c>
      <c r="J44" s="132">
        <f t="shared" si="0"/>
        <v>735</v>
      </c>
      <c r="K44" s="133">
        <f t="shared" si="2"/>
        <v>5.8490673550739898E-2</v>
      </c>
      <c r="L44" s="134">
        <f>IFERROR(H44/H44,"-")</f>
        <v>1</v>
      </c>
    </row>
    <row r="45" spans="2:12" ht="15.75" x14ac:dyDescent="0.25">
      <c r="B45" s="135" t="s">
        <v>60</v>
      </c>
      <c r="C45" s="136">
        <v>20553</v>
      </c>
      <c r="D45" s="136">
        <v>4767</v>
      </c>
      <c r="E45" s="136">
        <v>14146</v>
      </c>
      <c r="F45" s="136">
        <v>23609</v>
      </c>
      <c r="G45" s="136">
        <v>23867</v>
      </c>
      <c r="H45" s="136">
        <v>24602</v>
      </c>
      <c r="I45" s="137">
        <f t="shared" si="1"/>
        <v>3.0795659278501697E-2</v>
      </c>
      <c r="J45" s="136">
        <f t="shared" si="0"/>
        <v>735</v>
      </c>
      <c r="K45" s="137">
        <f t="shared" si="2"/>
        <v>5.8490673550739898E-2</v>
      </c>
      <c r="L45" s="137">
        <f>IFERROR(H45/H44,"-")</f>
        <v>1</v>
      </c>
    </row>
    <row r="46" spans="2:12" x14ac:dyDescent="0.25">
      <c r="B46" s="97" t="s">
        <v>140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1"/>
        <v>0.13060599431196684</v>
      </c>
      <c r="J46" s="52">
        <f t="shared" si="0"/>
        <v>1791</v>
      </c>
      <c r="K46" s="98">
        <f t="shared" si="2"/>
        <v>3.470692726385341E-2</v>
      </c>
      <c r="L46" s="98">
        <f>IFERROR(H46/H44,"-")</f>
        <v>0.63019266726282419</v>
      </c>
    </row>
    <row r="47" spans="2:12" ht="15.75" thickBot="1" x14ac:dyDescent="0.3">
      <c r="B47" s="97" t="s">
        <v>142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1"/>
        <v>-0.10399842426629902</v>
      </c>
      <c r="J47" s="52">
        <f t="shared" si="0"/>
        <v>-1056</v>
      </c>
      <c r="K47" s="98">
        <f t="shared" si="2"/>
        <v>2.3783746286886485E-2</v>
      </c>
      <c r="L47" s="98">
        <f>IFERROR(H47/H44,"-")</f>
        <v>0.36980733273717586</v>
      </c>
    </row>
    <row r="48" spans="2:12" ht="15.75" x14ac:dyDescent="0.25">
      <c r="B48" s="131" t="s">
        <v>52</v>
      </c>
      <c r="C48" s="132">
        <v>21031</v>
      </c>
      <c r="D48" s="132">
        <v>6223</v>
      </c>
      <c r="E48" s="132">
        <v>15598</v>
      </c>
      <c r="F48" s="132">
        <v>22490</v>
      </c>
      <c r="G48" s="132">
        <v>22650</v>
      </c>
      <c r="H48" s="132">
        <v>22528</v>
      </c>
      <c r="I48" s="133">
        <f t="shared" si="1"/>
        <v>-5.3863134657836653E-3</v>
      </c>
      <c r="J48" s="132">
        <f t="shared" si="0"/>
        <v>-122</v>
      </c>
      <c r="K48" s="133">
        <f t="shared" si="2"/>
        <v>5.5718380624174689E-2</v>
      </c>
      <c r="L48" s="134">
        <f>IFERROR(H48/H48,"-")</f>
        <v>1</v>
      </c>
    </row>
    <row r="49" spans="2:12" ht="15.75" x14ac:dyDescent="0.25">
      <c r="B49" s="135" t="s">
        <v>60</v>
      </c>
      <c r="C49" s="136">
        <v>15979</v>
      </c>
      <c r="D49" s="136">
        <v>5851</v>
      </c>
      <c r="E49" s="136">
        <v>12209</v>
      </c>
      <c r="F49" s="136">
        <v>18402</v>
      </c>
      <c r="G49" s="136">
        <v>18282</v>
      </c>
      <c r="H49" s="136">
        <v>18130</v>
      </c>
      <c r="I49" s="137">
        <f t="shared" si="1"/>
        <v>-8.3141888196039959E-3</v>
      </c>
      <c r="J49" s="136">
        <f t="shared" si="0"/>
        <v>-152</v>
      </c>
      <c r="K49" s="137">
        <f t="shared" si="2"/>
        <v>4.5590468663675533E-2</v>
      </c>
      <c r="L49" s="137">
        <f>IFERROR(H49/H48,"-")</f>
        <v>0.80477627840909094</v>
      </c>
    </row>
    <row r="50" spans="2:12" x14ac:dyDescent="0.25">
      <c r="B50" s="97" t="s">
        <v>140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1"/>
        <v>-1.0171380799777086E-2</v>
      </c>
      <c r="J50" s="52">
        <f t="shared" si="0"/>
        <v>-146</v>
      </c>
      <c r="K50" s="98">
        <f t="shared" si="2"/>
        <v>3.7001067791109336E-2</v>
      </c>
      <c r="L50" s="98">
        <f>IFERROR(H50/H48,"-")</f>
        <v>0.63068181818181823</v>
      </c>
    </row>
    <row r="51" spans="2:12" x14ac:dyDescent="0.25">
      <c r="B51" s="97" t="s">
        <v>142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1"/>
        <v>-1.5274949083503575E-3</v>
      </c>
      <c r="J51" s="52">
        <f t="shared" si="0"/>
        <v>-6</v>
      </c>
      <c r="K51" s="98">
        <f t="shared" si="2"/>
        <v>8.5894008725661917E-3</v>
      </c>
      <c r="L51" s="98">
        <f>IFERROR(H51/H48,"-")</f>
        <v>0.17409446022727273</v>
      </c>
    </row>
    <row r="52" spans="2:12" ht="16.5" thickBot="1" x14ac:dyDescent="0.3">
      <c r="B52" s="138" t="s">
        <v>63</v>
      </c>
      <c r="C52" s="139">
        <v>5052</v>
      </c>
      <c r="D52" s="139">
        <v>372</v>
      </c>
      <c r="E52" s="139">
        <v>3389</v>
      </c>
      <c r="F52" s="139">
        <v>4088</v>
      </c>
      <c r="G52" s="139">
        <v>4368</v>
      </c>
      <c r="H52" s="139">
        <v>4398</v>
      </c>
      <c r="I52" s="140">
        <f t="shared" si="1"/>
        <v>6.8681318681318437E-3</v>
      </c>
      <c r="J52" s="139">
        <f t="shared" si="0"/>
        <v>30</v>
      </c>
      <c r="K52" s="140">
        <f t="shared" si="2"/>
        <v>1.0127911960499161E-2</v>
      </c>
      <c r="L52" s="140">
        <f>IFERROR(H52/H48,"-")</f>
        <v>0.19522372159090909</v>
      </c>
    </row>
    <row r="53" spans="2:12" ht="15.75" x14ac:dyDescent="0.25">
      <c r="B53" s="131" t="s">
        <v>53</v>
      </c>
      <c r="C53" s="132">
        <v>9108</v>
      </c>
      <c r="D53" s="132">
        <v>2162</v>
      </c>
      <c r="E53" s="132">
        <v>7357</v>
      </c>
      <c r="F53" s="132">
        <v>9834</v>
      </c>
      <c r="G53" s="132">
        <v>10776</v>
      </c>
      <c r="H53" s="132">
        <v>9985</v>
      </c>
      <c r="I53" s="133">
        <f t="shared" si="1"/>
        <v>-7.3403860430586443E-2</v>
      </c>
      <c r="J53" s="132">
        <f t="shared" si="0"/>
        <v>-791</v>
      </c>
      <c r="K53" s="133">
        <f t="shared" si="2"/>
        <v>2.4363475102629342E-2</v>
      </c>
      <c r="L53" s="134">
        <f>IFERROR(H53/H53,"-")</f>
        <v>1</v>
      </c>
    </row>
    <row r="54" spans="2:12" ht="15.75" x14ac:dyDescent="0.25">
      <c r="B54" s="135" t="s">
        <v>60</v>
      </c>
      <c r="C54" s="136">
        <v>8645</v>
      </c>
      <c r="D54" s="136">
        <v>2147</v>
      </c>
      <c r="E54" s="136">
        <v>7184</v>
      </c>
      <c r="F54" s="136">
        <v>9195</v>
      </c>
      <c r="G54" s="136">
        <v>9950</v>
      </c>
      <c r="H54" s="136">
        <v>9143</v>
      </c>
      <c r="I54" s="137">
        <f t="shared" si="1"/>
        <v>-8.11055276381909E-2</v>
      </c>
      <c r="J54" s="136">
        <f t="shared" si="0"/>
        <v>-807</v>
      </c>
      <c r="K54" s="137">
        <f t="shared" si="2"/>
        <v>2.2780369490408462E-2</v>
      </c>
      <c r="L54" s="137">
        <f>IFERROR(H54/H53,"-")</f>
        <v>0.91567351026539812</v>
      </c>
    </row>
    <row r="55" spans="2:12" x14ac:dyDescent="0.25">
      <c r="B55" s="97" t="s">
        <v>140</v>
      </c>
      <c r="C55" s="52">
        <v>6125</v>
      </c>
      <c r="D55" s="52">
        <v>1532</v>
      </c>
      <c r="E55" s="52">
        <v>5210</v>
      </c>
      <c r="F55" s="52">
        <v>6493</v>
      </c>
      <c r="G55" s="52">
        <v>7035</v>
      </c>
      <c r="H55" s="52">
        <v>5741</v>
      </c>
      <c r="I55" s="98">
        <f t="shared" si="1"/>
        <v>-0.18393745557924668</v>
      </c>
      <c r="J55" s="52">
        <f t="shared" si="0"/>
        <v>-1294</v>
      </c>
      <c r="K55" s="98">
        <f t="shared" si="2"/>
        <v>1.6086235900078537E-2</v>
      </c>
      <c r="L55" s="98">
        <f>IFERROR(H55/H53,"-")</f>
        <v>0.5749624436654982</v>
      </c>
    </row>
    <row r="56" spans="2:12" x14ac:dyDescent="0.25">
      <c r="B56" s="97" t="s">
        <v>142</v>
      </c>
      <c r="C56" s="52">
        <v>2520</v>
      </c>
      <c r="D56" s="52">
        <v>615</v>
      </c>
      <c r="E56" s="52">
        <v>1974</v>
      </c>
      <c r="F56" s="52">
        <v>2702</v>
      </c>
      <c r="G56" s="52">
        <v>2915</v>
      </c>
      <c r="H56" s="52">
        <v>3402</v>
      </c>
      <c r="I56" s="98">
        <f t="shared" si="1"/>
        <v>0.16706689536878216</v>
      </c>
      <c r="J56" s="52">
        <f t="shared" si="0"/>
        <v>487</v>
      </c>
      <c r="K56" s="98">
        <f t="shared" si="2"/>
        <v>6.6941335903299252E-3</v>
      </c>
      <c r="L56" s="98">
        <f>IFERROR(H56/H53,"-")</f>
        <v>0.34071106659989986</v>
      </c>
    </row>
    <row r="57" spans="2:12" ht="15.75" x14ac:dyDescent="0.25">
      <c r="B57" s="138" t="s">
        <v>63</v>
      </c>
      <c r="C57" s="139">
        <v>777</v>
      </c>
      <c r="D57" s="139">
        <v>62</v>
      </c>
      <c r="E57" s="139">
        <v>2523</v>
      </c>
      <c r="F57" s="139">
        <v>1124</v>
      </c>
      <c r="G57" s="139">
        <v>4581</v>
      </c>
      <c r="H57" s="139">
        <v>4275</v>
      </c>
      <c r="I57" s="140">
        <f t="shared" si="1"/>
        <v>-6.6797642436149274E-2</v>
      </c>
      <c r="J57" s="139">
        <f t="shared" si="0"/>
        <v>-306</v>
      </c>
      <c r="K57" s="140">
        <f t="shared" si="2"/>
        <v>2.7846802944229594E-3</v>
      </c>
      <c r="L57" s="140">
        <f>IFERROR(H57/H53,"-")</f>
        <v>0.42814221331997998</v>
      </c>
    </row>
    <row r="58" spans="2:12" x14ac:dyDescent="0.25">
      <c r="B58" s="101"/>
    </row>
    <row r="59" spans="2:12" x14ac:dyDescent="0.25">
      <c r="B59" s="105" t="s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6074A-AB55-4CB9-89BC-1D1FD431BD0D}">
  <sheetPr codeName="Hoja13"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N3" s="142" t="s">
        <v>256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298" t="s">
        <v>43</v>
      </c>
      <c r="D5" s="299"/>
      <c r="E5" s="299"/>
      <c r="F5" s="299"/>
      <c r="G5" s="299"/>
      <c r="H5" s="299"/>
      <c r="I5" s="299"/>
      <c r="J5" s="299"/>
      <c r="K5" s="299"/>
      <c r="N5" s="144"/>
      <c r="O5" s="298" t="s">
        <v>43</v>
      </c>
      <c r="P5" s="299"/>
      <c r="Q5" s="299"/>
      <c r="R5" s="299"/>
      <c r="S5" s="299"/>
      <c r="T5" s="299"/>
      <c r="U5" s="299"/>
      <c r="V5" s="299"/>
      <c r="W5" s="299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51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220415</v>
      </c>
      <c r="P8" s="156">
        <v>103516</v>
      </c>
      <c r="Q8" s="156">
        <v>164258</v>
      </c>
      <c r="R8" s="156">
        <v>229131</v>
      </c>
      <c r="S8" s="156">
        <v>239109</v>
      </c>
      <c r="T8" s="156">
        <v>250871</v>
      </c>
      <c r="U8" s="157">
        <f>IFERROR(T8/S8-1,"-")</f>
        <v>4.9190954752853289E-2</v>
      </c>
      <c r="V8" s="156">
        <f>T8-S8</f>
        <v>11762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120142</v>
      </c>
      <c r="P9" s="159">
        <v>61571</v>
      </c>
      <c r="Q9" s="159">
        <v>104557</v>
      </c>
      <c r="R9" s="159">
        <v>134886</v>
      </c>
      <c r="S9" s="159">
        <v>146430</v>
      </c>
      <c r="T9" s="159">
        <v>156566</v>
      </c>
      <c r="U9" s="160">
        <f>IFERROR(T9/S9-1,"-")</f>
        <v>6.9220788089872309E-2</v>
      </c>
      <c r="V9" s="159">
        <f t="shared" ref="V9:V19" si="2">T9-S9</f>
        <v>10136</v>
      </c>
      <c r="W9" s="160">
        <f>T9/T$8</f>
        <v>0.6240896715842007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61076</v>
      </c>
      <c r="P10" s="163">
        <v>27791</v>
      </c>
      <c r="Q10" s="163">
        <v>53247</v>
      </c>
      <c r="R10" s="163">
        <v>69865</v>
      </c>
      <c r="S10" s="163">
        <v>66121</v>
      </c>
      <c r="T10" s="163">
        <v>75793</v>
      </c>
      <c r="U10" s="164">
        <f>IFERROR(T10/S10-1,"-")</f>
        <v>0.14627727953297742</v>
      </c>
      <c r="V10" s="163">
        <f t="shared" si="2"/>
        <v>9672</v>
      </c>
      <c r="W10" s="164">
        <f>T10/T$8</f>
        <v>0.30211941595481345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59066</v>
      </c>
      <c r="P11" s="163">
        <v>33780</v>
      </c>
      <c r="Q11" s="163">
        <v>51310</v>
      </c>
      <c r="R11" s="163">
        <v>65021</v>
      </c>
      <c r="S11" s="163">
        <v>80309</v>
      </c>
      <c r="T11" s="163">
        <v>80773</v>
      </c>
      <c r="U11" s="164">
        <f>IFERROR(T11/S11-1,"-")</f>
        <v>5.7776836967213807E-3</v>
      </c>
      <c r="V11" s="163">
        <f t="shared" si="2"/>
        <v>464</v>
      </c>
      <c r="W11" s="164">
        <f>T11/T$8</f>
        <v>0.32197025562938719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100273</v>
      </c>
      <c r="P12" s="159">
        <v>41945</v>
      </c>
      <c r="Q12" s="159">
        <v>59701</v>
      </c>
      <c r="R12" s="159">
        <v>94245</v>
      </c>
      <c r="S12" s="159">
        <v>92679</v>
      </c>
      <c r="T12" s="159">
        <v>94305</v>
      </c>
      <c r="U12" s="160">
        <f>IFERROR(T12/S12-1,"-")</f>
        <v>1.7544427540219454E-2</v>
      </c>
      <c r="V12" s="159">
        <f t="shared" si="2"/>
        <v>1626</v>
      </c>
      <c r="W12" s="160">
        <f>T12/T$8</f>
        <v>0.37591032841579936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10460</v>
      </c>
      <c r="P13" s="163">
        <v>3941</v>
      </c>
      <c r="Q13" s="163">
        <v>3336</v>
      </c>
      <c r="R13" s="163">
        <v>9917</v>
      </c>
      <c r="S13" s="163">
        <v>11646</v>
      </c>
      <c r="T13" s="163">
        <v>10656</v>
      </c>
      <c r="U13" s="164">
        <f t="shared" ref="U13:U20" si="4">IFERROR(T13/S13-1,"-")</f>
        <v>-8.5007727975270453E-2</v>
      </c>
      <c r="V13" s="163">
        <f t="shared" si="2"/>
        <v>-990</v>
      </c>
      <c r="W13" s="164">
        <f t="shared" ref="W13:W20" si="5">T13/T$8</f>
        <v>4.2476013568726559E-2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9550</v>
      </c>
      <c r="P14" s="163">
        <v>4053</v>
      </c>
      <c r="Q14" s="163">
        <v>7314</v>
      </c>
      <c r="R14" s="163">
        <v>11261</v>
      </c>
      <c r="S14" s="163">
        <v>13316</v>
      </c>
      <c r="T14" s="163">
        <v>13127</v>
      </c>
      <c r="U14" s="164">
        <f t="shared" si="4"/>
        <v>-1.4193451486932962E-2</v>
      </c>
      <c r="V14" s="163">
        <f t="shared" si="2"/>
        <v>-189</v>
      </c>
      <c r="W14" s="164">
        <f t="shared" si="5"/>
        <v>5.2325697270708849E-2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6709</v>
      </c>
      <c r="P15" s="163">
        <v>2906</v>
      </c>
      <c r="Q15" s="163">
        <v>7134</v>
      </c>
      <c r="R15" s="163">
        <v>8524</v>
      </c>
      <c r="S15" s="163">
        <v>8756</v>
      </c>
      <c r="T15" s="163">
        <v>8567</v>
      </c>
      <c r="U15" s="164">
        <f t="shared" si="4"/>
        <v>-2.1585198720877163E-2</v>
      </c>
      <c r="V15" s="163">
        <f t="shared" si="2"/>
        <v>-189</v>
      </c>
      <c r="W15" s="164">
        <f t="shared" si="5"/>
        <v>3.4149024797605142E-2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1866</v>
      </c>
      <c r="P16" s="163">
        <v>784</v>
      </c>
      <c r="Q16" s="163">
        <v>1333</v>
      </c>
      <c r="R16" s="163">
        <v>2573</v>
      </c>
      <c r="S16" s="163">
        <v>2637</v>
      </c>
      <c r="T16" s="163">
        <v>2356</v>
      </c>
      <c r="U16" s="164">
        <f t="shared" si="4"/>
        <v>-0.10656048540007579</v>
      </c>
      <c r="V16" s="163">
        <f t="shared" si="2"/>
        <v>-281</v>
      </c>
      <c r="W16" s="164">
        <f t="shared" si="5"/>
        <v>9.3912807777702476E-3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1484</v>
      </c>
      <c r="P17" s="163">
        <v>812</v>
      </c>
      <c r="Q17" s="163">
        <v>1357</v>
      </c>
      <c r="R17" s="163">
        <v>1836</v>
      </c>
      <c r="S17" s="163">
        <v>1934</v>
      </c>
      <c r="T17" s="163">
        <v>2091</v>
      </c>
      <c r="U17" s="164">
        <f t="shared" si="4"/>
        <v>8.1178903826266913E-2</v>
      </c>
      <c r="V17" s="163">
        <f t="shared" si="2"/>
        <v>157</v>
      </c>
      <c r="W17" s="164">
        <f t="shared" si="5"/>
        <v>8.3349609958903188E-3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1623</v>
      </c>
      <c r="P18" s="163">
        <v>678</v>
      </c>
      <c r="Q18" s="163">
        <v>555</v>
      </c>
      <c r="R18" s="163">
        <v>1075</v>
      </c>
      <c r="S18" s="163">
        <v>1341</v>
      </c>
      <c r="T18" s="163">
        <v>1334</v>
      </c>
      <c r="U18" s="164">
        <f t="shared" si="4"/>
        <v>-5.2199850857569396E-3</v>
      </c>
      <c r="V18" s="163">
        <f t="shared" si="2"/>
        <v>-7</v>
      </c>
      <c r="W18" s="164">
        <f t="shared" si="5"/>
        <v>5.3174739208597249E-3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2681</v>
      </c>
      <c r="P19" s="163">
        <v>1097</v>
      </c>
      <c r="Q19" s="163">
        <v>919</v>
      </c>
      <c r="R19" s="163">
        <v>1885</v>
      </c>
      <c r="S19" s="163">
        <v>2455</v>
      </c>
      <c r="T19" s="163">
        <v>2493</v>
      </c>
      <c r="U19" s="164">
        <f t="shared" si="4"/>
        <v>1.5478615071283119E-2</v>
      </c>
      <c r="V19" s="163">
        <f t="shared" si="2"/>
        <v>38</v>
      </c>
      <c r="W19" s="164">
        <f t="shared" si="5"/>
        <v>9.9373781744402506E-3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65900</v>
      </c>
      <c r="P20" s="168">
        <f t="shared" si="7"/>
        <v>27674</v>
      </c>
      <c r="Q20" s="168">
        <f t="shared" si="7"/>
        <v>37753</v>
      </c>
      <c r="R20" s="168">
        <f t="shared" si="7"/>
        <v>57174</v>
      </c>
      <c r="S20" s="168">
        <f t="shared" si="7"/>
        <v>50594</v>
      </c>
      <c r="T20" s="168">
        <f t="shared" si="7"/>
        <v>53681</v>
      </c>
      <c r="U20" s="169">
        <f t="shared" si="4"/>
        <v>6.1015140135193935E-2</v>
      </c>
      <c r="V20" s="168">
        <f>T20-S20</f>
        <v>3087</v>
      </c>
      <c r="W20" s="169">
        <f t="shared" si="5"/>
        <v>0.21397849890979825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C5:K5"/>
    <mergeCell ref="O5:W5"/>
    <mergeCell ref="B3:K3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3FE73-419A-45F5-A44E-DA71186BC6CF}">
  <sheetPr codeName="Hoja14"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M6" s="270" t="s">
        <v>256</v>
      </c>
      <c r="N6" s="270"/>
      <c r="O6" s="270"/>
      <c r="P6" s="270"/>
      <c r="Q6" s="270"/>
      <c r="R6" s="270"/>
      <c r="S6" s="270"/>
      <c r="T6" s="270"/>
    </row>
    <row r="7" spans="1:20" ht="6" customHeight="1" x14ac:dyDescent="0.25"/>
    <row r="8" spans="1:20" ht="15.75" x14ac:dyDescent="0.25">
      <c r="B8" s="144"/>
      <c r="C8" s="300" t="s">
        <v>43</v>
      </c>
      <c r="D8" s="301"/>
      <c r="E8" s="301"/>
      <c r="F8" s="301"/>
      <c r="G8" s="301"/>
      <c r="H8" s="301"/>
      <c r="I8" s="301"/>
      <c r="J8" s="301"/>
    </row>
    <row r="9" spans="1:20" s="145" customFormat="1" ht="72" customHeight="1" x14ac:dyDescent="0.25">
      <c r="A9"/>
      <c r="B9" s="146"/>
      <c r="C9" s="171" t="s">
        <v>255</v>
      </c>
      <c r="D9" s="171" t="s">
        <v>222</v>
      </c>
      <c r="E9" s="171" t="s">
        <v>223</v>
      </c>
      <c r="F9" s="171" t="s">
        <v>224</v>
      </c>
      <c r="G9" s="171" t="s">
        <v>225</v>
      </c>
      <c r="H9" s="171" t="s">
        <v>226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255</v>
      </c>
      <c r="O9" s="171" t="s">
        <v>222</v>
      </c>
      <c r="P9" s="171" t="s">
        <v>223</v>
      </c>
      <c r="Q9" s="171" t="s">
        <v>224</v>
      </c>
      <c r="R9" s="171" t="s">
        <v>225</v>
      </c>
      <c r="S9" s="171" t="s">
        <v>226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51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386253</v>
      </c>
      <c r="D11" s="175">
        <v>46362</v>
      </c>
      <c r="E11" s="175">
        <v>273717</v>
      </c>
      <c r="F11" s="175">
        <v>403637</v>
      </c>
      <c r="G11" s="175">
        <v>417622</v>
      </c>
      <c r="H11" s="175">
        <v>422462</v>
      </c>
      <c r="I11" s="176">
        <f t="shared" ref="I11:I23" si="0">IFERROR(H11/G11-1,"-")</f>
        <v>1.158942776003169E-2</v>
      </c>
      <c r="J11" s="176">
        <f>H11/H11</f>
        <v>1</v>
      </c>
      <c r="K11" s="79"/>
      <c r="L11" s="79"/>
      <c r="M11" s="155" t="s">
        <v>68</v>
      </c>
      <c r="N11" s="175">
        <v>20553</v>
      </c>
      <c r="O11" s="175">
        <v>4767</v>
      </c>
      <c r="P11" s="175">
        <v>14146</v>
      </c>
      <c r="Q11" s="175">
        <v>23609</v>
      </c>
      <c r="R11" s="175">
        <v>23867</v>
      </c>
      <c r="S11" s="176">
        <f t="shared" ref="S11:S23" si="1">IFERROR(R11/Q11-1,"-")</f>
        <v>1.0928035918505552E-2</v>
      </c>
      <c r="T11" s="176">
        <f>R11/R11</f>
        <v>1</v>
      </c>
    </row>
    <row r="12" spans="1:20" x14ac:dyDescent="0.25">
      <c r="B12" s="158" t="s">
        <v>97</v>
      </c>
      <c r="C12" s="159">
        <v>56329</v>
      </c>
      <c r="D12" s="159">
        <v>19622</v>
      </c>
      <c r="E12" s="159">
        <v>41772</v>
      </c>
      <c r="F12" s="159">
        <v>60988</v>
      </c>
      <c r="G12" s="159">
        <v>53225</v>
      </c>
      <c r="H12" s="159">
        <v>55404</v>
      </c>
      <c r="I12" s="160">
        <f t="shared" si="0"/>
        <v>4.0939408172851133E-2</v>
      </c>
      <c r="J12" s="160">
        <f>H12/H11</f>
        <v>0.13114552314764405</v>
      </c>
      <c r="K12" s="79"/>
      <c r="L12" s="79"/>
      <c r="M12" s="158" t="s">
        <v>97</v>
      </c>
      <c r="N12" s="159">
        <v>9789</v>
      </c>
      <c r="O12" s="159">
        <v>2598</v>
      </c>
      <c r="P12" s="159">
        <v>6573</v>
      </c>
      <c r="Q12" s="159">
        <v>10452</v>
      </c>
      <c r="R12" s="159">
        <v>11900</v>
      </c>
      <c r="S12" s="160">
        <f t="shared" si="1"/>
        <v>0.1385380788365862</v>
      </c>
      <c r="T12" s="160">
        <f>R12/R11</f>
        <v>0.49859638831859893</v>
      </c>
    </row>
    <row r="13" spans="1:20" x14ac:dyDescent="0.25">
      <c r="B13" s="162" t="s">
        <v>103</v>
      </c>
      <c r="C13" s="163">
        <v>18891</v>
      </c>
      <c r="D13" s="163">
        <v>14049</v>
      </c>
      <c r="E13" s="163">
        <v>17032</v>
      </c>
      <c r="F13" s="163">
        <v>24326</v>
      </c>
      <c r="G13" s="163">
        <v>18739</v>
      </c>
      <c r="H13" s="163">
        <v>17933</v>
      </c>
      <c r="I13" s="164">
        <f t="shared" si="0"/>
        <v>-4.3011900314851359E-2</v>
      </c>
      <c r="J13" s="164">
        <f>H13/H11</f>
        <v>4.244878829338497E-2</v>
      </c>
      <c r="K13" s="79"/>
      <c r="L13" s="79"/>
      <c r="M13" s="162" t="s">
        <v>103</v>
      </c>
      <c r="N13" s="163">
        <v>5042</v>
      </c>
      <c r="O13" s="163">
        <v>1186</v>
      </c>
      <c r="P13" s="163">
        <v>2656</v>
      </c>
      <c r="Q13" s="163">
        <v>5002</v>
      </c>
      <c r="R13" s="163">
        <v>5396</v>
      </c>
      <c r="S13" s="164">
        <f t="shared" si="1"/>
        <v>7.8768492602958817E-2</v>
      </c>
      <c r="T13" s="164">
        <f>R13/R11</f>
        <v>0.22608622784597981</v>
      </c>
    </row>
    <row r="14" spans="1:20" x14ac:dyDescent="0.25">
      <c r="B14" s="162" t="s">
        <v>100</v>
      </c>
      <c r="C14" s="163">
        <v>37438</v>
      </c>
      <c r="D14" s="163">
        <v>5573</v>
      </c>
      <c r="E14" s="163">
        <v>24740</v>
      </c>
      <c r="F14" s="163">
        <v>36662</v>
      </c>
      <c r="G14" s="163">
        <v>34486</v>
      </c>
      <c r="H14" s="163">
        <v>37471</v>
      </c>
      <c r="I14" s="164">
        <f t="shared" si="0"/>
        <v>8.6556863654816407E-2</v>
      </c>
      <c r="J14" s="164">
        <f>H14/H11</f>
        <v>8.8696734854259079E-2</v>
      </c>
      <c r="K14" s="79"/>
      <c r="L14" s="79"/>
      <c r="M14" s="162" t="s">
        <v>100</v>
      </c>
      <c r="N14" s="163">
        <v>4747</v>
      </c>
      <c r="O14" s="163">
        <v>1412</v>
      </c>
      <c r="P14" s="163">
        <v>3917</v>
      </c>
      <c r="Q14" s="163">
        <v>5450</v>
      </c>
      <c r="R14" s="163">
        <v>6504</v>
      </c>
      <c r="S14" s="164">
        <f t="shared" si="1"/>
        <v>0.19339449541284415</v>
      </c>
      <c r="T14" s="164">
        <f>R14/R11</f>
        <v>0.27251016047261911</v>
      </c>
    </row>
    <row r="15" spans="1:20" x14ac:dyDescent="0.25">
      <c r="B15" s="158" t="s">
        <v>107</v>
      </c>
      <c r="C15" s="159">
        <v>329924</v>
      </c>
      <c r="D15" s="159">
        <v>26740</v>
      </c>
      <c r="E15" s="159">
        <v>231945</v>
      </c>
      <c r="F15" s="159">
        <v>342649</v>
      </c>
      <c r="G15" s="159">
        <v>364397</v>
      </c>
      <c r="H15" s="159">
        <v>367058</v>
      </c>
      <c r="I15" s="160">
        <f t="shared" si="0"/>
        <v>7.3024750478187794E-3</v>
      </c>
      <c r="J15" s="160">
        <f>H15/H11</f>
        <v>0.86885447685235595</v>
      </c>
      <c r="K15" s="79"/>
      <c r="L15" s="79"/>
      <c r="M15" s="158" t="s">
        <v>107</v>
      </c>
      <c r="N15" s="159">
        <v>10764</v>
      </c>
      <c r="O15" s="159">
        <v>2169</v>
      </c>
      <c r="P15" s="159">
        <v>7573</v>
      </c>
      <c r="Q15" s="159">
        <v>13157</v>
      </c>
      <c r="R15" s="159">
        <v>11967</v>
      </c>
      <c r="S15" s="160">
        <f t="shared" si="1"/>
        <v>-9.0446150338223008E-2</v>
      </c>
      <c r="T15" s="160">
        <f>R15/R11</f>
        <v>0.50140361168140113</v>
      </c>
    </row>
    <row r="16" spans="1:20" x14ac:dyDescent="0.25">
      <c r="B16" s="162" t="s">
        <v>110</v>
      </c>
      <c r="C16" s="163">
        <v>129038</v>
      </c>
      <c r="D16" s="163">
        <v>2315</v>
      </c>
      <c r="E16" s="163">
        <v>74810</v>
      </c>
      <c r="F16" s="163">
        <v>128763</v>
      </c>
      <c r="G16" s="163">
        <v>146047</v>
      </c>
      <c r="H16" s="163">
        <v>150351</v>
      </c>
      <c r="I16" s="164">
        <f t="shared" si="0"/>
        <v>2.9469965148205768E-2</v>
      </c>
      <c r="J16" s="164">
        <f>H16/H11</f>
        <v>0.35589236428365156</v>
      </c>
      <c r="K16" s="79"/>
      <c r="L16" s="79"/>
      <c r="M16" s="162" t="s">
        <v>110</v>
      </c>
      <c r="N16" s="163">
        <v>1289</v>
      </c>
      <c r="O16" s="163">
        <v>52</v>
      </c>
      <c r="P16" s="163">
        <v>805</v>
      </c>
      <c r="Q16" s="163">
        <v>1683</v>
      </c>
      <c r="R16" s="163">
        <v>1569</v>
      </c>
      <c r="S16" s="164">
        <f t="shared" si="1"/>
        <v>-6.7736185383244218E-2</v>
      </c>
      <c r="T16" s="164">
        <f>R16/R11</f>
        <v>6.5739305316964841E-2</v>
      </c>
    </row>
    <row r="17" spans="1:20" x14ac:dyDescent="0.25">
      <c r="B17" s="162" t="s">
        <v>113</v>
      </c>
      <c r="C17" s="163">
        <v>41945</v>
      </c>
      <c r="D17" s="163">
        <v>3897</v>
      </c>
      <c r="E17" s="163">
        <v>25126</v>
      </c>
      <c r="F17" s="163">
        <v>38646</v>
      </c>
      <c r="G17" s="163">
        <v>41866</v>
      </c>
      <c r="H17" s="163">
        <v>41200</v>
      </c>
      <c r="I17" s="164">
        <f t="shared" si="0"/>
        <v>-1.5907896622557649E-2</v>
      </c>
      <c r="J17" s="164">
        <f>H17/H11</f>
        <v>9.7523564249565639E-2</v>
      </c>
      <c r="K17" s="79"/>
      <c r="L17" s="79"/>
      <c r="M17" s="162" t="s">
        <v>113</v>
      </c>
      <c r="N17" s="163">
        <v>1281</v>
      </c>
      <c r="O17" s="163">
        <v>234</v>
      </c>
      <c r="P17" s="163">
        <v>951</v>
      </c>
      <c r="Q17" s="163">
        <v>2175</v>
      </c>
      <c r="R17" s="163">
        <v>1964</v>
      </c>
      <c r="S17" s="164">
        <f t="shared" si="1"/>
        <v>-9.7011494252873587E-2</v>
      </c>
      <c r="T17" s="164">
        <f>R17/R11</f>
        <v>8.2289353500649434E-2</v>
      </c>
    </row>
    <row r="18" spans="1:20" x14ac:dyDescent="0.25">
      <c r="B18" s="162" t="s">
        <v>116</v>
      </c>
      <c r="C18" s="163">
        <v>14112</v>
      </c>
      <c r="D18" s="163">
        <v>4901</v>
      </c>
      <c r="E18" s="163">
        <v>11986</v>
      </c>
      <c r="F18" s="163">
        <v>17335</v>
      </c>
      <c r="G18" s="163">
        <v>16031</v>
      </c>
      <c r="H18" s="163">
        <v>16262</v>
      </c>
      <c r="I18" s="164">
        <f t="shared" si="0"/>
        <v>1.4409581435967711E-2</v>
      </c>
      <c r="J18" s="164">
        <f>H18/H11</f>
        <v>3.849340295695234E-2</v>
      </c>
      <c r="K18" s="79"/>
      <c r="L18" s="79"/>
      <c r="M18" s="162" t="s">
        <v>116</v>
      </c>
      <c r="N18" s="163">
        <v>701</v>
      </c>
      <c r="O18" s="163">
        <v>254</v>
      </c>
      <c r="P18" s="163">
        <v>659</v>
      </c>
      <c r="Q18" s="163">
        <v>1025</v>
      </c>
      <c r="R18" s="163">
        <v>851</v>
      </c>
      <c r="S18" s="164">
        <f t="shared" si="1"/>
        <v>-0.16975609756097565</v>
      </c>
      <c r="T18" s="164">
        <f>R18/R11</f>
        <v>3.5655926593204004E-2</v>
      </c>
    </row>
    <row r="19" spans="1:20" x14ac:dyDescent="0.25">
      <c r="B19" s="162" t="s">
        <v>123</v>
      </c>
      <c r="C19" s="163">
        <v>10903</v>
      </c>
      <c r="D19" s="163">
        <v>451</v>
      </c>
      <c r="E19" s="163">
        <v>14324</v>
      </c>
      <c r="F19" s="163">
        <v>12828</v>
      </c>
      <c r="G19" s="163">
        <v>13515</v>
      </c>
      <c r="H19" s="163">
        <v>12623</v>
      </c>
      <c r="I19" s="164">
        <f t="shared" si="0"/>
        <v>-6.6000739918608997E-2</v>
      </c>
      <c r="J19" s="164">
        <f>H19/H11</f>
        <v>2.9879610473841436E-2</v>
      </c>
      <c r="K19" s="79"/>
      <c r="L19" s="79"/>
      <c r="M19" s="162" t="s">
        <v>123</v>
      </c>
      <c r="N19" s="163">
        <v>231</v>
      </c>
      <c r="O19" s="163">
        <v>38</v>
      </c>
      <c r="P19" s="163">
        <v>270</v>
      </c>
      <c r="Q19" s="163">
        <v>297</v>
      </c>
      <c r="R19" s="163">
        <v>273</v>
      </c>
      <c r="S19" s="164">
        <f t="shared" si="1"/>
        <v>-8.0808080808080773E-2</v>
      </c>
      <c r="T19" s="164">
        <f>R19/R11</f>
        <v>1.1438387732014915E-2</v>
      </c>
    </row>
    <row r="20" spans="1:20" x14ac:dyDescent="0.25">
      <c r="B20" s="162" t="s">
        <v>119</v>
      </c>
      <c r="C20" s="163">
        <v>12546</v>
      </c>
      <c r="D20" s="163">
        <v>1367</v>
      </c>
      <c r="E20" s="163">
        <v>11804</v>
      </c>
      <c r="F20" s="163">
        <v>12734</v>
      </c>
      <c r="G20" s="163">
        <v>13147</v>
      </c>
      <c r="H20" s="163">
        <v>11962</v>
      </c>
      <c r="I20" s="164">
        <f t="shared" si="0"/>
        <v>-9.0134631474861227E-2</v>
      </c>
      <c r="J20" s="164">
        <f>H20/H11</f>
        <v>2.8314972707604472E-2</v>
      </c>
      <c r="K20" s="79"/>
      <c r="L20" s="79"/>
      <c r="M20" s="162" t="s">
        <v>119</v>
      </c>
      <c r="N20" s="163">
        <v>222</v>
      </c>
      <c r="O20" s="163">
        <v>43</v>
      </c>
      <c r="P20" s="163">
        <v>170</v>
      </c>
      <c r="Q20" s="163">
        <v>239</v>
      </c>
      <c r="R20" s="163">
        <v>277</v>
      </c>
      <c r="S20" s="164">
        <f t="shared" si="1"/>
        <v>0.15899581589958167</v>
      </c>
      <c r="T20" s="164">
        <f>R20/R11</f>
        <v>1.1605983156659823E-2</v>
      </c>
    </row>
    <row r="21" spans="1:20" x14ac:dyDescent="0.25">
      <c r="B21" s="162" t="s">
        <v>128</v>
      </c>
      <c r="C21" s="163">
        <v>10815</v>
      </c>
      <c r="D21" s="163">
        <v>136</v>
      </c>
      <c r="E21" s="163">
        <v>8191</v>
      </c>
      <c r="F21" s="163">
        <v>12291</v>
      </c>
      <c r="G21" s="163">
        <v>9834</v>
      </c>
      <c r="H21" s="163">
        <v>8586</v>
      </c>
      <c r="I21" s="164">
        <f t="shared" si="0"/>
        <v>-0.12690665039658333</v>
      </c>
      <c r="J21" s="164">
        <f>H21/H11</f>
        <v>2.0323721423465307E-2</v>
      </c>
      <c r="K21" s="79"/>
      <c r="L21" s="79"/>
      <c r="M21" s="162" t="s">
        <v>128</v>
      </c>
      <c r="N21" s="163">
        <v>301</v>
      </c>
      <c r="O21" s="163">
        <v>2</v>
      </c>
      <c r="P21" s="163">
        <v>168</v>
      </c>
      <c r="Q21" s="163">
        <v>190</v>
      </c>
      <c r="R21" s="163">
        <v>268</v>
      </c>
      <c r="S21" s="164">
        <f t="shared" si="1"/>
        <v>0.41052631578947363</v>
      </c>
      <c r="T21" s="164">
        <f>R21/R11</f>
        <v>1.1228893451208782E-2</v>
      </c>
    </row>
    <row r="22" spans="1:20" x14ac:dyDescent="0.25">
      <c r="A22" s="166"/>
      <c r="B22" s="162" t="s">
        <v>131</v>
      </c>
      <c r="C22" s="163">
        <v>16794</v>
      </c>
      <c r="D22" s="163">
        <v>728</v>
      </c>
      <c r="E22" s="163">
        <v>7732</v>
      </c>
      <c r="F22" s="163">
        <v>12762</v>
      </c>
      <c r="G22" s="163">
        <v>12673</v>
      </c>
      <c r="H22" s="163">
        <v>9792</v>
      </c>
      <c r="I22" s="164">
        <f t="shared" si="0"/>
        <v>-0.22733370157026744</v>
      </c>
      <c r="J22" s="164">
        <f>H22/H11</f>
        <v>2.3178416046887057E-2</v>
      </c>
      <c r="K22" s="79"/>
      <c r="L22" s="79"/>
      <c r="M22" s="162" t="s">
        <v>131</v>
      </c>
      <c r="N22" s="163">
        <v>386</v>
      </c>
      <c r="O22" s="163">
        <v>20</v>
      </c>
      <c r="P22" s="163">
        <v>275</v>
      </c>
      <c r="Q22" s="163">
        <v>453</v>
      </c>
      <c r="R22" s="163">
        <v>381</v>
      </c>
      <c r="S22" s="164">
        <f t="shared" si="1"/>
        <v>-0.15894039735099341</v>
      </c>
      <c r="T22" s="164">
        <f>R22/R11</f>
        <v>1.5963464197427411E-2</v>
      </c>
    </row>
    <row r="23" spans="1:20" x14ac:dyDescent="0.25">
      <c r="B23" s="167" t="s">
        <v>145</v>
      </c>
      <c r="C23" s="168">
        <f t="shared" ref="C23:H23" si="2">C15-SUM(C16:C22)</f>
        <v>93771</v>
      </c>
      <c r="D23" s="168">
        <f t="shared" si="2"/>
        <v>12945</v>
      </c>
      <c r="E23" s="168">
        <f t="shared" si="2"/>
        <v>77972</v>
      </c>
      <c r="F23" s="168">
        <f t="shared" si="2"/>
        <v>107290</v>
      </c>
      <c r="G23" s="168">
        <f t="shared" si="2"/>
        <v>111284</v>
      </c>
      <c r="H23" s="168">
        <f t="shared" si="2"/>
        <v>116282</v>
      </c>
      <c r="I23" s="169">
        <f t="shared" si="0"/>
        <v>4.4912116746342656E-2</v>
      </c>
      <c r="J23" s="169">
        <f>H23/H11</f>
        <v>0.27524842471038813</v>
      </c>
      <c r="K23" s="170"/>
      <c r="L23" s="170"/>
      <c r="M23" s="167" t="s">
        <v>145</v>
      </c>
      <c r="N23" s="168">
        <f>N15-SUM(N16:N22)</f>
        <v>6353</v>
      </c>
      <c r="O23" s="168">
        <f>O15-SUM(O16:O22)</f>
        <v>1526</v>
      </c>
      <c r="P23" s="168">
        <f>P15-SUM(P16:P22)</f>
        <v>4275</v>
      </c>
      <c r="Q23" s="168">
        <f>Q15-SUM(Q16:Q22)</f>
        <v>7095</v>
      </c>
      <c r="R23" s="168">
        <f>R15-SUM(R16:R22)</f>
        <v>6384</v>
      </c>
      <c r="S23" s="169">
        <f t="shared" si="1"/>
        <v>-0.10021141649048626</v>
      </c>
      <c r="T23" s="169">
        <f>R23/R11</f>
        <v>0.26748229773327187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138100</v>
      </c>
      <c r="D25" s="175">
        <v>15182</v>
      </c>
      <c r="E25" s="175">
        <v>99949</v>
      </c>
      <c r="F25" s="175">
        <v>139602</v>
      </c>
      <c r="G25" s="175">
        <v>150925</v>
      </c>
      <c r="H25" s="175">
        <v>146051</v>
      </c>
      <c r="I25" s="176">
        <f t="shared" ref="I25:I37" si="3">IFERROR(H25/G25-1,"-")</f>
        <v>-3.2294185853900981E-2</v>
      </c>
      <c r="J25" s="176">
        <f>H25/H25</f>
        <v>1</v>
      </c>
    </row>
    <row r="26" spans="1:20" x14ac:dyDescent="0.25">
      <c r="B26" s="158" t="s">
        <v>97</v>
      </c>
      <c r="C26" s="159">
        <v>8778</v>
      </c>
      <c r="D26" s="159">
        <v>5945</v>
      </c>
      <c r="E26" s="159">
        <v>8963</v>
      </c>
      <c r="F26" s="159">
        <v>8728</v>
      </c>
      <c r="G26" s="159">
        <v>7100</v>
      </c>
      <c r="H26" s="159">
        <v>6983</v>
      </c>
      <c r="I26" s="160">
        <f t="shared" si="3"/>
        <v>-1.6478873239436642E-2</v>
      </c>
      <c r="J26" s="160">
        <f>H26/H25</f>
        <v>4.7812065648300935E-2</v>
      </c>
    </row>
    <row r="27" spans="1:20" x14ac:dyDescent="0.25">
      <c r="B27" s="162" t="s">
        <v>103</v>
      </c>
      <c r="C27" s="163">
        <v>4037</v>
      </c>
      <c r="D27" s="163">
        <v>4283</v>
      </c>
      <c r="E27" s="163">
        <v>4231</v>
      </c>
      <c r="F27" s="163">
        <v>3814</v>
      </c>
      <c r="G27" s="163">
        <v>2103</v>
      </c>
      <c r="H27" s="163">
        <v>2694</v>
      </c>
      <c r="I27" s="164">
        <f t="shared" si="3"/>
        <v>0.2810271041369472</v>
      </c>
      <c r="J27" s="164">
        <f>H27/H25</f>
        <v>1.8445611464488431E-2</v>
      </c>
    </row>
    <row r="28" spans="1:20" x14ac:dyDescent="0.25">
      <c r="B28" s="162" t="s">
        <v>100</v>
      </c>
      <c r="C28" s="163">
        <v>4741</v>
      </c>
      <c r="D28" s="163">
        <v>1662</v>
      </c>
      <c r="E28" s="163">
        <v>4732</v>
      </c>
      <c r="F28" s="163">
        <v>4914</v>
      </c>
      <c r="G28" s="163">
        <v>4997</v>
      </c>
      <c r="H28" s="163">
        <v>4289</v>
      </c>
      <c r="I28" s="164">
        <f t="shared" si="3"/>
        <v>-0.14168501100660391</v>
      </c>
      <c r="J28" s="164">
        <f>H28/H25</f>
        <v>2.9366454183812504E-2</v>
      </c>
    </row>
    <row r="29" spans="1:20" x14ac:dyDescent="0.25">
      <c r="B29" s="158" t="s">
        <v>107</v>
      </c>
      <c r="C29" s="159">
        <v>129322</v>
      </c>
      <c r="D29" s="159">
        <v>9237</v>
      </c>
      <c r="E29" s="159">
        <v>90986</v>
      </c>
      <c r="F29" s="159">
        <v>130874</v>
      </c>
      <c r="G29" s="159">
        <v>143825</v>
      </c>
      <c r="H29" s="159">
        <v>139068</v>
      </c>
      <c r="I29" s="160">
        <f t="shared" si="3"/>
        <v>-3.3074917434382067E-2</v>
      </c>
      <c r="J29" s="160">
        <f>H29/H25</f>
        <v>0.95218793435169902</v>
      </c>
    </row>
    <row r="30" spans="1:20" x14ac:dyDescent="0.25">
      <c r="B30" s="162" t="s">
        <v>110</v>
      </c>
      <c r="C30" s="163">
        <v>57691</v>
      </c>
      <c r="D30" s="163">
        <v>767</v>
      </c>
      <c r="E30" s="163">
        <v>35085</v>
      </c>
      <c r="F30" s="163">
        <v>57941</v>
      </c>
      <c r="G30" s="163">
        <v>66660</v>
      </c>
      <c r="H30" s="163">
        <v>67208</v>
      </c>
      <c r="I30" s="164">
        <f t="shared" si="3"/>
        <v>8.2208220822082012E-3</v>
      </c>
      <c r="J30" s="164">
        <f>H30/H25</f>
        <v>0.46016802349864089</v>
      </c>
    </row>
    <row r="31" spans="1:20" x14ac:dyDescent="0.25">
      <c r="B31" s="162" t="s">
        <v>113</v>
      </c>
      <c r="C31" s="163">
        <v>15535</v>
      </c>
      <c r="D31" s="163">
        <v>1359</v>
      </c>
      <c r="E31" s="163">
        <v>9791</v>
      </c>
      <c r="F31" s="163">
        <v>13751</v>
      </c>
      <c r="G31" s="163">
        <v>14835</v>
      </c>
      <c r="H31" s="163">
        <v>14149</v>
      </c>
      <c r="I31" s="164">
        <f t="shared" si="3"/>
        <v>-4.6241995281429027E-2</v>
      </c>
      <c r="J31" s="164">
        <f>H31/H25</f>
        <v>9.6877118266906759E-2</v>
      </c>
    </row>
    <row r="32" spans="1:20" x14ac:dyDescent="0.25">
      <c r="B32" s="162" t="s">
        <v>116</v>
      </c>
      <c r="C32" s="163">
        <v>4457</v>
      </c>
      <c r="D32" s="163">
        <v>1623</v>
      </c>
      <c r="E32" s="163">
        <v>3814</v>
      </c>
      <c r="F32" s="163">
        <v>4809</v>
      </c>
      <c r="G32" s="163">
        <v>5263</v>
      </c>
      <c r="H32" s="163">
        <v>4160</v>
      </c>
      <c r="I32" s="164">
        <f t="shared" si="3"/>
        <v>-0.20957628728861866</v>
      </c>
      <c r="J32" s="164">
        <f>H32/H25</f>
        <v>2.8483201073597579E-2</v>
      </c>
    </row>
    <row r="33" spans="2:10" x14ac:dyDescent="0.25">
      <c r="B33" s="162" t="s">
        <v>123</v>
      </c>
      <c r="C33" s="163">
        <v>4575</v>
      </c>
      <c r="D33" s="163">
        <v>138</v>
      </c>
      <c r="E33" s="163">
        <v>5898</v>
      </c>
      <c r="F33" s="163">
        <v>5387</v>
      </c>
      <c r="G33" s="163">
        <v>5223</v>
      </c>
      <c r="H33" s="163">
        <v>4550</v>
      </c>
      <c r="I33" s="164">
        <f t="shared" si="3"/>
        <v>-0.12885314953092097</v>
      </c>
      <c r="J33" s="164">
        <f>H33/H25</f>
        <v>3.1153501174247353E-2</v>
      </c>
    </row>
    <row r="34" spans="2:10" x14ac:dyDescent="0.25">
      <c r="B34" s="162" t="s">
        <v>119</v>
      </c>
      <c r="C34" s="163">
        <v>6472</v>
      </c>
      <c r="D34" s="163">
        <v>562</v>
      </c>
      <c r="E34" s="163">
        <v>6894</v>
      </c>
      <c r="F34" s="163">
        <v>6261</v>
      </c>
      <c r="G34" s="163">
        <v>6378</v>
      </c>
      <c r="H34" s="163">
        <v>6245</v>
      </c>
      <c r="I34" s="164">
        <f t="shared" si="3"/>
        <v>-2.0852931953590503E-2</v>
      </c>
      <c r="J34" s="164">
        <f>H34/H25</f>
        <v>4.2759036227071369E-2</v>
      </c>
    </row>
    <row r="35" spans="2:10" x14ac:dyDescent="0.25">
      <c r="B35" s="162" t="s">
        <v>128</v>
      </c>
      <c r="C35" s="163">
        <v>4233</v>
      </c>
      <c r="D35" s="163">
        <v>15</v>
      </c>
      <c r="E35" s="163">
        <v>2668</v>
      </c>
      <c r="F35" s="163">
        <v>4139</v>
      </c>
      <c r="G35" s="163">
        <v>3435</v>
      </c>
      <c r="H35" s="163">
        <v>2586</v>
      </c>
      <c r="I35" s="164">
        <f t="shared" si="3"/>
        <v>-0.24716157205240175</v>
      </c>
      <c r="J35" s="164">
        <f>H35/H25</f>
        <v>1.7706143744308494E-2</v>
      </c>
    </row>
    <row r="36" spans="2:10" x14ac:dyDescent="0.25">
      <c r="B36" s="162" t="s">
        <v>131</v>
      </c>
      <c r="C36" s="163">
        <v>5434</v>
      </c>
      <c r="D36" s="163">
        <v>56</v>
      </c>
      <c r="E36" s="163">
        <v>1897</v>
      </c>
      <c r="F36" s="163">
        <v>4811</v>
      </c>
      <c r="G36" s="163">
        <v>4085</v>
      </c>
      <c r="H36" s="163">
        <v>3094</v>
      </c>
      <c r="I36" s="164">
        <f t="shared" si="3"/>
        <v>-0.24259485924112612</v>
      </c>
      <c r="J36" s="164">
        <f>H36/H25</f>
        <v>2.1184380798488198E-2</v>
      </c>
    </row>
    <row r="37" spans="2:10" x14ac:dyDescent="0.25">
      <c r="B37" s="167" t="s">
        <v>145</v>
      </c>
      <c r="C37" s="168">
        <f t="shared" ref="C37:H37" si="4">C29-SUM(C30:C36)</f>
        <v>30925</v>
      </c>
      <c r="D37" s="168">
        <f t="shared" si="4"/>
        <v>4717</v>
      </c>
      <c r="E37" s="168">
        <f t="shared" si="4"/>
        <v>24939</v>
      </c>
      <c r="F37" s="168">
        <f t="shared" si="4"/>
        <v>33775</v>
      </c>
      <c r="G37" s="168">
        <f t="shared" si="4"/>
        <v>37946</v>
      </c>
      <c r="H37" s="168">
        <f t="shared" si="4"/>
        <v>37076</v>
      </c>
      <c r="I37" s="169">
        <f t="shared" si="3"/>
        <v>-2.2927317767353572E-2</v>
      </c>
      <c r="J37" s="169">
        <f>H37/H25</f>
        <v>0.2538565295684384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102767</v>
      </c>
      <c r="D39" s="175">
        <v>8010</v>
      </c>
      <c r="E39" s="175">
        <v>72992</v>
      </c>
      <c r="F39" s="175">
        <v>102127</v>
      </c>
      <c r="G39" s="175">
        <v>102161</v>
      </c>
      <c r="H39" s="175">
        <v>108758</v>
      </c>
      <c r="I39" s="176">
        <f t="shared" ref="I39:I51" si="5">IFERROR(H39/G39-1,"-")</f>
        <v>6.4574544101956732E-2</v>
      </c>
      <c r="J39" s="176">
        <f>H39/H39</f>
        <v>1</v>
      </c>
    </row>
    <row r="40" spans="2:10" x14ac:dyDescent="0.25">
      <c r="B40" s="158" t="s">
        <v>97</v>
      </c>
      <c r="C40" s="159">
        <v>5572</v>
      </c>
      <c r="D40" s="159">
        <v>1875</v>
      </c>
      <c r="E40" s="159">
        <v>4149</v>
      </c>
      <c r="F40" s="159">
        <v>5690</v>
      </c>
      <c r="G40" s="159">
        <v>4403</v>
      </c>
      <c r="H40" s="159">
        <v>5520</v>
      </c>
      <c r="I40" s="160">
        <f t="shared" si="5"/>
        <v>0.25369066545537144</v>
      </c>
      <c r="J40" s="160">
        <f>H40/H39</f>
        <v>5.0754886996818627E-2</v>
      </c>
    </row>
    <row r="41" spans="2:10" x14ac:dyDescent="0.25">
      <c r="B41" s="162" t="s">
        <v>103</v>
      </c>
      <c r="C41" s="163">
        <v>1922</v>
      </c>
      <c r="D41" s="163">
        <v>1580</v>
      </c>
      <c r="E41" s="163">
        <v>1546</v>
      </c>
      <c r="F41" s="163">
        <v>1425</v>
      </c>
      <c r="G41" s="163">
        <v>1184</v>
      </c>
      <c r="H41" s="163">
        <v>1783</v>
      </c>
      <c r="I41" s="164">
        <f t="shared" si="5"/>
        <v>0.50591216216216206</v>
      </c>
      <c r="J41" s="164">
        <f>H41/H39</f>
        <v>1.6394196289008626E-2</v>
      </c>
    </row>
    <row r="42" spans="2:10" x14ac:dyDescent="0.25">
      <c r="B42" s="162" t="s">
        <v>100</v>
      </c>
      <c r="C42" s="163">
        <v>3650</v>
      </c>
      <c r="D42" s="163">
        <v>295</v>
      </c>
      <c r="E42" s="163">
        <v>2603</v>
      </c>
      <c r="F42" s="163">
        <v>4265</v>
      </c>
      <c r="G42" s="163">
        <v>3219</v>
      </c>
      <c r="H42" s="163">
        <v>3737</v>
      </c>
      <c r="I42" s="164">
        <f t="shared" si="5"/>
        <v>0.16091954022988508</v>
      </c>
      <c r="J42" s="164">
        <f>H42/H39</f>
        <v>3.4360690707809997E-2</v>
      </c>
    </row>
    <row r="43" spans="2:10" x14ac:dyDescent="0.25">
      <c r="B43" s="158" t="s">
        <v>107</v>
      </c>
      <c r="C43" s="159">
        <v>97195</v>
      </c>
      <c r="D43" s="159">
        <v>6135</v>
      </c>
      <c r="E43" s="159">
        <v>68843</v>
      </c>
      <c r="F43" s="159">
        <v>96437</v>
      </c>
      <c r="G43" s="159">
        <v>97758</v>
      </c>
      <c r="H43" s="159">
        <v>103238</v>
      </c>
      <c r="I43" s="160">
        <f t="shared" si="5"/>
        <v>5.6056793305918617E-2</v>
      </c>
      <c r="J43" s="160">
        <f>H43/H39</f>
        <v>0.94924511300318137</v>
      </c>
    </row>
    <row r="44" spans="2:10" x14ac:dyDescent="0.25">
      <c r="B44" s="162" t="s">
        <v>110</v>
      </c>
      <c r="C44" s="163">
        <v>42402</v>
      </c>
      <c r="D44" s="163">
        <v>484</v>
      </c>
      <c r="E44" s="163">
        <v>22981</v>
      </c>
      <c r="F44" s="163">
        <v>38867</v>
      </c>
      <c r="G44" s="163">
        <v>41827</v>
      </c>
      <c r="H44" s="163">
        <v>45798</v>
      </c>
      <c r="I44" s="164">
        <f t="shared" si="5"/>
        <v>9.493867597484873E-2</v>
      </c>
      <c r="J44" s="164">
        <f>H44/H39</f>
        <v>0.42110005700730063</v>
      </c>
    </row>
    <row r="45" spans="2:10" x14ac:dyDescent="0.25">
      <c r="B45" s="162" t="s">
        <v>113</v>
      </c>
      <c r="C45" s="163">
        <v>4685</v>
      </c>
      <c r="D45" s="163">
        <v>536</v>
      </c>
      <c r="E45" s="163">
        <v>3124</v>
      </c>
      <c r="F45" s="163">
        <v>4168</v>
      </c>
      <c r="G45" s="163">
        <v>4030</v>
      </c>
      <c r="H45" s="163">
        <v>4255</v>
      </c>
      <c r="I45" s="164">
        <f t="shared" si="5"/>
        <v>5.583126550868478E-2</v>
      </c>
      <c r="J45" s="164">
        <f>H45/H39</f>
        <v>3.9123558726714358E-2</v>
      </c>
    </row>
    <row r="46" spans="2:10" x14ac:dyDescent="0.25">
      <c r="B46" s="162" t="s">
        <v>116</v>
      </c>
      <c r="C46" s="163">
        <v>2336</v>
      </c>
      <c r="D46" s="163">
        <v>719</v>
      </c>
      <c r="E46" s="163">
        <v>1823</v>
      </c>
      <c r="F46" s="163">
        <v>2209</v>
      </c>
      <c r="G46" s="163">
        <v>2149</v>
      </c>
      <c r="H46" s="163">
        <v>2358</v>
      </c>
      <c r="I46" s="164">
        <f t="shared" si="5"/>
        <v>9.7254536993950591E-2</v>
      </c>
      <c r="J46" s="164">
        <f>H46/H39</f>
        <v>2.1681163684510566E-2</v>
      </c>
    </row>
    <row r="47" spans="2:10" x14ac:dyDescent="0.25">
      <c r="B47" s="162" t="s">
        <v>123</v>
      </c>
      <c r="C47" s="163">
        <v>4476</v>
      </c>
      <c r="D47" s="163">
        <v>187</v>
      </c>
      <c r="E47" s="163">
        <v>4334</v>
      </c>
      <c r="F47" s="163">
        <v>4245</v>
      </c>
      <c r="G47" s="163">
        <v>4309</v>
      </c>
      <c r="H47" s="163">
        <v>3827</v>
      </c>
      <c r="I47" s="164">
        <f t="shared" si="5"/>
        <v>-0.11185889997679277</v>
      </c>
      <c r="J47" s="164">
        <f>H47/H39</f>
        <v>3.5188216039279872E-2</v>
      </c>
    </row>
    <row r="48" spans="2:10" x14ac:dyDescent="0.25">
      <c r="B48" s="162" t="s">
        <v>119</v>
      </c>
      <c r="C48" s="163">
        <v>4296</v>
      </c>
      <c r="D48" s="163">
        <v>284</v>
      </c>
      <c r="E48" s="163">
        <v>2729</v>
      </c>
      <c r="F48" s="163">
        <v>4058</v>
      </c>
      <c r="G48" s="163">
        <v>4254</v>
      </c>
      <c r="H48" s="163">
        <v>3018</v>
      </c>
      <c r="I48" s="164">
        <f t="shared" si="5"/>
        <v>-0.29055007052186177</v>
      </c>
      <c r="J48" s="164">
        <f>H48/H39</f>
        <v>2.7749682781956268E-2</v>
      </c>
    </row>
    <row r="49" spans="2:10" x14ac:dyDescent="0.25">
      <c r="B49" s="162" t="s">
        <v>128</v>
      </c>
      <c r="C49" s="163">
        <v>3686</v>
      </c>
      <c r="D49" s="163">
        <v>75</v>
      </c>
      <c r="E49" s="163">
        <v>3265</v>
      </c>
      <c r="F49" s="163">
        <v>3804</v>
      </c>
      <c r="G49" s="163">
        <v>3499</v>
      </c>
      <c r="H49" s="163">
        <v>3174</v>
      </c>
      <c r="I49" s="164">
        <f t="shared" si="5"/>
        <v>-9.2883681051729061E-2</v>
      </c>
      <c r="J49" s="164">
        <f>H49/H39</f>
        <v>2.918406002317071E-2</v>
      </c>
    </row>
    <row r="50" spans="2:10" x14ac:dyDescent="0.25">
      <c r="B50" s="162" t="s">
        <v>131</v>
      </c>
      <c r="C50" s="163">
        <v>6518</v>
      </c>
      <c r="D50" s="163">
        <v>551</v>
      </c>
      <c r="E50" s="163">
        <v>3828</v>
      </c>
      <c r="F50" s="163">
        <v>4420</v>
      </c>
      <c r="G50" s="163">
        <v>4823</v>
      </c>
      <c r="H50" s="163">
        <v>3438</v>
      </c>
      <c r="I50" s="164">
        <f t="shared" si="5"/>
        <v>-0.28716566452415504</v>
      </c>
      <c r="J50" s="164">
        <f>H50/H39</f>
        <v>3.1611467662148993E-2</v>
      </c>
    </row>
    <row r="51" spans="2:10" x14ac:dyDescent="0.25">
      <c r="B51" s="167" t="s">
        <v>145</v>
      </c>
      <c r="C51" s="168">
        <f t="shared" ref="C51:H51" si="6">C43-SUM(C44:C50)</f>
        <v>28796</v>
      </c>
      <c r="D51" s="168">
        <f t="shared" si="6"/>
        <v>3299</v>
      </c>
      <c r="E51" s="168">
        <f t="shared" si="6"/>
        <v>26759</v>
      </c>
      <c r="F51" s="168">
        <f t="shared" si="6"/>
        <v>34666</v>
      </c>
      <c r="G51" s="168">
        <f t="shared" si="6"/>
        <v>32867</v>
      </c>
      <c r="H51" s="168">
        <f t="shared" si="6"/>
        <v>37370</v>
      </c>
      <c r="I51" s="169">
        <f t="shared" si="5"/>
        <v>0.13700672406973569</v>
      </c>
      <c r="J51" s="169">
        <f>H51/H39</f>
        <v>0.34360690707809999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3774</v>
      </c>
      <c r="D53" s="175">
        <v>596</v>
      </c>
      <c r="E53" s="175">
        <v>2563</v>
      </c>
      <c r="F53" s="175">
        <v>6916</v>
      </c>
      <c r="G53" s="175">
        <v>4476</v>
      </c>
      <c r="H53" s="175">
        <v>4609</v>
      </c>
      <c r="I53" s="176">
        <f t="shared" ref="I53:I65" si="7">IFERROR(H53/G53-1,"-")</f>
        <v>2.9714030384271561E-2</v>
      </c>
      <c r="J53" s="176">
        <f>H53/H53</f>
        <v>1</v>
      </c>
    </row>
    <row r="54" spans="2:10" x14ac:dyDescent="0.25">
      <c r="B54" s="158" t="s">
        <v>97</v>
      </c>
      <c r="C54" s="159">
        <v>425</v>
      </c>
      <c r="D54" s="159">
        <v>107</v>
      </c>
      <c r="E54" s="159">
        <v>161</v>
      </c>
      <c r="F54" s="159">
        <v>3478</v>
      </c>
      <c r="G54" s="159">
        <v>596</v>
      </c>
      <c r="H54" s="159">
        <v>902</v>
      </c>
      <c r="I54" s="160">
        <f t="shared" si="7"/>
        <v>0.51342281879194629</v>
      </c>
      <c r="J54" s="160">
        <f>H54/H53</f>
        <v>0.19570405727923629</v>
      </c>
    </row>
    <row r="55" spans="2:10" x14ac:dyDescent="0.25">
      <c r="B55" s="162" t="s">
        <v>103</v>
      </c>
      <c r="C55" s="163">
        <v>208</v>
      </c>
      <c r="D55" s="163">
        <v>45</v>
      </c>
      <c r="E55" s="163">
        <v>36</v>
      </c>
      <c r="F55" s="163">
        <v>2737</v>
      </c>
      <c r="G55" s="163">
        <v>279</v>
      </c>
      <c r="H55" s="163">
        <v>397</v>
      </c>
      <c r="I55" s="164">
        <f t="shared" si="7"/>
        <v>0.42293906810035842</v>
      </c>
      <c r="J55" s="164">
        <f>H55/H53</f>
        <v>8.6135821219353439E-2</v>
      </c>
    </row>
    <row r="56" spans="2:10" x14ac:dyDescent="0.25">
      <c r="B56" s="162" t="s">
        <v>100</v>
      </c>
      <c r="C56" s="163">
        <v>217</v>
      </c>
      <c r="D56" s="163">
        <v>62</v>
      </c>
      <c r="E56" s="163">
        <v>125</v>
      </c>
      <c r="F56" s="163">
        <v>741</v>
      </c>
      <c r="G56" s="163">
        <v>317</v>
      </c>
      <c r="H56" s="163">
        <v>505</v>
      </c>
      <c r="I56" s="164">
        <f t="shared" si="7"/>
        <v>0.59305993690851744</v>
      </c>
      <c r="J56" s="164">
        <f>H56/H53</f>
        <v>0.10956823605988283</v>
      </c>
    </row>
    <row r="57" spans="2:10" x14ac:dyDescent="0.25">
      <c r="B57" s="158" t="s">
        <v>107</v>
      </c>
      <c r="C57" s="159">
        <v>3349</v>
      </c>
      <c r="D57" s="159">
        <v>489</v>
      </c>
      <c r="E57" s="159">
        <v>2402</v>
      </c>
      <c r="F57" s="159">
        <v>3438</v>
      </c>
      <c r="G57" s="159">
        <v>3880</v>
      </c>
      <c r="H57" s="159">
        <v>3707</v>
      </c>
      <c r="I57" s="160">
        <f t="shared" si="7"/>
        <v>-4.4587628865979334E-2</v>
      </c>
      <c r="J57" s="160">
        <f>H57/H53</f>
        <v>0.80429594272076377</v>
      </c>
    </row>
    <row r="58" spans="2:10" x14ac:dyDescent="0.25">
      <c r="B58" s="162" t="s">
        <v>110</v>
      </c>
      <c r="C58" s="163">
        <v>852</v>
      </c>
      <c r="D58" s="163">
        <v>19</v>
      </c>
      <c r="E58" s="163">
        <v>648</v>
      </c>
      <c r="F58" s="163">
        <v>943</v>
      </c>
      <c r="G58" s="163">
        <v>917</v>
      </c>
      <c r="H58" s="163">
        <v>1246</v>
      </c>
      <c r="I58" s="164">
        <f t="shared" si="7"/>
        <v>0.35877862595419852</v>
      </c>
      <c r="J58" s="164">
        <f>H58/H53</f>
        <v>0.27034063788240398</v>
      </c>
    </row>
    <row r="59" spans="2:10" x14ac:dyDescent="0.25">
      <c r="B59" s="162" t="s">
        <v>113</v>
      </c>
      <c r="C59" s="163">
        <v>889</v>
      </c>
      <c r="D59" s="163">
        <v>168</v>
      </c>
      <c r="E59" s="163">
        <v>758</v>
      </c>
      <c r="F59" s="163">
        <v>580</v>
      </c>
      <c r="G59" s="163">
        <v>1058</v>
      </c>
      <c r="H59" s="163">
        <v>854</v>
      </c>
      <c r="I59" s="164">
        <f t="shared" si="7"/>
        <v>-0.19281663516068048</v>
      </c>
      <c r="J59" s="164">
        <f>H59/H53</f>
        <v>0.18528965068344544</v>
      </c>
    </row>
    <row r="60" spans="2:10" x14ac:dyDescent="0.25">
      <c r="B60" s="162" t="s">
        <v>116</v>
      </c>
      <c r="C60" s="163">
        <v>181</v>
      </c>
      <c r="D60" s="163">
        <v>42</v>
      </c>
      <c r="E60" s="163">
        <v>117</v>
      </c>
      <c r="F60" s="163">
        <v>348</v>
      </c>
      <c r="G60" s="163">
        <v>271</v>
      </c>
      <c r="H60" s="163">
        <v>191</v>
      </c>
      <c r="I60" s="164">
        <f t="shared" si="7"/>
        <v>-0.29520295202952029</v>
      </c>
      <c r="J60" s="164">
        <f>H60/H53</f>
        <v>4.1440659579084403E-2</v>
      </c>
    </row>
    <row r="61" spans="2:10" x14ac:dyDescent="0.25">
      <c r="B61" s="162" t="s">
        <v>123</v>
      </c>
      <c r="C61" s="163">
        <v>86</v>
      </c>
      <c r="D61" s="163">
        <v>14</v>
      </c>
      <c r="E61" s="163">
        <v>98</v>
      </c>
      <c r="F61" s="163">
        <v>80</v>
      </c>
      <c r="G61" s="163">
        <v>132</v>
      </c>
      <c r="H61" s="163">
        <v>141</v>
      </c>
      <c r="I61" s="164">
        <f t="shared" si="7"/>
        <v>6.8181818181818121E-2</v>
      </c>
      <c r="J61" s="164">
        <f>H61/H53</f>
        <v>3.0592319375135603E-2</v>
      </c>
    </row>
    <row r="62" spans="2:10" x14ac:dyDescent="0.25">
      <c r="B62" s="162" t="s">
        <v>119</v>
      </c>
      <c r="C62" s="163">
        <v>70</v>
      </c>
      <c r="D62" s="163">
        <v>18</v>
      </c>
      <c r="E62" s="163">
        <v>89</v>
      </c>
      <c r="F62" s="163">
        <v>76</v>
      </c>
      <c r="G62" s="163">
        <v>165</v>
      </c>
      <c r="H62" s="163">
        <v>109</v>
      </c>
      <c r="I62" s="164">
        <f t="shared" si="7"/>
        <v>-0.33939393939393936</v>
      </c>
      <c r="J62" s="164">
        <f>H62/H53</f>
        <v>2.3649381644608374E-2</v>
      </c>
    </row>
    <row r="63" spans="2:10" x14ac:dyDescent="0.25">
      <c r="B63" s="162" t="s">
        <v>128</v>
      </c>
      <c r="C63" s="163">
        <v>82</v>
      </c>
      <c r="D63" s="163">
        <v>3</v>
      </c>
      <c r="E63" s="163">
        <v>13</v>
      </c>
      <c r="F63" s="163">
        <v>52</v>
      </c>
      <c r="G63" s="163">
        <v>31</v>
      </c>
      <c r="H63" s="163">
        <v>38</v>
      </c>
      <c r="I63" s="164">
        <f t="shared" si="7"/>
        <v>0.22580645161290325</v>
      </c>
      <c r="J63" s="164">
        <f>H63/H53</f>
        <v>8.2447385550010847E-3</v>
      </c>
    </row>
    <row r="64" spans="2:10" x14ac:dyDescent="0.25">
      <c r="B64" s="162" t="s">
        <v>131</v>
      </c>
      <c r="C64" s="163">
        <v>120</v>
      </c>
      <c r="D64" s="163">
        <v>2</v>
      </c>
      <c r="E64" s="163">
        <v>29</v>
      </c>
      <c r="F64" s="163">
        <v>48</v>
      </c>
      <c r="G64" s="163">
        <v>15</v>
      </c>
      <c r="H64" s="163">
        <v>53</v>
      </c>
      <c r="I64" s="164">
        <f t="shared" si="7"/>
        <v>2.5333333333333332</v>
      </c>
      <c r="J64" s="164">
        <f>H64/H53</f>
        <v>1.1499240616185723E-2</v>
      </c>
    </row>
    <row r="65" spans="2:10" x14ac:dyDescent="0.25">
      <c r="B65" s="167" t="s">
        <v>145</v>
      </c>
      <c r="C65" s="168">
        <f t="shared" ref="C65:H65" si="8">C57-SUM(C58:C64)</f>
        <v>1069</v>
      </c>
      <c r="D65" s="168">
        <f t="shared" si="8"/>
        <v>223</v>
      </c>
      <c r="E65" s="168">
        <f t="shared" si="8"/>
        <v>650</v>
      </c>
      <c r="F65" s="168">
        <f t="shared" si="8"/>
        <v>1311</v>
      </c>
      <c r="G65" s="168">
        <f t="shared" si="8"/>
        <v>1291</v>
      </c>
      <c r="H65" s="168">
        <f t="shared" si="8"/>
        <v>1075</v>
      </c>
      <c r="I65" s="169">
        <f t="shared" si="7"/>
        <v>-0.16731216111541436</v>
      </c>
      <c r="J65" s="169">
        <f>H65/H53</f>
        <v>0.23323931438489912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9813</v>
      </c>
      <c r="D67" s="175">
        <v>1197</v>
      </c>
      <c r="E67" s="175">
        <v>9896</v>
      </c>
      <c r="F67" s="175">
        <v>17947</v>
      </c>
      <c r="G67" s="175">
        <v>15841</v>
      </c>
      <c r="H67" s="175">
        <v>14788</v>
      </c>
      <c r="I67" s="176">
        <f t="shared" ref="I67:I79" si="9">IFERROR(H67/G67-1,"-")</f>
        <v>-6.6473076194684677E-2</v>
      </c>
      <c r="J67" s="176">
        <f>H67/H67</f>
        <v>1</v>
      </c>
    </row>
    <row r="68" spans="2:10" x14ac:dyDescent="0.25">
      <c r="B68" s="158" t="s">
        <v>97</v>
      </c>
      <c r="C68" s="159">
        <v>2373</v>
      </c>
      <c r="D68" s="159">
        <v>570</v>
      </c>
      <c r="E68" s="159">
        <v>2005</v>
      </c>
      <c r="F68" s="159">
        <v>2787</v>
      </c>
      <c r="G68" s="159">
        <v>2799</v>
      </c>
      <c r="H68" s="159">
        <v>2131</v>
      </c>
      <c r="I68" s="160">
        <f t="shared" si="9"/>
        <v>-0.23865666309396216</v>
      </c>
      <c r="J68" s="160">
        <f>H68/H67</f>
        <v>0.14410332702190964</v>
      </c>
    </row>
    <row r="69" spans="2:10" x14ac:dyDescent="0.25">
      <c r="B69" s="162" t="s">
        <v>103</v>
      </c>
      <c r="C69" s="163">
        <v>790</v>
      </c>
      <c r="D69" s="163">
        <v>562</v>
      </c>
      <c r="E69" s="163">
        <v>1209</v>
      </c>
      <c r="F69" s="163">
        <v>2239</v>
      </c>
      <c r="G69" s="163">
        <v>1837</v>
      </c>
      <c r="H69" s="163">
        <v>407</v>
      </c>
      <c r="I69" s="164">
        <f t="shared" si="9"/>
        <v>-0.77844311377245512</v>
      </c>
      <c r="J69" s="164">
        <f>H69/H67</f>
        <v>2.7522315390857453E-2</v>
      </c>
    </row>
    <row r="70" spans="2:10" x14ac:dyDescent="0.25">
      <c r="B70" s="162" t="s">
        <v>100</v>
      </c>
      <c r="C70" s="163">
        <v>1583</v>
      </c>
      <c r="D70" s="163">
        <v>8</v>
      </c>
      <c r="E70" s="163">
        <v>796</v>
      </c>
      <c r="F70" s="163">
        <v>548</v>
      </c>
      <c r="G70" s="163">
        <v>962</v>
      </c>
      <c r="H70" s="163">
        <v>1724</v>
      </c>
      <c r="I70" s="164">
        <f t="shared" si="9"/>
        <v>0.79209979209979209</v>
      </c>
      <c r="J70" s="164">
        <f>H70/H67</f>
        <v>0.11658101163105221</v>
      </c>
    </row>
    <row r="71" spans="2:10" x14ac:dyDescent="0.25">
      <c r="B71" s="158" t="s">
        <v>107</v>
      </c>
      <c r="C71" s="159">
        <v>7440</v>
      </c>
      <c r="D71" s="159">
        <v>627</v>
      </c>
      <c r="E71" s="159">
        <v>7891</v>
      </c>
      <c r="F71" s="159">
        <v>15160</v>
      </c>
      <c r="G71" s="159">
        <v>13042</v>
      </c>
      <c r="H71" s="159">
        <v>12657</v>
      </c>
      <c r="I71" s="160">
        <f t="shared" si="9"/>
        <v>-2.9520012268057005E-2</v>
      </c>
      <c r="J71" s="160">
        <f>H71/H67</f>
        <v>0.85589667297809036</v>
      </c>
    </row>
    <row r="72" spans="2:10" x14ac:dyDescent="0.25">
      <c r="B72" s="162" t="s">
        <v>110</v>
      </c>
      <c r="C72" s="163">
        <v>2400</v>
      </c>
      <c r="D72" s="163">
        <v>4</v>
      </c>
      <c r="E72" s="163">
        <v>1707</v>
      </c>
      <c r="F72" s="163">
        <v>4748</v>
      </c>
      <c r="G72" s="163">
        <v>6517</v>
      </c>
      <c r="H72" s="163">
        <v>5283</v>
      </c>
      <c r="I72" s="164">
        <f t="shared" si="9"/>
        <v>-0.18935092834126133</v>
      </c>
      <c r="J72" s="164">
        <f>H72/H67</f>
        <v>0.35724912090884503</v>
      </c>
    </row>
    <row r="73" spans="2:10" x14ac:dyDescent="0.25">
      <c r="B73" s="162" t="s">
        <v>113</v>
      </c>
      <c r="C73" s="163">
        <v>846</v>
      </c>
      <c r="D73" s="163">
        <v>101</v>
      </c>
      <c r="E73" s="163">
        <v>371</v>
      </c>
      <c r="F73" s="163">
        <v>883</v>
      </c>
      <c r="G73" s="163">
        <v>1186</v>
      </c>
      <c r="H73" s="163">
        <v>1034</v>
      </c>
      <c r="I73" s="164">
        <f t="shared" si="9"/>
        <v>-0.12816188870151768</v>
      </c>
      <c r="J73" s="164">
        <f>H73/H67</f>
        <v>6.9921558020016233E-2</v>
      </c>
    </row>
    <row r="74" spans="2:10" x14ac:dyDescent="0.25">
      <c r="B74" s="162" t="s">
        <v>116</v>
      </c>
      <c r="C74" s="163">
        <v>1284</v>
      </c>
      <c r="D74" s="163">
        <v>48</v>
      </c>
      <c r="E74" s="163">
        <v>1189</v>
      </c>
      <c r="F74" s="163">
        <v>2179</v>
      </c>
      <c r="G74" s="163">
        <v>417</v>
      </c>
      <c r="H74" s="163">
        <v>658</v>
      </c>
      <c r="I74" s="164">
        <f t="shared" si="9"/>
        <v>0.57793764988009588</v>
      </c>
      <c r="J74" s="164">
        <f>H74/H67</f>
        <v>4.4495536921828512E-2</v>
      </c>
    </row>
    <row r="75" spans="2:10" x14ac:dyDescent="0.25">
      <c r="B75" s="162" t="s">
        <v>123</v>
      </c>
      <c r="C75" s="163">
        <v>55</v>
      </c>
      <c r="D75" s="163">
        <v>0</v>
      </c>
      <c r="E75" s="163">
        <v>837</v>
      </c>
      <c r="F75" s="163">
        <v>386</v>
      </c>
      <c r="G75" s="163">
        <v>605</v>
      </c>
      <c r="H75" s="163">
        <v>580</v>
      </c>
      <c r="I75" s="164">
        <f t="shared" si="9"/>
        <v>-4.132231404958675E-2</v>
      </c>
      <c r="J75" s="164">
        <f>H75/H67</f>
        <v>3.9220989991885315E-2</v>
      </c>
    </row>
    <row r="76" spans="2:10" x14ac:dyDescent="0.25">
      <c r="B76" s="162" t="s">
        <v>119</v>
      </c>
      <c r="C76" s="163">
        <v>146</v>
      </c>
      <c r="D76" s="163">
        <v>151</v>
      </c>
      <c r="E76" s="163">
        <v>210</v>
      </c>
      <c r="F76" s="163">
        <v>293</v>
      </c>
      <c r="G76" s="163">
        <v>171</v>
      </c>
      <c r="H76" s="163">
        <v>266</v>
      </c>
      <c r="I76" s="164">
        <f t="shared" si="9"/>
        <v>0.55555555555555558</v>
      </c>
      <c r="J76" s="164">
        <f>H76/H67</f>
        <v>1.7987557479037058E-2</v>
      </c>
    </row>
    <row r="77" spans="2:10" x14ac:dyDescent="0.25">
      <c r="B77" s="162" t="s">
        <v>128</v>
      </c>
      <c r="C77" s="163">
        <v>276</v>
      </c>
      <c r="D77" s="163">
        <v>0</v>
      </c>
      <c r="E77" s="163">
        <v>480</v>
      </c>
      <c r="F77" s="163">
        <v>1197</v>
      </c>
      <c r="G77" s="163">
        <v>268</v>
      </c>
      <c r="H77" s="163">
        <v>408</v>
      </c>
      <c r="I77" s="164">
        <f t="shared" si="9"/>
        <v>0.52238805970149249</v>
      </c>
      <c r="J77" s="164">
        <f>H77/H67</f>
        <v>2.7589937787395186E-2</v>
      </c>
    </row>
    <row r="78" spans="2:10" x14ac:dyDescent="0.25">
      <c r="B78" s="162" t="s">
        <v>131</v>
      </c>
      <c r="C78" s="163">
        <v>319</v>
      </c>
      <c r="D78" s="163">
        <v>0</v>
      </c>
      <c r="E78" s="163">
        <v>164</v>
      </c>
      <c r="F78" s="163">
        <v>310</v>
      </c>
      <c r="G78" s="163">
        <v>502</v>
      </c>
      <c r="H78" s="163">
        <v>598</v>
      </c>
      <c r="I78" s="164">
        <f t="shared" si="9"/>
        <v>0.19123505976095623</v>
      </c>
      <c r="J78" s="164">
        <f>H78/H67</f>
        <v>4.0438193129564509E-2</v>
      </c>
    </row>
    <row r="79" spans="2:10" x14ac:dyDescent="0.25">
      <c r="B79" s="167" t="s">
        <v>145</v>
      </c>
      <c r="C79" s="168">
        <f t="shared" ref="C79:H79" si="10">C71-SUM(C72:C78)</f>
        <v>2114</v>
      </c>
      <c r="D79" s="168">
        <f t="shared" si="10"/>
        <v>323</v>
      </c>
      <c r="E79" s="168">
        <f t="shared" si="10"/>
        <v>2933</v>
      </c>
      <c r="F79" s="168">
        <f t="shared" si="10"/>
        <v>5164</v>
      </c>
      <c r="G79" s="168">
        <f t="shared" si="10"/>
        <v>3376</v>
      </c>
      <c r="H79" s="168">
        <f t="shared" si="10"/>
        <v>3830</v>
      </c>
      <c r="I79" s="169">
        <f t="shared" si="9"/>
        <v>0.13447867298578209</v>
      </c>
      <c r="J79" s="169">
        <f>H79/H67</f>
        <v>0.25899377873951851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61311</v>
      </c>
      <c r="D81" s="175">
        <v>4603</v>
      </c>
      <c r="E81" s="175">
        <v>36105</v>
      </c>
      <c r="F81" s="175">
        <v>60088</v>
      </c>
      <c r="G81" s="175">
        <v>64481</v>
      </c>
      <c r="H81" s="175">
        <v>65410</v>
      </c>
      <c r="I81" s="176">
        <f t="shared" ref="I81:I93" si="11">IFERROR(H81/G81-1,"-")</f>
        <v>1.4407344799243216E-2</v>
      </c>
      <c r="J81" s="176">
        <f>H81/H81</f>
        <v>1</v>
      </c>
    </row>
    <row r="82" spans="2:10" x14ac:dyDescent="0.25">
      <c r="B82" s="158" t="s">
        <v>97</v>
      </c>
      <c r="C82" s="159">
        <v>19992</v>
      </c>
      <c r="D82" s="159">
        <v>2136</v>
      </c>
      <c r="E82" s="159">
        <v>12392</v>
      </c>
      <c r="F82" s="159">
        <v>18745</v>
      </c>
      <c r="G82" s="159">
        <v>17189</v>
      </c>
      <c r="H82" s="159">
        <v>18625</v>
      </c>
      <c r="I82" s="160">
        <f t="shared" si="11"/>
        <v>8.3541799988364751E-2</v>
      </c>
      <c r="J82" s="160">
        <f>H82/H81</f>
        <v>0.28474239412933799</v>
      </c>
    </row>
    <row r="83" spans="2:10" x14ac:dyDescent="0.25">
      <c r="B83" s="162" t="s">
        <v>103</v>
      </c>
      <c r="C83" s="163">
        <v>3543</v>
      </c>
      <c r="D83" s="163">
        <v>1101</v>
      </c>
      <c r="E83" s="163">
        <v>3148</v>
      </c>
      <c r="F83" s="163">
        <v>3614</v>
      </c>
      <c r="G83" s="163">
        <v>3298</v>
      </c>
      <c r="H83" s="163">
        <v>3813</v>
      </c>
      <c r="I83" s="164">
        <f t="shared" si="11"/>
        <v>0.15615524560339589</v>
      </c>
      <c r="J83" s="164">
        <f>H83/H81</f>
        <v>5.829383886255924E-2</v>
      </c>
    </row>
    <row r="84" spans="2:10" x14ac:dyDescent="0.25">
      <c r="B84" s="162" t="s">
        <v>100</v>
      </c>
      <c r="C84" s="163">
        <v>16449</v>
      </c>
      <c r="D84" s="163">
        <v>1035</v>
      </c>
      <c r="E84" s="163">
        <v>9244</v>
      </c>
      <c r="F84" s="163">
        <v>15131</v>
      </c>
      <c r="G84" s="163">
        <v>13891</v>
      </c>
      <c r="H84" s="163">
        <v>14812</v>
      </c>
      <c r="I84" s="164">
        <f t="shared" si="11"/>
        <v>6.6301922107839584E-2</v>
      </c>
      <c r="J84" s="164">
        <f>H84/H81</f>
        <v>0.22644855526677879</v>
      </c>
    </row>
    <row r="85" spans="2:10" x14ac:dyDescent="0.25">
      <c r="B85" s="158" t="s">
        <v>107</v>
      </c>
      <c r="C85" s="159">
        <v>41319</v>
      </c>
      <c r="D85" s="159">
        <v>2467</v>
      </c>
      <c r="E85" s="159">
        <v>23713</v>
      </c>
      <c r="F85" s="159">
        <v>41343</v>
      </c>
      <c r="G85" s="159">
        <v>47292</v>
      </c>
      <c r="H85" s="159">
        <v>46785</v>
      </c>
      <c r="I85" s="160">
        <f t="shared" si="11"/>
        <v>-1.0720629281908201E-2</v>
      </c>
      <c r="J85" s="160">
        <f>H85/H81</f>
        <v>0.71525760587066201</v>
      </c>
    </row>
    <row r="86" spans="2:10" x14ac:dyDescent="0.25">
      <c r="B86" s="162" t="s">
        <v>110</v>
      </c>
      <c r="C86" s="163">
        <v>7157</v>
      </c>
      <c r="D86" s="163">
        <v>221</v>
      </c>
      <c r="E86" s="163">
        <v>2891</v>
      </c>
      <c r="F86" s="163">
        <v>7281</v>
      </c>
      <c r="G86" s="163">
        <v>9178</v>
      </c>
      <c r="H86" s="163">
        <v>8953</v>
      </c>
      <c r="I86" s="164">
        <f t="shared" si="11"/>
        <v>-2.4515144911745446E-2</v>
      </c>
      <c r="J86" s="164">
        <f>H86/H81</f>
        <v>0.13687509555113897</v>
      </c>
    </row>
    <row r="87" spans="2:10" x14ac:dyDescent="0.25">
      <c r="B87" s="162" t="s">
        <v>113</v>
      </c>
      <c r="C87" s="163">
        <v>14156</v>
      </c>
      <c r="D87" s="163">
        <v>532</v>
      </c>
      <c r="E87" s="163">
        <v>7114</v>
      </c>
      <c r="F87" s="163">
        <v>12895</v>
      </c>
      <c r="G87" s="163">
        <v>14175</v>
      </c>
      <c r="H87" s="163">
        <v>14162</v>
      </c>
      <c r="I87" s="164">
        <f t="shared" si="11"/>
        <v>-9.1710758377427926E-4</v>
      </c>
      <c r="J87" s="164">
        <f>H87/H81</f>
        <v>0.21651123681394283</v>
      </c>
    </row>
    <row r="88" spans="2:10" x14ac:dyDescent="0.25">
      <c r="B88" s="162" t="s">
        <v>116</v>
      </c>
      <c r="C88" s="163">
        <v>2065</v>
      </c>
      <c r="D88" s="163">
        <v>561</v>
      </c>
      <c r="E88" s="163">
        <v>1736</v>
      </c>
      <c r="F88" s="163">
        <v>3060</v>
      </c>
      <c r="G88" s="163">
        <v>3566</v>
      </c>
      <c r="H88" s="163">
        <v>3619</v>
      </c>
      <c r="I88" s="164">
        <f t="shared" si="11"/>
        <v>1.4862591138530501E-2</v>
      </c>
      <c r="J88" s="164">
        <f>H88/H81</f>
        <v>5.5327931508943586E-2</v>
      </c>
    </row>
    <row r="89" spans="2:10" x14ac:dyDescent="0.25">
      <c r="B89" s="162" t="s">
        <v>123</v>
      </c>
      <c r="C89" s="163">
        <v>543</v>
      </c>
      <c r="D89" s="163">
        <v>25</v>
      </c>
      <c r="E89" s="163">
        <v>1010</v>
      </c>
      <c r="F89" s="163">
        <v>878</v>
      </c>
      <c r="G89" s="163">
        <v>1284</v>
      </c>
      <c r="H89" s="163">
        <v>1405</v>
      </c>
      <c r="I89" s="164">
        <f t="shared" si="11"/>
        <v>9.4236760124610575E-2</v>
      </c>
      <c r="J89" s="164">
        <f>H89/H81</f>
        <v>2.14798960403608E-2</v>
      </c>
    </row>
    <row r="90" spans="2:10" x14ac:dyDescent="0.25">
      <c r="B90" s="162" t="s">
        <v>119</v>
      </c>
      <c r="C90" s="163">
        <v>433</v>
      </c>
      <c r="D90" s="163">
        <v>79</v>
      </c>
      <c r="E90" s="163">
        <v>563</v>
      </c>
      <c r="F90" s="163">
        <v>577</v>
      </c>
      <c r="G90" s="163">
        <v>552</v>
      </c>
      <c r="H90" s="163">
        <v>792</v>
      </c>
      <c r="I90" s="164">
        <f t="shared" si="11"/>
        <v>0.43478260869565211</v>
      </c>
      <c r="J90" s="164">
        <f>H90/H81</f>
        <v>1.2108240330224736E-2</v>
      </c>
    </row>
    <row r="91" spans="2:10" x14ac:dyDescent="0.25">
      <c r="B91" s="162" t="s">
        <v>128</v>
      </c>
      <c r="C91" s="163">
        <v>1251</v>
      </c>
      <c r="D91" s="163">
        <v>13</v>
      </c>
      <c r="E91" s="163">
        <v>889</v>
      </c>
      <c r="F91" s="163">
        <v>1686</v>
      </c>
      <c r="G91" s="163">
        <v>1354</v>
      </c>
      <c r="H91" s="163">
        <v>1213</v>
      </c>
      <c r="I91" s="164">
        <f t="shared" si="11"/>
        <v>-0.104135893648449</v>
      </c>
      <c r="J91" s="164">
        <f>H91/H81</f>
        <v>1.8544565051215409E-2</v>
      </c>
    </row>
    <row r="92" spans="2:10" x14ac:dyDescent="0.25">
      <c r="B92" s="162" t="s">
        <v>131</v>
      </c>
      <c r="C92" s="163">
        <v>2201</v>
      </c>
      <c r="D92" s="163">
        <v>74</v>
      </c>
      <c r="E92" s="163">
        <v>919</v>
      </c>
      <c r="F92" s="163">
        <v>1727</v>
      </c>
      <c r="G92" s="163">
        <v>1751</v>
      </c>
      <c r="H92" s="163">
        <v>1414</v>
      </c>
      <c r="I92" s="164">
        <f t="shared" si="11"/>
        <v>-0.19246145059965736</v>
      </c>
      <c r="J92" s="164">
        <f>H92/H81</f>
        <v>2.1617489680476991E-2</v>
      </c>
    </row>
    <row r="93" spans="2:10" x14ac:dyDescent="0.25">
      <c r="B93" s="167" t="s">
        <v>145</v>
      </c>
      <c r="C93" s="168">
        <f t="shared" ref="C93:H93" si="12">C85-SUM(C86:C92)</f>
        <v>13513</v>
      </c>
      <c r="D93" s="168">
        <f t="shared" si="12"/>
        <v>962</v>
      </c>
      <c r="E93" s="168">
        <f t="shared" si="12"/>
        <v>8591</v>
      </c>
      <c r="F93" s="168">
        <f t="shared" si="12"/>
        <v>13239</v>
      </c>
      <c r="G93" s="168">
        <f t="shared" si="12"/>
        <v>15432</v>
      </c>
      <c r="H93" s="168">
        <f t="shared" si="12"/>
        <v>15227</v>
      </c>
      <c r="I93" s="169">
        <f t="shared" si="11"/>
        <v>-1.3284085018144154E-2</v>
      </c>
      <c r="J93" s="169">
        <f>H93/H81</f>
        <v>0.23279315089435865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5197</v>
      </c>
      <c r="D95" s="175">
        <v>1146</v>
      </c>
      <c r="E95" s="175">
        <v>3527</v>
      </c>
      <c r="F95" s="175">
        <v>5390</v>
      </c>
      <c r="G95" s="175">
        <v>5217</v>
      </c>
      <c r="H95" s="175">
        <v>5311</v>
      </c>
      <c r="I95" s="176">
        <f t="shared" ref="I95:I107" si="13">IFERROR(H95/G95-1,"-")</f>
        <v>1.8018018018018056E-2</v>
      </c>
      <c r="J95" s="176">
        <f>H95/H95</f>
        <v>1</v>
      </c>
    </row>
    <row r="96" spans="2:10" x14ac:dyDescent="0.25">
      <c r="B96" s="158" t="s">
        <v>97</v>
      </c>
      <c r="C96" s="159">
        <v>3059</v>
      </c>
      <c r="D96" s="159">
        <v>582</v>
      </c>
      <c r="E96" s="159">
        <v>1773</v>
      </c>
      <c r="F96" s="159">
        <v>3042</v>
      </c>
      <c r="G96" s="159">
        <v>2177</v>
      </c>
      <c r="H96" s="159">
        <v>2652</v>
      </c>
      <c r="I96" s="160">
        <f t="shared" si="13"/>
        <v>0.21819016995865881</v>
      </c>
      <c r="J96" s="160">
        <f>H96/H95</f>
        <v>0.49934099039728863</v>
      </c>
    </row>
    <row r="97" spans="2:10" x14ac:dyDescent="0.25">
      <c r="B97" s="162" t="s">
        <v>103</v>
      </c>
      <c r="C97" s="163">
        <v>1851</v>
      </c>
      <c r="D97" s="163">
        <v>279</v>
      </c>
      <c r="E97" s="163">
        <v>734</v>
      </c>
      <c r="F97" s="163">
        <v>1485</v>
      </c>
      <c r="G97" s="163">
        <v>732</v>
      </c>
      <c r="H97" s="163">
        <v>900</v>
      </c>
      <c r="I97" s="164">
        <f t="shared" si="13"/>
        <v>0.22950819672131151</v>
      </c>
      <c r="J97" s="164">
        <f>H97/H95</f>
        <v>0.16945961212577668</v>
      </c>
    </row>
    <row r="98" spans="2:10" x14ac:dyDescent="0.25">
      <c r="B98" s="162" t="s">
        <v>100</v>
      </c>
      <c r="C98" s="163">
        <v>1208</v>
      </c>
      <c r="D98" s="163">
        <v>303</v>
      </c>
      <c r="E98" s="163">
        <v>1039</v>
      </c>
      <c r="F98" s="163">
        <v>1557</v>
      </c>
      <c r="G98" s="163">
        <v>1445</v>
      </c>
      <c r="H98" s="163">
        <v>1752</v>
      </c>
      <c r="I98" s="164">
        <f t="shared" si="13"/>
        <v>0.21245674740484422</v>
      </c>
      <c r="J98" s="164">
        <f>H98/H95</f>
        <v>0.32988137827151198</v>
      </c>
    </row>
    <row r="99" spans="2:10" x14ac:dyDescent="0.25">
      <c r="B99" s="158" t="s">
        <v>107</v>
      </c>
      <c r="C99" s="159">
        <v>2138</v>
      </c>
      <c r="D99" s="159">
        <v>564</v>
      </c>
      <c r="E99" s="159">
        <v>1754</v>
      </c>
      <c r="F99" s="159">
        <v>2348</v>
      </c>
      <c r="G99" s="159">
        <v>3040</v>
      </c>
      <c r="H99" s="159">
        <v>2659</v>
      </c>
      <c r="I99" s="160">
        <f t="shared" si="13"/>
        <v>-0.12532894736842104</v>
      </c>
      <c r="J99" s="160">
        <f>H99/H95</f>
        <v>0.50065900960271137</v>
      </c>
    </row>
    <row r="100" spans="2:10" x14ac:dyDescent="0.25">
      <c r="B100" s="162" t="s">
        <v>110</v>
      </c>
      <c r="C100" s="163">
        <v>357</v>
      </c>
      <c r="D100" s="163">
        <v>24</v>
      </c>
      <c r="E100" s="163">
        <v>277</v>
      </c>
      <c r="F100" s="163">
        <v>378</v>
      </c>
      <c r="G100" s="163">
        <v>447</v>
      </c>
      <c r="H100" s="163">
        <v>393</v>
      </c>
      <c r="I100" s="164">
        <f t="shared" si="13"/>
        <v>-0.12080536912751683</v>
      </c>
      <c r="J100" s="164">
        <f>H100/H95</f>
        <v>7.3997363961589152E-2</v>
      </c>
    </row>
    <row r="101" spans="2:10" x14ac:dyDescent="0.25">
      <c r="B101" s="162" t="s">
        <v>113</v>
      </c>
      <c r="C101" s="163">
        <v>427</v>
      </c>
      <c r="D101" s="163">
        <v>89</v>
      </c>
      <c r="E101" s="163">
        <v>309</v>
      </c>
      <c r="F101" s="163">
        <v>460</v>
      </c>
      <c r="G101" s="163">
        <v>643</v>
      </c>
      <c r="H101" s="163">
        <v>526</v>
      </c>
      <c r="I101" s="164">
        <f t="shared" si="13"/>
        <v>-0.18195956454121309</v>
      </c>
      <c r="J101" s="164">
        <f>H101/H95</f>
        <v>9.9039728864620605E-2</v>
      </c>
    </row>
    <row r="102" spans="2:10" x14ac:dyDescent="0.25">
      <c r="B102" s="162" t="s">
        <v>116</v>
      </c>
      <c r="C102" s="163">
        <v>405</v>
      </c>
      <c r="D102" s="163">
        <v>213</v>
      </c>
      <c r="E102" s="163">
        <v>325</v>
      </c>
      <c r="F102" s="163">
        <v>488</v>
      </c>
      <c r="G102" s="163">
        <v>385</v>
      </c>
      <c r="H102" s="163">
        <v>398</v>
      </c>
      <c r="I102" s="164">
        <f t="shared" si="13"/>
        <v>3.3766233766233666E-2</v>
      </c>
      <c r="J102" s="164">
        <f>H102/H95</f>
        <v>7.4938806251176798E-2</v>
      </c>
    </row>
    <row r="103" spans="2:10" x14ac:dyDescent="0.25">
      <c r="B103" s="162" t="s">
        <v>123</v>
      </c>
      <c r="C103" s="163">
        <v>89</v>
      </c>
      <c r="D103" s="163">
        <v>5</v>
      </c>
      <c r="E103" s="163">
        <v>129</v>
      </c>
      <c r="F103" s="163">
        <v>137</v>
      </c>
      <c r="G103" s="163">
        <v>154</v>
      </c>
      <c r="H103" s="163">
        <v>182</v>
      </c>
      <c r="I103" s="164">
        <f t="shared" si="13"/>
        <v>0.18181818181818188</v>
      </c>
      <c r="J103" s="164">
        <f>H103/H95</f>
        <v>3.4268499340990397E-2</v>
      </c>
    </row>
    <row r="104" spans="2:10" x14ac:dyDescent="0.25">
      <c r="B104" s="162" t="s">
        <v>119</v>
      </c>
      <c r="C104" s="163">
        <v>71</v>
      </c>
      <c r="D104" s="163">
        <v>24</v>
      </c>
      <c r="E104" s="163">
        <v>89</v>
      </c>
      <c r="F104" s="163">
        <v>81</v>
      </c>
      <c r="G104" s="163">
        <v>171</v>
      </c>
      <c r="H104" s="163">
        <v>130</v>
      </c>
      <c r="I104" s="164">
        <f t="shared" si="13"/>
        <v>-0.23976608187134507</v>
      </c>
      <c r="J104" s="164">
        <f>H104/H95</f>
        <v>2.4477499529278857E-2</v>
      </c>
    </row>
    <row r="105" spans="2:10" x14ac:dyDescent="0.25">
      <c r="B105" s="162" t="s">
        <v>128</v>
      </c>
      <c r="C105" s="163">
        <v>87</v>
      </c>
      <c r="D105" s="163">
        <v>4</v>
      </c>
      <c r="E105" s="163">
        <v>50</v>
      </c>
      <c r="F105" s="163">
        <v>36</v>
      </c>
      <c r="G105" s="163">
        <v>58</v>
      </c>
      <c r="H105" s="163">
        <v>22</v>
      </c>
      <c r="I105" s="164">
        <f t="shared" si="13"/>
        <v>-0.62068965517241381</v>
      </c>
      <c r="J105" s="164">
        <f>H105/H95</f>
        <v>4.1423460741856523E-3</v>
      </c>
    </row>
    <row r="106" spans="2:10" x14ac:dyDescent="0.25">
      <c r="B106" s="162" t="s">
        <v>131</v>
      </c>
      <c r="C106" s="163">
        <v>30</v>
      </c>
      <c r="D106" s="163">
        <v>7</v>
      </c>
      <c r="E106" s="163">
        <v>37</v>
      </c>
      <c r="F106" s="163">
        <v>64</v>
      </c>
      <c r="G106" s="163">
        <v>161</v>
      </c>
      <c r="H106" s="163">
        <v>83</v>
      </c>
      <c r="I106" s="164">
        <f t="shared" si="13"/>
        <v>-0.48447204968944102</v>
      </c>
      <c r="J106" s="164">
        <f>H106/H95</f>
        <v>1.5627942007154963E-2</v>
      </c>
    </row>
    <row r="107" spans="2:10" x14ac:dyDescent="0.25">
      <c r="B107" s="167" t="s">
        <v>145</v>
      </c>
      <c r="C107" s="168">
        <f t="shared" ref="C107:H107" si="14">C99-SUM(C100:C106)</f>
        <v>672</v>
      </c>
      <c r="D107" s="168">
        <f t="shared" si="14"/>
        <v>198</v>
      </c>
      <c r="E107" s="168">
        <f t="shared" si="14"/>
        <v>538</v>
      </c>
      <c r="F107" s="168">
        <f t="shared" si="14"/>
        <v>704</v>
      </c>
      <c r="G107" s="168">
        <f t="shared" si="14"/>
        <v>1021</v>
      </c>
      <c r="H107" s="168">
        <f t="shared" si="14"/>
        <v>925</v>
      </c>
      <c r="I107" s="169">
        <f t="shared" si="13"/>
        <v>-9.4025465230166527E-2</v>
      </c>
      <c r="J107" s="169">
        <f>H107/H95</f>
        <v>0.17416682357371494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14599</v>
      </c>
      <c r="D109" s="175">
        <v>2476</v>
      </c>
      <c r="E109" s="175">
        <v>11584</v>
      </c>
      <c r="F109" s="175">
        <v>15634</v>
      </c>
      <c r="G109" s="175">
        <v>17228</v>
      </c>
      <c r="H109" s="175">
        <v>20420</v>
      </c>
      <c r="I109" s="176">
        <f t="shared" ref="I109:I121" si="15">IFERROR(H109/G109-1,"-")</f>
        <v>0.18527977710703514</v>
      </c>
      <c r="J109" s="176">
        <f>H109/H109</f>
        <v>1</v>
      </c>
    </row>
    <row r="110" spans="2:10" x14ac:dyDescent="0.25">
      <c r="B110" s="158" t="s">
        <v>97</v>
      </c>
      <c r="C110" s="159">
        <v>3097</v>
      </c>
      <c r="D110" s="159">
        <v>929</v>
      </c>
      <c r="E110" s="159">
        <v>1925</v>
      </c>
      <c r="F110" s="159">
        <v>2578</v>
      </c>
      <c r="G110" s="159">
        <v>2281</v>
      </c>
      <c r="H110" s="159">
        <v>2599</v>
      </c>
      <c r="I110" s="160">
        <f t="shared" si="15"/>
        <v>0.13941253836036815</v>
      </c>
      <c r="J110" s="160">
        <f>H110/H109</f>
        <v>0.12727717923604309</v>
      </c>
    </row>
    <row r="111" spans="2:10" x14ac:dyDescent="0.25">
      <c r="B111" s="162" t="s">
        <v>103</v>
      </c>
      <c r="C111" s="163">
        <v>385</v>
      </c>
      <c r="D111" s="163">
        <v>842</v>
      </c>
      <c r="E111" s="163">
        <v>895</v>
      </c>
      <c r="F111" s="163">
        <v>456</v>
      </c>
      <c r="G111" s="163">
        <v>536</v>
      </c>
      <c r="H111" s="163">
        <v>634</v>
      </c>
      <c r="I111" s="164">
        <f t="shared" si="15"/>
        <v>0.18283582089552231</v>
      </c>
      <c r="J111" s="164">
        <f>H111/H109</f>
        <v>3.1047992164544565E-2</v>
      </c>
    </row>
    <row r="112" spans="2:10" x14ac:dyDescent="0.25">
      <c r="B112" s="162" t="s">
        <v>100</v>
      </c>
      <c r="C112" s="163">
        <v>2712</v>
      </c>
      <c r="D112" s="163">
        <v>87</v>
      </c>
      <c r="E112" s="163">
        <v>1030</v>
      </c>
      <c r="F112" s="163">
        <v>2122</v>
      </c>
      <c r="G112" s="163">
        <v>1745</v>
      </c>
      <c r="H112" s="163">
        <v>1965</v>
      </c>
      <c r="I112" s="164">
        <f t="shared" si="15"/>
        <v>0.12607449856733521</v>
      </c>
      <c r="J112" s="164">
        <f>H112/H109</f>
        <v>9.6229187071498537E-2</v>
      </c>
    </row>
    <row r="113" spans="2:10" x14ac:dyDescent="0.25">
      <c r="B113" s="158" t="s">
        <v>107</v>
      </c>
      <c r="C113" s="159">
        <v>11502</v>
      </c>
      <c r="D113" s="159">
        <v>1547</v>
      </c>
      <c r="E113" s="159">
        <v>9659</v>
      </c>
      <c r="F113" s="159">
        <v>13056</v>
      </c>
      <c r="G113" s="159">
        <v>14947</v>
      </c>
      <c r="H113" s="159">
        <v>17821</v>
      </c>
      <c r="I113" s="160">
        <f t="shared" si="15"/>
        <v>0.19227938716799353</v>
      </c>
      <c r="J113" s="160">
        <f>H113/H109</f>
        <v>0.87272282076395691</v>
      </c>
    </row>
    <row r="114" spans="2:10" x14ac:dyDescent="0.25">
      <c r="B114" s="162" t="s">
        <v>110</v>
      </c>
      <c r="C114" s="163">
        <v>6069</v>
      </c>
      <c r="D114" s="163">
        <v>600</v>
      </c>
      <c r="E114" s="163">
        <v>4461</v>
      </c>
      <c r="F114" s="163">
        <v>7408</v>
      </c>
      <c r="G114" s="163">
        <v>8300</v>
      </c>
      <c r="H114" s="163">
        <v>9799</v>
      </c>
      <c r="I114" s="164">
        <f t="shared" si="15"/>
        <v>0.18060240963855412</v>
      </c>
      <c r="J114" s="164">
        <f>H114/H109</f>
        <v>0.47987267384916749</v>
      </c>
    </row>
    <row r="115" spans="2:10" x14ac:dyDescent="0.25">
      <c r="B115" s="162" t="s">
        <v>113</v>
      </c>
      <c r="C115" s="163">
        <v>837</v>
      </c>
      <c r="D115" s="163">
        <v>468</v>
      </c>
      <c r="E115" s="163">
        <v>681</v>
      </c>
      <c r="F115" s="163">
        <v>799</v>
      </c>
      <c r="G115" s="163">
        <v>977</v>
      </c>
      <c r="H115" s="163">
        <v>856</v>
      </c>
      <c r="I115" s="164">
        <f t="shared" si="15"/>
        <v>-0.12384851586489254</v>
      </c>
      <c r="J115" s="164">
        <f>H115/H109</f>
        <v>4.1919686581782564E-2</v>
      </c>
    </row>
    <row r="116" spans="2:10" x14ac:dyDescent="0.25">
      <c r="B116" s="162" t="s">
        <v>116</v>
      </c>
      <c r="C116" s="163">
        <v>517</v>
      </c>
      <c r="D116" s="163">
        <v>270</v>
      </c>
      <c r="E116" s="163">
        <v>556</v>
      </c>
      <c r="F116" s="163">
        <v>786</v>
      </c>
      <c r="G116" s="163">
        <v>785</v>
      </c>
      <c r="H116" s="163">
        <v>1152</v>
      </c>
      <c r="I116" s="164">
        <f t="shared" si="15"/>
        <v>0.46751592356687888</v>
      </c>
      <c r="J116" s="164">
        <f>H116/H109</f>
        <v>5.6415279138099905E-2</v>
      </c>
    </row>
    <row r="117" spans="2:10" x14ac:dyDescent="0.25">
      <c r="B117" s="162" t="s">
        <v>123</v>
      </c>
      <c r="C117" s="163">
        <v>301</v>
      </c>
      <c r="D117" s="163">
        <v>0</v>
      </c>
      <c r="E117" s="163">
        <v>670</v>
      </c>
      <c r="F117" s="163">
        <v>539</v>
      </c>
      <c r="G117" s="163">
        <v>688</v>
      </c>
      <c r="H117" s="163">
        <v>680</v>
      </c>
      <c r="I117" s="164">
        <f t="shared" si="15"/>
        <v>-1.1627906976744207E-2</v>
      </c>
      <c r="J117" s="164">
        <f>H117/H109</f>
        <v>3.3300685602350638E-2</v>
      </c>
    </row>
    <row r="118" spans="2:10" x14ac:dyDescent="0.25">
      <c r="B118" s="162" t="s">
        <v>119</v>
      </c>
      <c r="C118" s="163">
        <v>320</v>
      </c>
      <c r="D118" s="163">
        <v>5</v>
      </c>
      <c r="E118" s="163">
        <v>446</v>
      </c>
      <c r="F118" s="163">
        <v>475</v>
      </c>
      <c r="G118" s="163">
        <v>480</v>
      </c>
      <c r="H118" s="163">
        <v>396</v>
      </c>
      <c r="I118" s="164">
        <f t="shared" si="15"/>
        <v>-0.17500000000000004</v>
      </c>
      <c r="J118" s="164">
        <f>H118/H109</f>
        <v>1.9392752203721841E-2</v>
      </c>
    </row>
    <row r="119" spans="2:10" x14ac:dyDescent="0.25">
      <c r="B119" s="162" t="s">
        <v>128</v>
      </c>
      <c r="C119" s="163">
        <v>121</v>
      </c>
      <c r="D119" s="163">
        <v>0</v>
      </c>
      <c r="E119" s="163">
        <v>100</v>
      </c>
      <c r="F119" s="163">
        <v>170</v>
      </c>
      <c r="G119" s="163">
        <v>178</v>
      </c>
      <c r="H119" s="163">
        <v>193</v>
      </c>
      <c r="I119" s="164">
        <f t="shared" si="15"/>
        <v>8.4269662921348409E-2</v>
      </c>
      <c r="J119" s="164">
        <f>H119/H109</f>
        <v>9.4515181194906959E-3</v>
      </c>
    </row>
    <row r="120" spans="2:10" x14ac:dyDescent="0.25">
      <c r="B120" s="162" t="s">
        <v>131</v>
      </c>
      <c r="C120" s="163">
        <v>316</v>
      </c>
      <c r="D120" s="163">
        <v>0</v>
      </c>
      <c r="E120" s="163">
        <v>227</v>
      </c>
      <c r="F120" s="163">
        <v>189</v>
      </c>
      <c r="G120" s="163">
        <v>274</v>
      </c>
      <c r="H120" s="163">
        <v>201</v>
      </c>
      <c r="I120" s="164">
        <f t="shared" si="15"/>
        <v>-0.26642335766423353</v>
      </c>
      <c r="J120" s="164">
        <f>H120/H109</f>
        <v>9.8432908912830554E-3</v>
      </c>
    </row>
    <row r="121" spans="2:10" x14ac:dyDescent="0.25">
      <c r="B121" s="167" t="s">
        <v>145</v>
      </c>
      <c r="C121" s="168">
        <f t="shared" ref="C121:H121" si="16">C113-SUM(C114:C120)</f>
        <v>3021</v>
      </c>
      <c r="D121" s="168">
        <f t="shared" si="16"/>
        <v>204</v>
      </c>
      <c r="E121" s="168">
        <f t="shared" si="16"/>
        <v>2518</v>
      </c>
      <c r="F121" s="168">
        <f t="shared" si="16"/>
        <v>2690</v>
      </c>
      <c r="G121" s="168">
        <f t="shared" si="16"/>
        <v>3265</v>
      </c>
      <c r="H121" s="168">
        <f t="shared" si="16"/>
        <v>4544</v>
      </c>
      <c r="I121" s="169">
        <f t="shared" si="15"/>
        <v>0.39173047473200606</v>
      </c>
      <c r="J121" s="169">
        <f>H121/H109</f>
        <v>0.22252693437806073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20553</v>
      </c>
      <c r="D123" s="175">
        <v>4767</v>
      </c>
      <c r="E123" s="175">
        <v>14146</v>
      </c>
      <c r="F123" s="175">
        <v>23609</v>
      </c>
      <c r="G123" s="175">
        <v>23867</v>
      </c>
      <c r="H123" s="175">
        <v>24602</v>
      </c>
      <c r="I123" s="176">
        <f t="shared" ref="I123:I135" si="17">IFERROR(H123/G123-1,"-")</f>
        <v>3.0795659278501697E-2</v>
      </c>
      <c r="J123" s="176">
        <f>H123/H123</f>
        <v>1</v>
      </c>
    </row>
    <row r="124" spans="2:10" x14ac:dyDescent="0.25">
      <c r="B124" s="158" t="s">
        <v>97</v>
      </c>
      <c r="C124" s="159">
        <v>9789</v>
      </c>
      <c r="D124" s="159">
        <v>2598</v>
      </c>
      <c r="E124" s="159">
        <v>6573</v>
      </c>
      <c r="F124" s="159">
        <v>10452</v>
      </c>
      <c r="G124" s="159">
        <v>11900</v>
      </c>
      <c r="H124" s="159">
        <v>11916</v>
      </c>
      <c r="I124" s="160">
        <f t="shared" si="17"/>
        <v>1.3445378151260012E-3</v>
      </c>
      <c r="J124" s="160">
        <f>H124/H123</f>
        <v>0.48435086578326964</v>
      </c>
    </row>
    <row r="125" spans="2:10" x14ac:dyDescent="0.25">
      <c r="B125" s="162" t="s">
        <v>103</v>
      </c>
      <c r="C125" s="163">
        <v>5042</v>
      </c>
      <c r="D125" s="163">
        <v>1186</v>
      </c>
      <c r="E125" s="163">
        <v>2656</v>
      </c>
      <c r="F125" s="163">
        <v>5002</v>
      </c>
      <c r="G125" s="163">
        <v>5396</v>
      </c>
      <c r="H125" s="163">
        <v>4891</v>
      </c>
      <c r="I125" s="164">
        <f t="shared" si="17"/>
        <v>-9.3587842846552971E-2</v>
      </c>
      <c r="J125" s="164">
        <f>H125/H123</f>
        <v>0.19880497520526785</v>
      </c>
    </row>
    <row r="126" spans="2:10" x14ac:dyDescent="0.25">
      <c r="B126" s="162" t="s">
        <v>100</v>
      </c>
      <c r="C126" s="163">
        <v>4747</v>
      </c>
      <c r="D126" s="163">
        <v>1412</v>
      </c>
      <c r="E126" s="163">
        <v>3917</v>
      </c>
      <c r="F126" s="163">
        <v>5450</v>
      </c>
      <c r="G126" s="163">
        <v>6504</v>
      </c>
      <c r="H126" s="163">
        <v>7025</v>
      </c>
      <c r="I126" s="164">
        <f t="shared" si="17"/>
        <v>8.0104551045510508E-2</v>
      </c>
      <c r="J126" s="164">
        <f>H126/H123</f>
        <v>0.28554589057800178</v>
      </c>
    </row>
    <row r="127" spans="2:10" x14ac:dyDescent="0.25">
      <c r="B127" s="158" t="s">
        <v>107</v>
      </c>
      <c r="C127" s="159">
        <v>10764</v>
      </c>
      <c r="D127" s="159">
        <v>2169</v>
      </c>
      <c r="E127" s="159">
        <v>7573</v>
      </c>
      <c r="F127" s="159">
        <v>13157</v>
      </c>
      <c r="G127" s="159">
        <v>11967</v>
      </c>
      <c r="H127" s="159">
        <v>12686</v>
      </c>
      <c r="I127" s="160">
        <f t="shared" si="17"/>
        <v>6.0081891869307347E-2</v>
      </c>
      <c r="J127" s="160">
        <f>H127/H123</f>
        <v>0.51564913421673031</v>
      </c>
    </row>
    <row r="128" spans="2:10" x14ac:dyDescent="0.25">
      <c r="B128" s="162" t="s">
        <v>110</v>
      </c>
      <c r="C128" s="163">
        <v>1289</v>
      </c>
      <c r="D128" s="163">
        <v>52</v>
      </c>
      <c r="E128" s="163">
        <v>805</v>
      </c>
      <c r="F128" s="163">
        <v>1683</v>
      </c>
      <c r="G128" s="163">
        <v>1569</v>
      </c>
      <c r="H128" s="163">
        <v>1627</v>
      </c>
      <c r="I128" s="164">
        <f t="shared" si="17"/>
        <v>3.696622052262577E-2</v>
      </c>
      <c r="J128" s="164">
        <f>H128/H123</f>
        <v>6.613283472888383E-2</v>
      </c>
    </row>
    <row r="129" spans="2:10" x14ac:dyDescent="0.25">
      <c r="B129" s="162" t="s">
        <v>113</v>
      </c>
      <c r="C129" s="163">
        <v>1281</v>
      </c>
      <c r="D129" s="163">
        <v>234</v>
      </c>
      <c r="E129" s="163">
        <v>951</v>
      </c>
      <c r="F129" s="163">
        <v>2175</v>
      </c>
      <c r="G129" s="163">
        <v>1964</v>
      </c>
      <c r="H129" s="163">
        <v>2299</v>
      </c>
      <c r="I129" s="164">
        <f t="shared" si="17"/>
        <v>0.17057026476578407</v>
      </c>
      <c r="J129" s="164">
        <f>H129/H123</f>
        <v>9.3447687179904079E-2</v>
      </c>
    </row>
    <row r="130" spans="2:10" x14ac:dyDescent="0.25">
      <c r="B130" s="162" t="s">
        <v>116</v>
      </c>
      <c r="C130" s="163">
        <v>701</v>
      </c>
      <c r="D130" s="163">
        <v>254</v>
      </c>
      <c r="E130" s="163">
        <v>659</v>
      </c>
      <c r="F130" s="163">
        <v>1025</v>
      </c>
      <c r="G130" s="163">
        <v>851</v>
      </c>
      <c r="H130" s="163">
        <v>858</v>
      </c>
      <c r="I130" s="164">
        <f t="shared" si="17"/>
        <v>8.2256169212691077E-3</v>
      </c>
      <c r="J130" s="164">
        <f>H130/H123</f>
        <v>3.4875213397284777E-2</v>
      </c>
    </row>
    <row r="131" spans="2:10" x14ac:dyDescent="0.25">
      <c r="B131" s="162" t="s">
        <v>123</v>
      </c>
      <c r="C131" s="163">
        <v>231</v>
      </c>
      <c r="D131" s="163">
        <v>38</v>
      </c>
      <c r="E131" s="163">
        <v>270</v>
      </c>
      <c r="F131" s="163">
        <v>297</v>
      </c>
      <c r="G131" s="163">
        <v>273</v>
      </c>
      <c r="H131" s="163">
        <v>376</v>
      </c>
      <c r="I131" s="164">
        <f t="shared" si="17"/>
        <v>0.37728937728937728</v>
      </c>
      <c r="J131" s="164">
        <f>H131/H123</f>
        <v>1.5283310299975612E-2</v>
      </c>
    </row>
    <row r="132" spans="2:10" x14ac:dyDescent="0.25">
      <c r="B132" s="162" t="s">
        <v>119</v>
      </c>
      <c r="C132" s="163">
        <v>222</v>
      </c>
      <c r="D132" s="163">
        <v>43</v>
      </c>
      <c r="E132" s="163">
        <v>170</v>
      </c>
      <c r="F132" s="163">
        <v>239</v>
      </c>
      <c r="G132" s="163">
        <v>277</v>
      </c>
      <c r="H132" s="163">
        <v>323</v>
      </c>
      <c r="I132" s="164">
        <f t="shared" si="17"/>
        <v>0.1660649819494584</v>
      </c>
      <c r="J132" s="164">
        <f>H132/H123</f>
        <v>1.3129013901308837E-2</v>
      </c>
    </row>
    <row r="133" spans="2:10" x14ac:dyDescent="0.25">
      <c r="B133" s="162" t="s">
        <v>128</v>
      </c>
      <c r="C133" s="163">
        <v>301</v>
      </c>
      <c r="D133" s="163">
        <v>2</v>
      </c>
      <c r="E133" s="163">
        <v>168</v>
      </c>
      <c r="F133" s="163">
        <v>190</v>
      </c>
      <c r="G133" s="163">
        <v>268</v>
      </c>
      <c r="H133" s="163">
        <v>203</v>
      </c>
      <c r="I133" s="164">
        <f t="shared" si="17"/>
        <v>-0.2425373134328358</v>
      </c>
      <c r="J133" s="164">
        <f>H133/H123</f>
        <v>8.2513616779123656E-3</v>
      </c>
    </row>
    <row r="134" spans="2:10" x14ac:dyDescent="0.25">
      <c r="B134" s="162" t="s">
        <v>131</v>
      </c>
      <c r="C134" s="163">
        <v>386</v>
      </c>
      <c r="D134" s="163">
        <v>20</v>
      </c>
      <c r="E134" s="163">
        <v>275</v>
      </c>
      <c r="F134" s="163">
        <v>453</v>
      </c>
      <c r="G134" s="163">
        <v>381</v>
      </c>
      <c r="H134" s="163">
        <v>448</v>
      </c>
      <c r="I134" s="164">
        <f t="shared" si="17"/>
        <v>0.1758530183727034</v>
      </c>
      <c r="J134" s="164">
        <f>H134/H123</f>
        <v>1.8209901634013495E-2</v>
      </c>
    </row>
    <row r="135" spans="2:10" x14ac:dyDescent="0.25">
      <c r="B135" s="167" t="s">
        <v>145</v>
      </c>
      <c r="C135" s="168">
        <f t="shared" ref="C135:H135" si="18">C127-SUM(C128:C134)</f>
        <v>6353</v>
      </c>
      <c r="D135" s="168">
        <f t="shared" si="18"/>
        <v>1526</v>
      </c>
      <c r="E135" s="168">
        <f t="shared" si="18"/>
        <v>4275</v>
      </c>
      <c r="F135" s="168">
        <f t="shared" si="18"/>
        <v>7095</v>
      </c>
      <c r="G135" s="168">
        <f t="shared" si="18"/>
        <v>6384</v>
      </c>
      <c r="H135" s="168">
        <f t="shared" si="18"/>
        <v>6552</v>
      </c>
      <c r="I135" s="169">
        <f t="shared" si="17"/>
        <v>2.6315789473684292E-2</v>
      </c>
      <c r="J135" s="169">
        <f>H135/H123</f>
        <v>0.26631981139744737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21031</v>
      </c>
      <c r="D137" s="175">
        <v>6223</v>
      </c>
      <c r="E137" s="175">
        <v>15598</v>
      </c>
      <c r="F137" s="175">
        <v>22490</v>
      </c>
      <c r="G137" s="175">
        <v>22650</v>
      </c>
      <c r="H137" s="175">
        <v>22528</v>
      </c>
      <c r="I137" s="176">
        <f t="shared" ref="I137:I149" si="19">IFERROR(H137/G137-1,"-")</f>
        <v>-5.3863134657836653E-3</v>
      </c>
      <c r="J137" s="176">
        <f>H137/H137</f>
        <v>1</v>
      </c>
    </row>
    <row r="138" spans="2:10" x14ac:dyDescent="0.25">
      <c r="B138" s="158" t="s">
        <v>97</v>
      </c>
      <c r="C138" s="159">
        <v>827</v>
      </c>
      <c r="D138" s="159">
        <v>3353</v>
      </c>
      <c r="E138" s="159">
        <v>744</v>
      </c>
      <c r="F138" s="159">
        <v>1649</v>
      </c>
      <c r="G138" s="159">
        <v>1032</v>
      </c>
      <c r="H138" s="159">
        <v>851</v>
      </c>
      <c r="I138" s="160">
        <f t="shared" si="19"/>
        <v>-0.17538759689922478</v>
      </c>
      <c r="J138" s="160">
        <f>H138/H137</f>
        <v>3.7775213068181816E-2</v>
      </c>
    </row>
    <row r="139" spans="2:10" x14ac:dyDescent="0.25">
      <c r="B139" s="162" t="s">
        <v>103</v>
      </c>
      <c r="C139" s="163">
        <v>495</v>
      </c>
      <c r="D139" s="163">
        <v>2893</v>
      </c>
      <c r="E139" s="163">
        <v>229</v>
      </c>
      <c r="F139" s="163">
        <v>927</v>
      </c>
      <c r="G139" s="163">
        <v>571</v>
      </c>
      <c r="H139" s="163">
        <v>248</v>
      </c>
      <c r="I139" s="164">
        <f t="shared" si="19"/>
        <v>-0.56567425569176888</v>
      </c>
      <c r="J139" s="164">
        <f>H139/H137</f>
        <v>1.1008522727272728E-2</v>
      </c>
    </row>
    <row r="140" spans="2:10" x14ac:dyDescent="0.25">
      <c r="B140" s="162" t="s">
        <v>100</v>
      </c>
      <c r="C140" s="163">
        <v>332</v>
      </c>
      <c r="D140" s="163">
        <v>460</v>
      </c>
      <c r="E140" s="163">
        <v>515</v>
      </c>
      <c r="F140" s="163">
        <v>722</v>
      </c>
      <c r="G140" s="163">
        <v>461</v>
      </c>
      <c r="H140" s="163">
        <v>603</v>
      </c>
      <c r="I140" s="164">
        <f t="shared" si="19"/>
        <v>0.30802603036876364</v>
      </c>
      <c r="J140" s="164">
        <f>H140/H137</f>
        <v>2.6766690340909092E-2</v>
      </c>
    </row>
    <row r="141" spans="2:10" x14ac:dyDescent="0.25">
      <c r="B141" s="158" t="s">
        <v>107</v>
      </c>
      <c r="C141" s="159">
        <v>20204</v>
      </c>
      <c r="D141" s="159">
        <v>2870</v>
      </c>
      <c r="E141" s="159">
        <v>14854</v>
      </c>
      <c r="F141" s="159">
        <v>20841</v>
      </c>
      <c r="G141" s="159">
        <v>21618</v>
      </c>
      <c r="H141" s="159">
        <v>21677</v>
      </c>
      <c r="I141" s="160">
        <f t="shared" si="19"/>
        <v>2.729207142196266E-3</v>
      </c>
      <c r="J141" s="160">
        <f>H141/H137</f>
        <v>0.96222478693181823</v>
      </c>
    </row>
    <row r="142" spans="2:10" x14ac:dyDescent="0.25">
      <c r="B142" s="162" t="s">
        <v>110</v>
      </c>
      <c r="C142" s="163">
        <v>8678</v>
      </c>
      <c r="D142" s="163">
        <v>119</v>
      </c>
      <c r="E142" s="163">
        <v>4593</v>
      </c>
      <c r="F142" s="163">
        <v>7748</v>
      </c>
      <c r="G142" s="163">
        <v>8574</v>
      </c>
      <c r="H142" s="163">
        <v>8868</v>
      </c>
      <c r="I142" s="164">
        <f t="shared" si="19"/>
        <v>3.4289713086074203E-2</v>
      </c>
      <c r="J142" s="164">
        <f>H142/H137</f>
        <v>0.39364346590909088</v>
      </c>
    </row>
    <row r="143" spans="2:10" x14ac:dyDescent="0.25">
      <c r="B143" s="162" t="s">
        <v>113</v>
      </c>
      <c r="C143" s="163">
        <v>1507</v>
      </c>
      <c r="D143" s="163">
        <v>239</v>
      </c>
      <c r="E143" s="163">
        <v>1070</v>
      </c>
      <c r="F143" s="163">
        <v>1623</v>
      </c>
      <c r="G143" s="163">
        <v>1605</v>
      </c>
      <c r="H143" s="163">
        <v>1749</v>
      </c>
      <c r="I143" s="164">
        <f t="shared" si="19"/>
        <v>8.9719626168224265E-2</v>
      </c>
      <c r="J143" s="164">
        <f>H143/H137</f>
        <v>7.763671875E-2</v>
      </c>
    </row>
    <row r="144" spans="2:10" x14ac:dyDescent="0.25">
      <c r="B144" s="162" t="s">
        <v>116</v>
      </c>
      <c r="C144" s="163">
        <v>1411</v>
      </c>
      <c r="D144" s="163">
        <v>1035</v>
      </c>
      <c r="E144" s="163">
        <v>1353</v>
      </c>
      <c r="F144" s="163">
        <v>1657</v>
      </c>
      <c r="G144" s="163">
        <v>1470</v>
      </c>
      <c r="H144" s="163">
        <v>1563</v>
      </c>
      <c r="I144" s="164">
        <f t="shared" si="19"/>
        <v>6.3265306122449072E-2</v>
      </c>
      <c r="J144" s="164">
        <f>H144/H137</f>
        <v>6.9380326704545456E-2</v>
      </c>
    </row>
    <row r="145" spans="2:10" x14ac:dyDescent="0.25">
      <c r="B145" s="162" t="s">
        <v>123</v>
      </c>
      <c r="C145" s="163">
        <v>349</v>
      </c>
      <c r="D145" s="163">
        <v>32</v>
      </c>
      <c r="E145" s="163">
        <v>928</v>
      </c>
      <c r="F145" s="163">
        <v>676</v>
      </c>
      <c r="G145" s="163">
        <v>554</v>
      </c>
      <c r="H145" s="163">
        <v>512</v>
      </c>
      <c r="I145" s="164">
        <f t="shared" si="19"/>
        <v>-7.5812274368231014E-2</v>
      </c>
      <c r="J145" s="164">
        <f>H145/H137</f>
        <v>2.2727272727272728E-2</v>
      </c>
    </row>
    <row r="146" spans="2:10" x14ac:dyDescent="0.25">
      <c r="B146" s="162" t="s">
        <v>119</v>
      </c>
      <c r="C146" s="163">
        <v>313</v>
      </c>
      <c r="D146" s="163">
        <v>175</v>
      </c>
      <c r="E146" s="163">
        <v>418</v>
      </c>
      <c r="F146" s="163">
        <v>363</v>
      </c>
      <c r="G146" s="163">
        <v>373</v>
      </c>
      <c r="H146" s="163">
        <v>326</v>
      </c>
      <c r="I146" s="164">
        <f t="shared" si="19"/>
        <v>-0.12600536193029488</v>
      </c>
      <c r="J146" s="164">
        <f>H146/H137</f>
        <v>1.4470880681818182E-2</v>
      </c>
    </row>
    <row r="147" spans="2:10" x14ac:dyDescent="0.25">
      <c r="B147" s="162" t="s">
        <v>128</v>
      </c>
      <c r="C147" s="163">
        <v>611</v>
      </c>
      <c r="D147" s="163">
        <v>18</v>
      </c>
      <c r="E147" s="163">
        <v>458</v>
      </c>
      <c r="F147" s="163">
        <v>905</v>
      </c>
      <c r="G147" s="163">
        <v>616</v>
      </c>
      <c r="H147" s="163">
        <v>664</v>
      </c>
      <c r="I147" s="164">
        <f t="shared" si="19"/>
        <v>7.7922077922077948E-2</v>
      </c>
      <c r="J147" s="164">
        <f>H147/H137</f>
        <v>2.947443181818182E-2</v>
      </c>
    </row>
    <row r="148" spans="2:10" x14ac:dyDescent="0.25">
      <c r="B148" s="162" t="s">
        <v>131</v>
      </c>
      <c r="C148" s="163">
        <v>1321</v>
      </c>
      <c r="D148" s="163">
        <v>8</v>
      </c>
      <c r="E148" s="163">
        <v>232</v>
      </c>
      <c r="F148" s="163">
        <v>528</v>
      </c>
      <c r="G148" s="163">
        <v>491</v>
      </c>
      <c r="H148" s="163">
        <v>342</v>
      </c>
      <c r="I148" s="164">
        <f t="shared" si="19"/>
        <v>-0.30346232179226074</v>
      </c>
      <c r="J148" s="164">
        <f>H148/H137</f>
        <v>1.5181107954545454E-2</v>
      </c>
    </row>
    <row r="149" spans="2:10" x14ac:dyDescent="0.25">
      <c r="B149" s="167" t="s">
        <v>145</v>
      </c>
      <c r="C149" s="168">
        <f t="shared" ref="C149:H149" si="20">C141-SUM(C142:C148)</f>
        <v>6014</v>
      </c>
      <c r="D149" s="168">
        <f t="shared" si="20"/>
        <v>1244</v>
      </c>
      <c r="E149" s="168">
        <f t="shared" si="20"/>
        <v>5802</v>
      </c>
      <c r="F149" s="168">
        <f t="shared" si="20"/>
        <v>7341</v>
      </c>
      <c r="G149" s="168">
        <f t="shared" si="20"/>
        <v>7935</v>
      </c>
      <c r="H149" s="168">
        <f t="shared" si="20"/>
        <v>7653</v>
      </c>
      <c r="I149" s="169">
        <f t="shared" si="19"/>
        <v>-3.5538752362949011E-2</v>
      </c>
      <c r="J149" s="169">
        <f>H149/H137</f>
        <v>0.33971058238636365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9108</v>
      </c>
      <c r="D151" s="175">
        <v>2162</v>
      </c>
      <c r="E151" s="175">
        <v>7357</v>
      </c>
      <c r="F151" s="175">
        <v>9834</v>
      </c>
      <c r="G151" s="175">
        <v>10776</v>
      </c>
      <c r="H151" s="175">
        <v>9985</v>
      </c>
      <c r="I151" s="176">
        <f t="shared" ref="I151:I163" si="21">IFERROR(H151/G151-1,"-")</f>
        <v>-7.3403860430586443E-2</v>
      </c>
      <c r="J151" s="176">
        <f>H151/H151</f>
        <v>1</v>
      </c>
    </row>
    <row r="152" spans="2:10" x14ac:dyDescent="0.25">
      <c r="B152" s="158" t="s">
        <v>97</v>
      </c>
      <c r="C152" s="159">
        <v>2417</v>
      </c>
      <c r="D152" s="159">
        <v>1527</v>
      </c>
      <c r="E152" s="159">
        <v>3087</v>
      </c>
      <c r="F152" s="159">
        <v>3839</v>
      </c>
      <c r="G152" s="159">
        <v>3748</v>
      </c>
      <c r="H152" s="159">
        <v>3225</v>
      </c>
      <c r="I152" s="160">
        <f t="shared" si="21"/>
        <v>-0.13954108858057634</v>
      </c>
      <c r="J152" s="160">
        <f>H152/H151</f>
        <v>0.32298447671507263</v>
      </c>
    </row>
    <row r="153" spans="2:10" x14ac:dyDescent="0.25">
      <c r="B153" s="162" t="s">
        <v>103</v>
      </c>
      <c r="C153" s="163">
        <v>618</v>
      </c>
      <c r="D153" s="163">
        <v>1278</v>
      </c>
      <c r="E153" s="163">
        <v>2348</v>
      </c>
      <c r="F153" s="163">
        <v>2627</v>
      </c>
      <c r="G153" s="163">
        <v>2803</v>
      </c>
      <c r="H153" s="163">
        <v>2166</v>
      </c>
      <c r="I153" s="164">
        <f t="shared" si="21"/>
        <v>-0.22725651088119869</v>
      </c>
      <c r="J153" s="164">
        <f>H153/H151</f>
        <v>0.21692538808212319</v>
      </c>
    </row>
    <row r="154" spans="2:10" x14ac:dyDescent="0.25">
      <c r="B154" s="162" t="s">
        <v>100</v>
      </c>
      <c r="C154" s="163">
        <v>1799</v>
      </c>
      <c r="D154" s="163">
        <v>249</v>
      </c>
      <c r="E154" s="163">
        <v>739</v>
      </c>
      <c r="F154" s="163">
        <v>1212</v>
      </c>
      <c r="G154" s="163">
        <v>945</v>
      </c>
      <c r="H154" s="163">
        <v>1059</v>
      </c>
      <c r="I154" s="164">
        <f t="shared" si="21"/>
        <v>0.12063492063492065</v>
      </c>
      <c r="J154" s="164">
        <f>H154/H151</f>
        <v>0.10605908863294942</v>
      </c>
    </row>
    <row r="155" spans="2:10" x14ac:dyDescent="0.25">
      <c r="B155" s="158" t="s">
        <v>107</v>
      </c>
      <c r="C155" s="159">
        <v>6691</v>
      </c>
      <c r="D155" s="159">
        <v>635</v>
      </c>
      <c r="E155" s="159">
        <v>4270</v>
      </c>
      <c r="F155" s="159">
        <v>5995</v>
      </c>
      <c r="G155" s="159">
        <v>7028</v>
      </c>
      <c r="H155" s="159">
        <v>6760</v>
      </c>
      <c r="I155" s="160">
        <f t="shared" si="21"/>
        <v>-3.8133181559476426E-2</v>
      </c>
      <c r="J155" s="160">
        <f>H155/H151</f>
        <v>0.67701552328492742</v>
      </c>
    </row>
    <row r="156" spans="2:10" x14ac:dyDescent="0.25">
      <c r="B156" s="162" t="s">
        <v>110</v>
      </c>
      <c r="C156" s="163">
        <v>2143</v>
      </c>
      <c r="D156" s="163">
        <v>25</v>
      </c>
      <c r="E156" s="163">
        <v>1362</v>
      </c>
      <c r="F156" s="163">
        <v>1766</v>
      </c>
      <c r="G156" s="163">
        <v>2058</v>
      </c>
      <c r="H156" s="163">
        <v>1176</v>
      </c>
      <c r="I156" s="164">
        <f t="shared" si="21"/>
        <v>-0.4285714285714286</v>
      </c>
      <c r="J156" s="164">
        <f>H156/H151</f>
        <v>0.11777666499749624</v>
      </c>
    </row>
    <row r="157" spans="2:10" x14ac:dyDescent="0.25">
      <c r="B157" s="162" t="s">
        <v>113</v>
      </c>
      <c r="C157" s="163">
        <v>1782</v>
      </c>
      <c r="D157" s="163">
        <v>171</v>
      </c>
      <c r="E157" s="163">
        <v>957</v>
      </c>
      <c r="F157" s="163">
        <v>1312</v>
      </c>
      <c r="G157" s="163">
        <v>1393</v>
      </c>
      <c r="H157" s="163">
        <v>1316</v>
      </c>
      <c r="I157" s="164">
        <f t="shared" si="21"/>
        <v>-5.5276381909547756E-2</v>
      </c>
      <c r="J157" s="164">
        <f>H157/H151</f>
        <v>0.13179769654481724</v>
      </c>
    </row>
    <row r="158" spans="2:10" x14ac:dyDescent="0.25">
      <c r="B158" s="162" t="s">
        <v>116</v>
      </c>
      <c r="C158" s="163">
        <v>755</v>
      </c>
      <c r="D158" s="163">
        <v>136</v>
      </c>
      <c r="E158" s="163">
        <v>414</v>
      </c>
      <c r="F158" s="163">
        <v>774</v>
      </c>
      <c r="G158" s="163">
        <v>874</v>
      </c>
      <c r="H158" s="163">
        <v>1305</v>
      </c>
      <c r="I158" s="164">
        <f t="shared" si="21"/>
        <v>0.49313501144164751</v>
      </c>
      <c r="J158" s="164">
        <f>H158/H151</f>
        <v>0.13069604406609914</v>
      </c>
    </row>
    <row r="159" spans="2:10" x14ac:dyDescent="0.25">
      <c r="B159" s="162" t="s">
        <v>123</v>
      </c>
      <c r="C159" s="163">
        <v>198</v>
      </c>
      <c r="D159" s="163">
        <v>12</v>
      </c>
      <c r="E159" s="163">
        <v>150</v>
      </c>
      <c r="F159" s="163">
        <v>203</v>
      </c>
      <c r="G159" s="163">
        <v>293</v>
      </c>
      <c r="H159" s="163">
        <v>370</v>
      </c>
      <c r="I159" s="164">
        <f t="shared" si="21"/>
        <v>0.2627986348122866</v>
      </c>
      <c r="J159" s="164">
        <f>H159/H151</f>
        <v>3.7055583375062595E-2</v>
      </c>
    </row>
    <row r="160" spans="2:10" x14ac:dyDescent="0.25">
      <c r="B160" s="162" t="s">
        <v>119</v>
      </c>
      <c r="C160" s="163">
        <v>203</v>
      </c>
      <c r="D160" s="163">
        <v>26</v>
      </c>
      <c r="E160" s="163">
        <v>196</v>
      </c>
      <c r="F160" s="163">
        <v>311</v>
      </c>
      <c r="G160" s="163">
        <v>326</v>
      </c>
      <c r="H160" s="163">
        <v>357</v>
      </c>
      <c r="I160" s="164">
        <f t="shared" si="21"/>
        <v>9.5092024539877196E-2</v>
      </c>
      <c r="J160" s="164">
        <f>H160/H151</f>
        <v>3.5753630445668504E-2</v>
      </c>
    </row>
    <row r="161" spans="2:10" x14ac:dyDescent="0.25">
      <c r="B161" s="162" t="s">
        <v>128</v>
      </c>
      <c r="C161" s="163">
        <v>167</v>
      </c>
      <c r="D161" s="163">
        <v>6</v>
      </c>
      <c r="E161" s="163">
        <v>100</v>
      </c>
      <c r="F161" s="163">
        <v>112</v>
      </c>
      <c r="G161" s="163">
        <v>127</v>
      </c>
      <c r="H161" s="163">
        <v>85</v>
      </c>
      <c r="I161" s="164">
        <f t="shared" si="21"/>
        <v>-0.3307086614173228</v>
      </c>
      <c r="J161" s="164">
        <f>H161/H151</f>
        <v>8.5127691537305959E-3</v>
      </c>
    </row>
    <row r="162" spans="2:10" x14ac:dyDescent="0.25">
      <c r="B162" s="162" t="s">
        <v>131</v>
      </c>
      <c r="C162" s="163">
        <v>149</v>
      </c>
      <c r="D162" s="163">
        <v>10</v>
      </c>
      <c r="E162" s="163">
        <v>124</v>
      </c>
      <c r="F162" s="163">
        <v>212</v>
      </c>
      <c r="G162" s="163">
        <v>190</v>
      </c>
      <c r="H162" s="163">
        <v>121</v>
      </c>
      <c r="I162" s="164">
        <f t="shared" si="21"/>
        <v>-0.36315789473684212</v>
      </c>
      <c r="J162" s="164">
        <f>H162/H151</f>
        <v>1.2118177265898849E-2</v>
      </c>
    </row>
    <row r="163" spans="2:10" x14ac:dyDescent="0.25">
      <c r="B163" s="167" t="s">
        <v>145</v>
      </c>
      <c r="C163" s="168">
        <f t="shared" ref="C163:H163" si="22">C155-SUM(C156:C162)</f>
        <v>1294</v>
      </c>
      <c r="D163" s="168">
        <f t="shared" si="22"/>
        <v>249</v>
      </c>
      <c r="E163" s="168">
        <f t="shared" si="22"/>
        <v>967</v>
      </c>
      <c r="F163" s="168">
        <f t="shared" si="22"/>
        <v>1305</v>
      </c>
      <c r="G163" s="168">
        <f t="shared" si="22"/>
        <v>1767</v>
      </c>
      <c r="H163" s="168">
        <f t="shared" si="22"/>
        <v>2030</v>
      </c>
      <c r="I163" s="169">
        <f t="shared" si="21"/>
        <v>0.14883984153933216</v>
      </c>
      <c r="J163" s="169">
        <f>H163/H151</f>
        <v>0.20330495743615423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745B7-FA3D-4CFB-A5C0-EF74113FF467}">
  <sheetPr codeName="Hoja16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143"/>
      <c r="K4" s="143"/>
      <c r="N4" s="142" t="s">
        <v>262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N6" s="144"/>
      <c r="O6" s="300" t="s">
        <v>43</v>
      </c>
      <c r="P6" s="301"/>
      <c r="Q6" s="301"/>
      <c r="R6" s="301"/>
      <c r="S6" s="301"/>
      <c r="T6" s="301"/>
      <c r="U6" s="301"/>
      <c r="V6" s="301"/>
      <c r="W6" s="301"/>
    </row>
    <row r="7" spans="1:23" s="145" customFormat="1" ht="72" customHeight="1" x14ac:dyDescent="0.25">
      <c r="B7" s="146"/>
      <c r="C7" s="171" t="s">
        <v>310</v>
      </c>
      <c r="D7" s="171" t="s">
        <v>311</v>
      </c>
      <c r="E7" s="171" t="s">
        <v>312</v>
      </c>
      <c r="F7" s="171" t="s">
        <v>313</v>
      </c>
      <c r="G7" s="171" t="s">
        <v>314</v>
      </c>
      <c r="H7" s="171" t="s">
        <v>315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310</v>
      </c>
      <c r="P7" s="171" t="s">
        <v>311</v>
      </c>
      <c r="Q7" s="171" t="s">
        <v>312</v>
      </c>
      <c r="R7" s="171" t="s">
        <v>313</v>
      </c>
      <c r="S7" s="171" t="s">
        <v>314</v>
      </c>
      <c r="T7" s="171" t="s">
        <v>315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51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293229</v>
      </c>
      <c r="D9" s="175">
        <f t="shared" si="0"/>
        <v>35671</v>
      </c>
      <c r="E9" s="175">
        <f t="shared" si="0"/>
        <v>211722</v>
      </c>
      <c r="F9" s="175">
        <f t="shared" si="0"/>
        <v>323159</v>
      </c>
      <c r="G9" s="175">
        <f t="shared" si="0"/>
        <v>328440</v>
      </c>
      <c r="H9" s="175">
        <f t="shared" si="0"/>
        <v>336465</v>
      </c>
      <c r="I9" s="176">
        <f>IFERROR(H9/G9-1,"-")</f>
        <v>2.4433686518085418E-2</v>
      </c>
      <c r="J9" s="175">
        <f t="shared" ref="J9:J21" si="1">H9-G9</f>
        <v>8025</v>
      </c>
      <c r="K9" s="176">
        <f t="shared" ref="K9:K21" si="2">H9/H$9</f>
        <v>1</v>
      </c>
      <c r="N9" s="155" t="s">
        <v>68</v>
      </c>
      <c r="O9" s="175">
        <f t="shared" ref="O9:T9" si="3">O10+O13</f>
        <v>20553</v>
      </c>
      <c r="P9" s="175">
        <f t="shared" si="3"/>
        <v>4767</v>
      </c>
      <c r="Q9" s="175">
        <f t="shared" si="3"/>
        <v>14146</v>
      </c>
      <c r="R9" s="175">
        <f t="shared" si="3"/>
        <v>23609</v>
      </c>
      <c r="S9" s="175">
        <f t="shared" si="3"/>
        <v>23867</v>
      </c>
      <c r="T9" s="175">
        <f t="shared" si="3"/>
        <v>24602</v>
      </c>
      <c r="U9" s="176">
        <f>IFERROR(T9/S9-1,"-")</f>
        <v>3.0795659278501697E-2</v>
      </c>
      <c r="V9" s="175">
        <f>T9-S9</f>
        <v>735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49229</v>
      </c>
      <c r="D10" s="159">
        <v>16762</v>
      </c>
      <c r="E10" s="159">
        <v>37221</v>
      </c>
      <c r="F10" s="159">
        <v>55277</v>
      </c>
      <c r="G10" s="159">
        <v>48288</v>
      </c>
      <c r="H10" s="159">
        <v>49489</v>
      </c>
      <c r="I10" s="177">
        <f>IFERROR(H10/G10-1,"-")</f>
        <v>2.4871603711067003E-2</v>
      </c>
      <c r="J10" s="158">
        <f t="shared" si="1"/>
        <v>1201</v>
      </c>
      <c r="K10" s="160">
        <f t="shared" si="2"/>
        <v>0.14708513515521673</v>
      </c>
      <c r="N10" s="158" t="s">
        <v>97</v>
      </c>
      <c r="O10" s="159">
        <v>9789</v>
      </c>
      <c r="P10" s="159">
        <v>2598</v>
      </c>
      <c r="Q10" s="159">
        <v>6573</v>
      </c>
      <c r="R10" s="159">
        <v>10452</v>
      </c>
      <c r="S10" s="159">
        <v>11900</v>
      </c>
      <c r="T10" s="159">
        <v>11916</v>
      </c>
      <c r="U10" s="177">
        <f>IFERROR(T10/S10-1,"-")</f>
        <v>1.3445378151260012E-3</v>
      </c>
      <c r="V10" s="158">
        <f t="shared" ref="V10:V20" si="5">T10-S10</f>
        <v>16</v>
      </c>
      <c r="W10" s="160">
        <f t="shared" si="4"/>
        <v>0.48435086578326964</v>
      </c>
    </row>
    <row r="11" spans="1:23" x14ac:dyDescent="0.25">
      <c r="A11" s="161" t="s">
        <v>100</v>
      </c>
      <c r="B11" s="162" t="s">
        <v>103</v>
      </c>
      <c r="C11" s="163">
        <v>15075</v>
      </c>
      <c r="D11" s="163">
        <v>11722</v>
      </c>
      <c r="E11" s="163">
        <v>14569</v>
      </c>
      <c r="F11" s="163">
        <v>21244</v>
      </c>
      <c r="G11" s="163">
        <v>16804</v>
      </c>
      <c r="H11" s="163">
        <v>15351</v>
      </c>
      <c r="I11" s="178">
        <f>IFERROR(H11/G11-1,"-")</f>
        <v>-8.6467507736253224E-2</v>
      </c>
      <c r="J11" s="162">
        <f t="shared" si="1"/>
        <v>-1453</v>
      </c>
      <c r="K11" s="164">
        <f t="shared" si="2"/>
        <v>4.5624359145824973E-2</v>
      </c>
      <c r="N11" s="162" t="s">
        <v>103</v>
      </c>
      <c r="O11" s="163">
        <v>5042</v>
      </c>
      <c r="P11" s="163">
        <v>1186</v>
      </c>
      <c r="Q11" s="163">
        <v>2656</v>
      </c>
      <c r="R11" s="163">
        <v>5002</v>
      </c>
      <c r="S11" s="163">
        <v>5396</v>
      </c>
      <c r="T11" s="163">
        <v>4891</v>
      </c>
      <c r="U11" s="178">
        <f>IFERROR(T11/S11-1,"-")</f>
        <v>-9.3587842846552971E-2</v>
      </c>
      <c r="V11" s="162">
        <f t="shared" si="5"/>
        <v>-505</v>
      </c>
      <c r="W11" s="164">
        <f>T11/T$9</f>
        <v>0.19880497520526785</v>
      </c>
    </row>
    <row r="12" spans="1:23" x14ac:dyDescent="0.25">
      <c r="A12" s="1"/>
      <c r="B12" s="162" t="s">
        <v>100</v>
      </c>
      <c r="C12" s="163">
        <v>34154</v>
      </c>
      <c r="D12" s="163">
        <v>5040</v>
      </c>
      <c r="E12" s="163">
        <v>22652</v>
      </c>
      <c r="F12" s="163">
        <v>34033</v>
      </c>
      <c r="G12" s="163">
        <v>31484</v>
      </c>
      <c r="H12" s="163">
        <v>34138</v>
      </c>
      <c r="I12" s="178">
        <f>IFERROR(H12/G12-1,"-")</f>
        <v>8.4296785668911189E-2</v>
      </c>
      <c r="J12" s="162">
        <f t="shared" si="1"/>
        <v>2654</v>
      </c>
      <c r="K12" s="164">
        <f t="shared" si="2"/>
        <v>0.10146077600939177</v>
      </c>
      <c r="N12" s="162" t="s">
        <v>100</v>
      </c>
      <c r="O12" s="163">
        <v>4747</v>
      </c>
      <c r="P12" s="163">
        <v>1412</v>
      </c>
      <c r="Q12" s="163">
        <v>3917</v>
      </c>
      <c r="R12" s="163">
        <v>5450</v>
      </c>
      <c r="S12" s="163">
        <v>6504</v>
      </c>
      <c r="T12" s="163">
        <v>7025</v>
      </c>
      <c r="U12" s="178">
        <f>IFERROR(T12/S12-1,"-")</f>
        <v>8.0104551045510508E-2</v>
      </c>
      <c r="V12" s="162">
        <f t="shared" si="5"/>
        <v>521</v>
      </c>
      <c r="W12" s="164">
        <f t="shared" si="4"/>
        <v>0.28554589057800178</v>
      </c>
    </row>
    <row r="13" spans="1:23" s="56" customFormat="1" x14ac:dyDescent="0.25">
      <c r="B13" s="158" t="s">
        <v>107</v>
      </c>
      <c r="C13" s="159">
        <v>244000</v>
      </c>
      <c r="D13" s="159">
        <v>18909</v>
      </c>
      <c r="E13" s="159">
        <v>174501</v>
      </c>
      <c r="F13" s="159">
        <v>267882</v>
      </c>
      <c r="G13" s="159">
        <v>280152</v>
      </c>
      <c r="H13" s="159">
        <v>286976</v>
      </c>
      <c r="I13" s="177">
        <f>IFERROR(H13/G13-1,"-")</f>
        <v>2.4358205545560896E-2</v>
      </c>
      <c r="J13" s="158">
        <f t="shared" si="1"/>
        <v>6824</v>
      </c>
      <c r="K13" s="160">
        <f t="shared" si="2"/>
        <v>0.85291486484478329</v>
      </c>
      <c r="N13" s="158" t="s">
        <v>107</v>
      </c>
      <c r="O13" s="159">
        <v>10764</v>
      </c>
      <c r="P13" s="159">
        <v>2169</v>
      </c>
      <c r="Q13" s="159">
        <v>7573</v>
      </c>
      <c r="R13" s="159">
        <v>13157</v>
      </c>
      <c r="S13" s="159">
        <v>11967</v>
      </c>
      <c r="T13" s="159">
        <v>12686</v>
      </c>
      <c r="U13" s="177">
        <f>IFERROR(T13/S13-1,"-")</f>
        <v>6.0081891869307347E-2</v>
      </c>
      <c r="V13" s="158">
        <f t="shared" si="5"/>
        <v>719</v>
      </c>
      <c r="W13" s="160">
        <f t="shared" si="4"/>
        <v>0.51564913421673031</v>
      </c>
    </row>
    <row r="14" spans="1:23" s="56" customFormat="1" x14ac:dyDescent="0.25">
      <c r="B14" s="162" t="s">
        <v>110</v>
      </c>
      <c r="C14" s="163">
        <v>92619</v>
      </c>
      <c r="D14" s="163">
        <v>1517</v>
      </c>
      <c r="E14" s="163">
        <v>56233</v>
      </c>
      <c r="F14" s="163">
        <v>98586</v>
      </c>
      <c r="G14" s="163">
        <v>109869</v>
      </c>
      <c r="H14" s="163">
        <v>114151</v>
      </c>
      <c r="I14" s="178">
        <f t="shared" ref="I14:I21" si="6">IFERROR(H14/G14-1,"-")</f>
        <v>3.897368684524305E-2</v>
      </c>
      <c r="J14" s="162">
        <f t="shared" si="1"/>
        <v>4282</v>
      </c>
      <c r="K14" s="164">
        <f t="shared" si="2"/>
        <v>0.33926559969090397</v>
      </c>
      <c r="N14" s="162" t="s">
        <v>110</v>
      </c>
      <c r="O14" s="163">
        <v>1289</v>
      </c>
      <c r="P14" s="163">
        <v>52</v>
      </c>
      <c r="Q14" s="163">
        <v>805</v>
      </c>
      <c r="R14" s="163">
        <v>1683</v>
      </c>
      <c r="S14" s="163">
        <v>1569</v>
      </c>
      <c r="T14" s="163">
        <v>1627</v>
      </c>
      <c r="U14" s="178">
        <f t="shared" ref="U14:U21" si="7">IFERROR(T14/S14-1,"-")</f>
        <v>3.696622052262577E-2</v>
      </c>
      <c r="V14" s="162">
        <f t="shared" si="5"/>
        <v>58</v>
      </c>
      <c r="W14" s="164">
        <f t="shared" si="4"/>
        <v>6.613283472888383E-2</v>
      </c>
    </row>
    <row r="15" spans="1:23" x14ac:dyDescent="0.25">
      <c r="A15" s="1"/>
      <c r="B15" s="162" t="s">
        <v>113</v>
      </c>
      <c r="C15" s="163">
        <v>35807</v>
      </c>
      <c r="D15" s="163">
        <v>3124</v>
      </c>
      <c r="E15" s="163">
        <v>21725</v>
      </c>
      <c r="F15" s="163">
        <v>34109</v>
      </c>
      <c r="G15" s="163">
        <v>36970</v>
      </c>
      <c r="H15" s="163">
        <v>36155</v>
      </c>
      <c r="I15" s="178">
        <f t="shared" si="6"/>
        <v>-2.2044901271301098E-2</v>
      </c>
      <c r="J15" s="162">
        <f t="shared" si="1"/>
        <v>-815</v>
      </c>
      <c r="K15" s="164">
        <f t="shared" si="2"/>
        <v>0.10745545599096488</v>
      </c>
      <c r="N15" s="162" t="s">
        <v>113</v>
      </c>
      <c r="O15" s="163">
        <v>1281</v>
      </c>
      <c r="P15" s="163">
        <v>234</v>
      </c>
      <c r="Q15" s="163">
        <v>951</v>
      </c>
      <c r="R15" s="163">
        <v>2175</v>
      </c>
      <c r="S15" s="163">
        <v>1964</v>
      </c>
      <c r="T15" s="163">
        <v>2299</v>
      </c>
      <c r="U15" s="178">
        <f t="shared" si="7"/>
        <v>0.17057026476578407</v>
      </c>
      <c r="V15" s="162">
        <f t="shared" si="5"/>
        <v>335</v>
      </c>
      <c r="W15" s="164">
        <f t="shared" si="4"/>
        <v>9.3447687179904079E-2</v>
      </c>
    </row>
    <row r="16" spans="1:23" x14ac:dyDescent="0.25">
      <c r="A16" s="1"/>
      <c r="B16" s="162" t="s">
        <v>116</v>
      </c>
      <c r="C16" s="163">
        <v>12403</v>
      </c>
      <c r="D16" s="163">
        <v>3865</v>
      </c>
      <c r="E16" s="163">
        <v>10088</v>
      </c>
      <c r="F16" s="163">
        <v>15097</v>
      </c>
      <c r="G16" s="163">
        <v>12986</v>
      </c>
      <c r="H16" s="163">
        <v>14132</v>
      </c>
      <c r="I16" s="178">
        <f t="shared" si="6"/>
        <v>8.8248883412906265E-2</v>
      </c>
      <c r="J16" s="162">
        <f t="shared" si="1"/>
        <v>1146</v>
      </c>
      <c r="K16" s="164">
        <f t="shared" si="2"/>
        <v>4.2001396876346721E-2</v>
      </c>
      <c r="N16" s="162" t="s">
        <v>116</v>
      </c>
      <c r="O16" s="163">
        <v>701</v>
      </c>
      <c r="P16" s="163">
        <v>254</v>
      </c>
      <c r="Q16" s="163">
        <v>659</v>
      </c>
      <c r="R16" s="163">
        <v>1025</v>
      </c>
      <c r="S16" s="163">
        <v>851</v>
      </c>
      <c r="T16" s="163">
        <v>858</v>
      </c>
      <c r="U16" s="178">
        <f t="shared" si="7"/>
        <v>8.2256169212691077E-3</v>
      </c>
      <c r="V16" s="162">
        <f t="shared" si="5"/>
        <v>7</v>
      </c>
      <c r="W16" s="164">
        <f t="shared" si="4"/>
        <v>3.4875213397284777E-2</v>
      </c>
    </row>
    <row r="17" spans="1:23" x14ac:dyDescent="0.25">
      <c r="A17" s="1"/>
      <c r="B17" s="162" t="s">
        <v>123</v>
      </c>
      <c r="C17" s="163">
        <v>7539</v>
      </c>
      <c r="D17" s="163">
        <v>260</v>
      </c>
      <c r="E17" s="163">
        <v>9800</v>
      </c>
      <c r="F17" s="163">
        <v>9587</v>
      </c>
      <c r="G17" s="163">
        <v>9868</v>
      </c>
      <c r="H17" s="163">
        <v>9469</v>
      </c>
      <c r="I17" s="178">
        <f t="shared" si="6"/>
        <v>-4.043372517227406E-2</v>
      </c>
      <c r="J17" s="162">
        <f t="shared" si="1"/>
        <v>-399</v>
      </c>
      <c r="K17" s="164">
        <f t="shared" si="2"/>
        <v>2.8142600270459037E-2</v>
      </c>
      <c r="N17" s="162" t="s">
        <v>123</v>
      </c>
      <c r="O17" s="163">
        <v>231</v>
      </c>
      <c r="P17" s="163">
        <v>38</v>
      </c>
      <c r="Q17" s="163">
        <v>270</v>
      </c>
      <c r="R17" s="163">
        <v>297</v>
      </c>
      <c r="S17" s="163">
        <v>273</v>
      </c>
      <c r="T17" s="163">
        <v>376</v>
      </c>
      <c r="U17" s="178">
        <f t="shared" si="7"/>
        <v>0.37728937728937728</v>
      </c>
      <c r="V17" s="162">
        <f t="shared" si="5"/>
        <v>103</v>
      </c>
      <c r="W17" s="164">
        <f t="shared" si="4"/>
        <v>1.5283310299975612E-2</v>
      </c>
    </row>
    <row r="18" spans="1:23" x14ac:dyDescent="0.25">
      <c r="A18" s="1"/>
      <c r="B18" s="162" t="s">
        <v>119</v>
      </c>
      <c r="C18" s="163">
        <v>11192</v>
      </c>
      <c r="D18" s="163">
        <v>1030</v>
      </c>
      <c r="E18" s="163">
        <v>10492</v>
      </c>
      <c r="F18" s="163">
        <v>11394</v>
      </c>
      <c r="G18" s="163">
        <v>11594</v>
      </c>
      <c r="H18" s="163">
        <v>10574</v>
      </c>
      <c r="I18" s="178">
        <f t="shared" si="6"/>
        <v>-8.7976539589442848E-2</v>
      </c>
      <c r="J18" s="162">
        <f t="shared" si="1"/>
        <v>-1020</v>
      </c>
      <c r="K18" s="164">
        <f t="shared" si="2"/>
        <v>3.1426745723923739E-2</v>
      </c>
      <c r="N18" s="162" t="s">
        <v>119</v>
      </c>
      <c r="O18" s="163">
        <v>222</v>
      </c>
      <c r="P18" s="163">
        <v>43</v>
      </c>
      <c r="Q18" s="163">
        <v>170</v>
      </c>
      <c r="R18" s="163">
        <v>239</v>
      </c>
      <c r="S18" s="163">
        <v>277</v>
      </c>
      <c r="T18" s="163">
        <v>323</v>
      </c>
      <c r="U18" s="178">
        <f t="shared" si="7"/>
        <v>0.1660649819494584</v>
      </c>
      <c r="V18" s="162">
        <f t="shared" si="5"/>
        <v>46</v>
      </c>
      <c r="W18" s="164">
        <f t="shared" si="4"/>
        <v>1.3129013901308837E-2</v>
      </c>
    </row>
    <row r="19" spans="1:23" x14ac:dyDescent="0.25">
      <c r="A19" s="161" t="s">
        <v>144</v>
      </c>
      <c r="B19" s="162" t="s">
        <v>128</v>
      </c>
      <c r="C19" s="163">
        <v>6875</v>
      </c>
      <c r="D19" s="163">
        <v>62</v>
      </c>
      <c r="E19" s="163">
        <v>5184</v>
      </c>
      <c r="F19" s="163">
        <v>8610</v>
      </c>
      <c r="G19" s="163">
        <v>6479</v>
      </c>
      <c r="H19" s="163">
        <v>5821</v>
      </c>
      <c r="I19" s="178">
        <f t="shared" si="6"/>
        <v>-0.10155888254360246</v>
      </c>
      <c r="J19" s="162">
        <f t="shared" si="1"/>
        <v>-658</v>
      </c>
      <c r="K19" s="164">
        <f t="shared" si="2"/>
        <v>1.7300462158025352E-2</v>
      </c>
      <c r="N19" s="162" t="s">
        <v>128</v>
      </c>
      <c r="O19" s="163">
        <v>301</v>
      </c>
      <c r="P19" s="163">
        <v>2</v>
      </c>
      <c r="Q19" s="163">
        <v>168</v>
      </c>
      <c r="R19" s="163">
        <v>190</v>
      </c>
      <c r="S19" s="163">
        <v>268</v>
      </c>
      <c r="T19" s="163">
        <v>203</v>
      </c>
      <c r="U19" s="178">
        <f t="shared" si="7"/>
        <v>-0.2425373134328358</v>
      </c>
      <c r="V19" s="162">
        <f t="shared" si="5"/>
        <v>-65</v>
      </c>
      <c r="W19" s="164">
        <f t="shared" si="4"/>
        <v>8.2513616779123656E-3</v>
      </c>
    </row>
    <row r="20" spans="1:23" x14ac:dyDescent="0.25">
      <c r="A20" s="166" t="s">
        <v>145</v>
      </c>
      <c r="B20" s="162" t="s">
        <v>131</v>
      </c>
      <c r="C20" s="163">
        <v>9801</v>
      </c>
      <c r="D20" s="163">
        <v>419</v>
      </c>
      <c r="E20" s="163">
        <v>4358</v>
      </c>
      <c r="F20" s="163">
        <v>8319</v>
      </c>
      <c r="G20" s="163">
        <v>7542</v>
      </c>
      <c r="H20" s="163">
        <v>6254</v>
      </c>
      <c r="I20" s="178">
        <f t="shared" si="6"/>
        <v>-0.17077698223282944</v>
      </c>
      <c r="J20" s="162">
        <f t="shared" si="1"/>
        <v>-1288</v>
      </c>
      <c r="K20" s="164">
        <f t="shared" si="2"/>
        <v>1.858737164341016E-2</v>
      </c>
      <c r="N20" s="162" t="s">
        <v>131</v>
      </c>
      <c r="O20" s="163">
        <v>386</v>
      </c>
      <c r="P20" s="163">
        <v>20</v>
      </c>
      <c r="Q20" s="163">
        <v>275</v>
      </c>
      <c r="R20" s="163">
        <v>453</v>
      </c>
      <c r="S20" s="163">
        <v>381</v>
      </c>
      <c r="T20" s="163">
        <v>448</v>
      </c>
      <c r="U20" s="178">
        <f t="shared" si="7"/>
        <v>0.1758530183727034</v>
      </c>
      <c r="V20" s="162">
        <f t="shared" si="5"/>
        <v>67</v>
      </c>
      <c r="W20" s="164">
        <f t="shared" si="4"/>
        <v>1.8209901634013495E-2</v>
      </c>
    </row>
    <row r="21" spans="1:23" x14ac:dyDescent="0.25">
      <c r="B21" s="167" t="s">
        <v>145</v>
      </c>
      <c r="C21" s="168">
        <f t="shared" ref="C21:H21" si="8">C13-SUM(C14:C20)</f>
        <v>67764</v>
      </c>
      <c r="D21" s="168">
        <f t="shared" si="8"/>
        <v>8632</v>
      </c>
      <c r="E21" s="168">
        <f t="shared" si="8"/>
        <v>56621</v>
      </c>
      <c r="F21" s="168">
        <f t="shared" si="8"/>
        <v>82180</v>
      </c>
      <c r="G21" s="168">
        <f t="shared" si="8"/>
        <v>84844</v>
      </c>
      <c r="H21" s="168">
        <f t="shared" si="8"/>
        <v>90420</v>
      </c>
      <c r="I21" s="179">
        <f t="shared" si="6"/>
        <v>6.5720616661166353E-2</v>
      </c>
      <c r="J21" s="167">
        <f t="shared" si="1"/>
        <v>5576</v>
      </c>
      <c r="K21" s="169">
        <f t="shared" si="2"/>
        <v>0.26873523249074943</v>
      </c>
      <c r="N21" s="167" t="s">
        <v>145</v>
      </c>
      <c r="O21" s="168">
        <f t="shared" ref="O21:T21" si="9">O13-SUM(O14:O20)</f>
        <v>6353</v>
      </c>
      <c r="P21" s="168">
        <f t="shared" si="9"/>
        <v>1526</v>
      </c>
      <c r="Q21" s="168">
        <f t="shared" si="9"/>
        <v>4275</v>
      </c>
      <c r="R21" s="168">
        <f t="shared" si="9"/>
        <v>7095</v>
      </c>
      <c r="S21" s="168">
        <f t="shared" si="9"/>
        <v>6384</v>
      </c>
      <c r="T21" s="168">
        <f t="shared" si="9"/>
        <v>6552</v>
      </c>
      <c r="U21" s="179">
        <f t="shared" si="7"/>
        <v>2.6315789473684292E-2</v>
      </c>
      <c r="V21" s="167">
        <f>T21-S21</f>
        <v>168</v>
      </c>
      <c r="W21" s="169">
        <f t="shared" si="4"/>
        <v>0.26631981139744737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0">C24+C27</f>
        <v>111379</v>
      </c>
      <c r="D23" s="175">
        <f t="shared" si="10"/>
        <v>12102</v>
      </c>
      <c r="E23" s="175">
        <f t="shared" si="10"/>
        <v>86205</v>
      </c>
      <c r="F23" s="175">
        <f t="shared" si="10"/>
        <v>115960</v>
      </c>
      <c r="G23" s="175">
        <f t="shared" si="10"/>
        <v>122914</v>
      </c>
      <c r="H23" s="175">
        <f t="shared" si="10"/>
        <v>120846</v>
      </c>
      <c r="I23" s="176">
        <f>IFERROR(H23/G23-1,"-")</f>
        <v>-1.6824771791659199E-2</v>
      </c>
      <c r="J23" s="175">
        <f>H23-G23</f>
        <v>-2068</v>
      </c>
      <c r="K23" s="176">
        <f t="shared" ref="K23:K35" si="11">H23/H$9</f>
        <v>0.35916365743836653</v>
      </c>
    </row>
    <row r="24" spans="1:23" x14ac:dyDescent="0.25">
      <c r="B24" s="158" t="s">
        <v>97</v>
      </c>
      <c r="C24" s="159">
        <v>7413</v>
      </c>
      <c r="D24" s="159">
        <v>5172</v>
      </c>
      <c r="E24" s="159">
        <v>8027</v>
      </c>
      <c r="F24" s="159">
        <v>7164</v>
      </c>
      <c r="G24" s="159">
        <v>5976</v>
      </c>
      <c r="H24" s="159">
        <v>5394</v>
      </c>
      <c r="I24" s="177">
        <f>IFERROR(H24/G24-1,"-")</f>
        <v>-9.7389558232931717E-2</v>
      </c>
      <c r="J24" s="158">
        <f t="shared" ref="J24:J34" si="12">H24-G24</f>
        <v>-582</v>
      </c>
      <c r="K24" s="160">
        <f t="shared" si="11"/>
        <v>1.6031385136641256E-2</v>
      </c>
    </row>
    <row r="25" spans="1:23" x14ac:dyDescent="0.25">
      <c r="B25" s="162" t="s">
        <v>103</v>
      </c>
      <c r="C25" s="163">
        <v>2969</v>
      </c>
      <c r="D25" s="163">
        <v>3680</v>
      </c>
      <c r="E25" s="163">
        <v>3626</v>
      </c>
      <c r="F25" s="163">
        <v>2671</v>
      </c>
      <c r="G25" s="163">
        <v>1720</v>
      </c>
      <c r="H25" s="163">
        <v>1711</v>
      </c>
      <c r="I25" s="178">
        <f>IFERROR(H25/G25-1,"-")</f>
        <v>-5.2325581395349374E-3</v>
      </c>
      <c r="J25" s="162">
        <f t="shared" si="12"/>
        <v>-9</v>
      </c>
      <c r="K25" s="164">
        <f t="shared" si="11"/>
        <v>5.0852243175367427E-3</v>
      </c>
    </row>
    <row r="26" spans="1:23" x14ac:dyDescent="0.25">
      <c r="B26" s="162" t="s">
        <v>100</v>
      </c>
      <c r="C26" s="163">
        <v>4444</v>
      </c>
      <c r="D26" s="163">
        <v>1492</v>
      </c>
      <c r="E26" s="163">
        <v>4401</v>
      </c>
      <c r="F26" s="163">
        <v>4493</v>
      </c>
      <c r="G26" s="163">
        <v>4256</v>
      </c>
      <c r="H26" s="163">
        <v>3683</v>
      </c>
      <c r="I26" s="178">
        <f>IFERROR(H26/G26-1,"-")</f>
        <v>-0.13463345864661658</v>
      </c>
      <c r="J26" s="162">
        <f t="shared" si="12"/>
        <v>-573</v>
      </c>
      <c r="K26" s="164">
        <f t="shared" si="11"/>
        <v>1.0946160819104513E-2</v>
      </c>
    </row>
    <row r="27" spans="1:23" x14ac:dyDescent="0.25">
      <c r="B27" s="158" t="s">
        <v>107</v>
      </c>
      <c r="C27" s="159">
        <v>103966</v>
      </c>
      <c r="D27" s="159">
        <v>6930</v>
      </c>
      <c r="E27" s="159">
        <v>78178</v>
      </c>
      <c r="F27" s="159">
        <v>108796</v>
      </c>
      <c r="G27" s="159">
        <v>116938</v>
      </c>
      <c r="H27" s="159">
        <v>115452</v>
      </c>
      <c r="I27" s="177">
        <f>IFERROR(H27/G27-1,"-")</f>
        <v>-1.2707588636713507E-2</v>
      </c>
      <c r="J27" s="158">
        <f t="shared" si="12"/>
        <v>-1486</v>
      </c>
      <c r="K27" s="160">
        <f t="shared" si="11"/>
        <v>0.34313227230172527</v>
      </c>
    </row>
    <row r="28" spans="1:23" x14ac:dyDescent="0.25">
      <c r="B28" s="162" t="s">
        <v>110</v>
      </c>
      <c r="C28" s="163">
        <v>44308</v>
      </c>
      <c r="D28" s="163">
        <v>397</v>
      </c>
      <c r="E28" s="163">
        <v>30160</v>
      </c>
      <c r="F28" s="163">
        <v>47385</v>
      </c>
      <c r="G28" s="163">
        <v>53137</v>
      </c>
      <c r="H28" s="163">
        <v>54014</v>
      </c>
      <c r="I28" s="178">
        <f t="shared" ref="I28:I35" si="13">IFERROR(H28/G28-1,"-")</f>
        <v>1.6504507217193209E-2</v>
      </c>
      <c r="J28" s="162">
        <f t="shared" si="12"/>
        <v>877</v>
      </c>
      <c r="K28" s="164">
        <f t="shared" si="11"/>
        <v>0.16053378508908803</v>
      </c>
    </row>
    <row r="29" spans="1:23" x14ac:dyDescent="0.25">
      <c r="B29" s="162" t="s">
        <v>113</v>
      </c>
      <c r="C29" s="163">
        <v>13318</v>
      </c>
      <c r="D29" s="163">
        <v>1178</v>
      </c>
      <c r="E29" s="163">
        <v>8945</v>
      </c>
      <c r="F29" s="163">
        <v>12661</v>
      </c>
      <c r="G29" s="163">
        <v>13392</v>
      </c>
      <c r="H29" s="163">
        <v>12949</v>
      </c>
      <c r="I29" s="178">
        <f t="shared" si="13"/>
        <v>-3.3079450418160072E-2</v>
      </c>
      <c r="J29" s="162">
        <f t="shared" si="12"/>
        <v>-443</v>
      </c>
      <c r="K29" s="164">
        <f t="shared" si="11"/>
        <v>3.8485429390872752E-2</v>
      </c>
    </row>
    <row r="30" spans="1:23" x14ac:dyDescent="0.25">
      <c r="B30" s="162" t="s">
        <v>116</v>
      </c>
      <c r="C30" s="163">
        <v>3906</v>
      </c>
      <c r="D30" s="163">
        <v>1294</v>
      </c>
      <c r="E30" s="163">
        <v>3083</v>
      </c>
      <c r="F30" s="163">
        <v>3681</v>
      </c>
      <c r="G30" s="163">
        <v>3412</v>
      </c>
      <c r="H30" s="163">
        <v>3360</v>
      </c>
      <c r="I30" s="178">
        <f t="shared" si="13"/>
        <v>-1.5240328253223967E-2</v>
      </c>
      <c r="J30" s="162">
        <f t="shared" si="12"/>
        <v>-52</v>
      </c>
      <c r="K30" s="164">
        <f t="shared" si="11"/>
        <v>9.9861798403994475E-3</v>
      </c>
    </row>
    <row r="31" spans="1:23" x14ac:dyDescent="0.25">
      <c r="B31" s="162" t="s">
        <v>123</v>
      </c>
      <c r="C31" s="163">
        <v>3634</v>
      </c>
      <c r="D31" s="163">
        <v>91</v>
      </c>
      <c r="E31" s="163">
        <v>5043</v>
      </c>
      <c r="F31" s="163">
        <v>4299</v>
      </c>
      <c r="G31" s="163">
        <v>4182</v>
      </c>
      <c r="H31" s="163">
        <v>3809</v>
      </c>
      <c r="I31" s="178">
        <f t="shared" si="13"/>
        <v>-8.9191774270683921E-2</v>
      </c>
      <c r="J31" s="162">
        <f t="shared" si="12"/>
        <v>-373</v>
      </c>
      <c r="K31" s="164">
        <f t="shared" si="11"/>
        <v>1.1320642563119493E-2</v>
      </c>
    </row>
    <row r="32" spans="1:23" x14ac:dyDescent="0.25">
      <c r="B32" s="162" t="s">
        <v>119</v>
      </c>
      <c r="C32" s="163">
        <v>5928</v>
      </c>
      <c r="D32" s="163">
        <v>453</v>
      </c>
      <c r="E32" s="163">
        <v>6497</v>
      </c>
      <c r="F32" s="163">
        <v>5813</v>
      </c>
      <c r="G32" s="163">
        <v>5880</v>
      </c>
      <c r="H32" s="163">
        <v>5802</v>
      </c>
      <c r="I32" s="178">
        <f t="shared" si="13"/>
        <v>-1.3265306122449028E-2</v>
      </c>
      <c r="J32" s="162">
        <f t="shared" si="12"/>
        <v>-78</v>
      </c>
      <c r="K32" s="164">
        <f t="shared" si="11"/>
        <v>1.7243992688689761E-2</v>
      </c>
    </row>
    <row r="33" spans="2:11" x14ac:dyDescent="0.25">
      <c r="B33" s="162" t="s">
        <v>128</v>
      </c>
      <c r="C33" s="163">
        <v>3499</v>
      </c>
      <c r="D33" s="163">
        <v>10</v>
      </c>
      <c r="E33" s="163">
        <v>2307</v>
      </c>
      <c r="F33" s="163">
        <v>3510</v>
      </c>
      <c r="G33" s="163">
        <v>2957</v>
      </c>
      <c r="H33" s="163">
        <v>2108</v>
      </c>
      <c r="I33" s="178">
        <f t="shared" si="13"/>
        <v>-0.28711531958065606</v>
      </c>
      <c r="J33" s="162">
        <f t="shared" si="12"/>
        <v>-849</v>
      </c>
      <c r="K33" s="164">
        <f t="shared" si="11"/>
        <v>6.2651390189172726E-3</v>
      </c>
    </row>
    <row r="34" spans="2:11" x14ac:dyDescent="0.25">
      <c r="B34" s="162" t="s">
        <v>131</v>
      </c>
      <c r="C34" s="163">
        <v>4692</v>
      </c>
      <c r="D34" s="163">
        <v>41</v>
      </c>
      <c r="E34" s="163">
        <v>1601</v>
      </c>
      <c r="F34" s="163">
        <v>4098</v>
      </c>
      <c r="G34" s="163">
        <v>3484</v>
      </c>
      <c r="H34" s="163">
        <v>2809</v>
      </c>
      <c r="I34" s="178">
        <f t="shared" si="13"/>
        <v>-0.19374282433983925</v>
      </c>
      <c r="J34" s="162">
        <f t="shared" si="12"/>
        <v>-675</v>
      </c>
      <c r="K34" s="164">
        <f t="shared" si="11"/>
        <v>8.3485652296672753E-3</v>
      </c>
    </row>
    <row r="35" spans="2:11" x14ac:dyDescent="0.25">
      <c r="B35" s="167" t="s">
        <v>145</v>
      </c>
      <c r="C35" s="168">
        <f t="shared" ref="C35:H35" si="14">C27-SUM(C28:C34)</f>
        <v>24681</v>
      </c>
      <c r="D35" s="168">
        <f t="shared" si="14"/>
        <v>3466</v>
      </c>
      <c r="E35" s="168">
        <f t="shared" si="14"/>
        <v>20542</v>
      </c>
      <c r="F35" s="168">
        <f t="shared" si="14"/>
        <v>27349</v>
      </c>
      <c r="G35" s="168">
        <f t="shared" si="14"/>
        <v>30494</v>
      </c>
      <c r="H35" s="168">
        <f t="shared" si="14"/>
        <v>30601</v>
      </c>
      <c r="I35" s="179">
        <f t="shared" si="13"/>
        <v>3.508886994162852E-3</v>
      </c>
      <c r="J35" s="167">
        <f>H35-G35</f>
        <v>107</v>
      </c>
      <c r="K35" s="169">
        <f t="shared" si="11"/>
        <v>9.0948538480971272E-2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5">C38+C41</f>
        <v>60504</v>
      </c>
      <c r="D37" s="175">
        <f t="shared" si="15"/>
        <v>2072</v>
      </c>
      <c r="E37" s="175">
        <f t="shared" si="15"/>
        <v>40098</v>
      </c>
      <c r="F37" s="175">
        <f t="shared" si="15"/>
        <v>63291</v>
      </c>
      <c r="G37" s="175">
        <f t="shared" si="15"/>
        <v>62071</v>
      </c>
      <c r="H37" s="175">
        <f t="shared" si="15"/>
        <v>69478</v>
      </c>
      <c r="I37" s="176">
        <f>IFERROR(H37/G37-1,"-")</f>
        <v>0.11933108859209618</v>
      </c>
      <c r="J37" s="175">
        <f>H37-G37</f>
        <v>7407</v>
      </c>
      <c r="K37" s="176">
        <f t="shared" ref="K37:K49" si="16">H37/H$9</f>
        <v>0.20649398897359308</v>
      </c>
    </row>
    <row r="38" spans="2:11" x14ac:dyDescent="0.25">
      <c r="B38" s="158" t="s">
        <v>97</v>
      </c>
      <c r="C38" s="159">
        <v>3948</v>
      </c>
      <c r="D38" s="159">
        <v>280</v>
      </c>
      <c r="E38" s="159">
        <v>2933</v>
      </c>
      <c r="F38" s="159">
        <v>4280</v>
      </c>
      <c r="G38" s="159">
        <v>3133</v>
      </c>
      <c r="H38" s="159">
        <v>4162</v>
      </c>
      <c r="I38" s="177">
        <f>IFERROR(H38/G38-1,"-")</f>
        <v>0.32843919565911261</v>
      </c>
      <c r="J38" s="158">
        <f t="shared" ref="J38:J48" si="17">H38-G38</f>
        <v>1029</v>
      </c>
      <c r="K38" s="160">
        <f t="shared" si="16"/>
        <v>1.2369785861828124E-2</v>
      </c>
    </row>
    <row r="39" spans="2:11" x14ac:dyDescent="0.25">
      <c r="B39" s="162" t="s">
        <v>103</v>
      </c>
      <c r="C39" s="163">
        <v>813</v>
      </c>
      <c r="D39" s="163">
        <v>120</v>
      </c>
      <c r="E39" s="163">
        <v>834</v>
      </c>
      <c r="F39" s="163">
        <v>707</v>
      </c>
      <c r="G39" s="163">
        <v>606</v>
      </c>
      <c r="H39" s="163">
        <v>1199</v>
      </c>
      <c r="I39" s="178">
        <f>IFERROR(H39/G39-1,"-")</f>
        <v>0.97854785478547845</v>
      </c>
      <c r="J39" s="162">
        <f t="shared" si="17"/>
        <v>593</v>
      </c>
      <c r="K39" s="164">
        <f t="shared" si="16"/>
        <v>3.5635207228092076E-3</v>
      </c>
    </row>
    <row r="40" spans="2:11" x14ac:dyDescent="0.25">
      <c r="B40" s="162" t="s">
        <v>100</v>
      </c>
      <c r="C40" s="163">
        <v>3135</v>
      </c>
      <c r="D40" s="163">
        <v>160</v>
      </c>
      <c r="E40" s="163">
        <v>2099</v>
      </c>
      <c r="F40" s="163">
        <v>3573</v>
      </c>
      <c r="G40" s="163">
        <v>2527</v>
      </c>
      <c r="H40" s="163">
        <v>2963</v>
      </c>
      <c r="I40" s="178">
        <f>IFERROR(H40/G40-1,"-")</f>
        <v>0.17253660466956866</v>
      </c>
      <c r="J40" s="162">
        <f t="shared" si="17"/>
        <v>436</v>
      </c>
      <c r="K40" s="164">
        <f t="shared" si="16"/>
        <v>8.8062651390189168E-3</v>
      </c>
    </row>
    <row r="41" spans="2:11" x14ac:dyDescent="0.25">
      <c r="B41" s="158" t="s">
        <v>107</v>
      </c>
      <c r="C41" s="159">
        <v>56556</v>
      </c>
      <c r="D41" s="159">
        <v>1792</v>
      </c>
      <c r="E41" s="159">
        <v>37165</v>
      </c>
      <c r="F41" s="159">
        <v>59011</v>
      </c>
      <c r="G41" s="159">
        <v>58938</v>
      </c>
      <c r="H41" s="159">
        <v>65316</v>
      </c>
      <c r="I41" s="177">
        <f>IFERROR(H41/G41-1,"-")</f>
        <v>0.10821541280667812</v>
      </c>
      <c r="J41" s="158">
        <f t="shared" si="17"/>
        <v>6378</v>
      </c>
      <c r="K41" s="160">
        <f t="shared" si="16"/>
        <v>0.19412420311176498</v>
      </c>
    </row>
    <row r="42" spans="2:11" x14ac:dyDescent="0.25">
      <c r="B42" s="162" t="s">
        <v>110</v>
      </c>
      <c r="C42" s="163">
        <v>25197</v>
      </c>
      <c r="D42" s="163">
        <v>149</v>
      </c>
      <c r="E42" s="163">
        <v>12781</v>
      </c>
      <c r="F42" s="163">
        <v>22889</v>
      </c>
      <c r="G42" s="163">
        <v>24840</v>
      </c>
      <c r="H42" s="163">
        <v>28459</v>
      </c>
      <c r="I42" s="178">
        <f t="shared" ref="I42:I49" si="18">IFERROR(H42/G42-1,"-")</f>
        <v>0.14569243156199674</v>
      </c>
      <c r="J42" s="162">
        <f t="shared" si="17"/>
        <v>3619</v>
      </c>
      <c r="K42" s="164">
        <f t="shared" si="16"/>
        <v>8.4582348832716633E-2</v>
      </c>
    </row>
    <row r="43" spans="2:11" x14ac:dyDescent="0.25">
      <c r="B43" s="162" t="s">
        <v>113</v>
      </c>
      <c r="C43" s="163">
        <v>3304</v>
      </c>
      <c r="D43" s="163">
        <v>172</v>
      </c>
      <c r="E43" s="163">
        <v>2174</v>
      </c>
      <c r="F43" s="163">
        <v>3121</v>
      </c>
      <c r="G43" s="163">
        <v>2947</v>
      </c>
      <c r="H43" s="163">
        <v>3002</v>
      </c>
      <c r="I43" s="178">
        <f t="shared" si="18"/>
        <v>1.8663047166610047E-2</v>
      </c>
      <c r="J43" s="162">
        <f t="shared" si="17"/>
        <v>55</v>
      </c>
      <c r="K43" s="164">
        <f t="shared" si="16"/>
        <v>8.9221761550235534E-3</v>
      </c>
    </row>
    <row r="44" spans="2:11" x14ac:dyDescent="0.25">
      <c r="B44" s="162" t="s">
        <v>116</v>
      </c>
      <c r="C44" s="163">
        <v>1784</v>
      </c>
      <c r="D44" s="163">
        <v>207</v>
      </c>
      <c r="E44" s="163">
        <v>1138</v>
      </c>
      <c r="F44" s="163">
        <v>1694</v>
      </c>
      <c r="G44" s="163">
        <v>1519</v>
      </c>
      <c r="H44" s="163">
        <v>1807</v>
      </c>
      <c r="I44" s="178">
        <f t="shared" si="18"/>
        <v>0.18959842001316662</v>
      </c>
      <c r="J44" s="162">
        <f t="shared" si="17"/>
        <v>288</v>
      </c>
      <c r="K44" s="164">
        <f t="shared" si="16"/>
        <v>5.3705437415481547E-3</v>
      </c>
    </row>
    <row r="45" spans="2:11" x14ac:dyDescent="0.25">
      <c r="B45" s="162" t="s">
        <v>123</v>
      </c>
      <c r="C45" s="163">
        <v>2460</v>
      </c>
      <c r="D45" s="163">
        <v>55</v>
      </c>
      <c r="E45" s="163">
        <v>1922</v>
      </c>
      <c r="F45" s="163">
        <v>2612</v>
      </c>
      <c r="G45" s="163">
        <v>2536</v>
      </c>
      <c r="H45" s="163">
        <v>2234</v>
      </c>
      <c r="I45" s="178">
        <f t="shared" si="18"/>
        <v>-0.11908517350157732</v>
      </c>
      <c r="J45" s="162">
        <f t="shared" si="17"/>
        <v>-302</v>
      </c>
      <c r="K45" s="164">
        <f t="shared" si="16"/>
        <v>6.6396207629322518E-3</v>
      </c>
    </row>
    <row r="46" spans="2:11" x14ac:dyDescent="0.25">
      <c r="B46" s="162" t="s">
        <v>119</v>
      </c>
      <c r="C46" s="163">
        <v>3752</v>
      </c>
      <c r="D46" s="163">
        <v>75</v>
      </c>
      <c r="E46" s="163">
        <v>2008</v>
      </c>
      <c r="F46" s="163">
        <v>3390</v>
      </c>
      <c r="G46" s="163">
        <v>3414</v>
      </c>
      <c r="H46" s="163">
        <v>2274</v>
      </c>
      <c r="I46" s="178">
        <f t="shared" si="18"/>
        <v>-0.33391915641476277</v>
      </c>
      <c r="J46" s="162">
        <f t="shared" si="17"/>
        <v>-1140</v>
      </c>
      <c r="K46" s="164">
        <f t="shared" si="16"/>
        <v>6.7585038562703401E-3</v>
      </c>
    </row>
    <row r="47" spans="2:11" x14ac:dyDescent="0.25">
      <c r="B47" s="162" t="s">
        <v>128</v>
      </c>
      <c r="C47" s="163">
        <v>1320</v>
      </c>
      <c r="D47" s="163">
        <v>33</v>
      </c>
      <c r="E47" s="163">
        <v>1228</v>
      </c>
      <c r="F47" s="163">
        <v>1692</v>
      </c>
      <c r="G47" s="163">
        <v>1352</v>
      </c>
      <c r="H47" s="163">
        <v>1709</v>
      </c>
      <c r="I47" s="178">
        <f t="shared" si="18"/>
        <v>0.26405325443786976</v>
      </c>
      <c r="J47" s="162">
        <f t="shared" si="17"/>
        <v>357</v>
      </c>
      <c r="K47" s="164">
        <f t="shared" si="16"/>
        <v>5.0792801628698377E-3</v>
      </c>
    </row>
    <row r="48" spans="2:11" x14ac:dyDescent="0.25">
      <c r="B48" s="162" t="s">
        <v>131</v>
      </c>
      <c r="C48" s="163">
        <v>1957</v>
      </c>
      <c r="D48" s="163">
        <v>305</v>
      </c>
      <c r="E48" s="163">
        <v>1451</v>
      </c>
      <c r="F48" s="163">
        <v>1767</v>
      </c>
      <c r="G48" s="163">
        <v>1732</v>
      </c>
      <c r="H48" s="163">
        <v>1458</v>
      </c>
      <c r="I48" s="178">
        <f t="shared" si="18"/>
        <v>-0.15819861431870674</v>
      </c>
      <c r="J48" s="162">
        <f t="shared" si="17"/>
        <v>-274</v>
      </c>
      <c r="K48" s="164">
        <f t="shared" si="16"/>
        <v>4.3332887521733317E-3</v>
      </c>
    </row>
    <row r="49" spans="2:11" x14ac:dyDescent="0.25">
      <c r="B49" s="167" t="s">
        <v>145</v>
      </c>
      <c r="C49" s="168">
        <f t="shared" ref="C49:H49" si="19">C41-SUM(C42:C48)</f>
        <v>16782</v>
      </c>
      <c r="D49" s="168">
        <f t="shared" si="19"/>
        <v>796</v>
      </c>
      <c r="E49" s="168">
        <f t="shared" si="19"/>
        <v>14463</v>
      </c>
      <c r="F49" s="168">
        <f t="shared" si="19"/>
        <v>21846</v>
      </c>
      <c r="G49" s="168">
        <f t="shared" si="19"/>
        <v>20598</v>
      </c>
      <c r="H49" s="168">
        <f t="shared" si="19"/>
        <v>24373</v>
      </c>
      <c r="I49" s="179">
        <f t="shared" si="18"/>
        <v>0.1832702204097485</v>
      </c>
      <c r="J49" s="167">
        <f>H49-G49</f>
        <v>3775</v>
      </c>
      <c r="K49" s="169">
        <f t="shared" si="16"/>
        <v>7.2438440848230867E-2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0">C52+C55</f>
        <v>3026</v>
      </c>
      <c r="D51" s="175">
        <f t="shared" si="20"/>
        <v>596</v>
      </c>
      <c r="E51" s="175">
        <f t="shared" si="20"/>
        <v>2563</v>
      </c>
      <c r="F51" s="175">
        <f t="shared" si="20"/>
        <v>6858</v>
      </c>
      <c r="G51" s="175">
        <f t="shared" si="20"/>
        <v>4426</v>
      </c>
      <c r="H51" s="175">
        <f t="shared" si="20"/>
        <v>4533</v>
      </c>
      <c r="I51" s="176">
        <f>IFERROR(H51/G51-1,"-")</f>
        <v>2.4175327609579744E-2</v>
      </c>
      <c r="J51" s="175">
        <f>H51-G51</f>
        <v>107</v>
      </c>
      <c r="K51" s="176">
        <f t="shared" ref="K51:K63" si="21">H51/H$9</f>
        <v>1.3472426552538897E-2</v>
      </c>
    </row>
    <row r="52" spans="2:11" x14ac:dyDescent="0.25">
      <c r="B52" s="158" t="s">
        <v>97</v>
      </c>
      <c r="C52" s="159">
        <v>273</v>
      </c>
      <c r="D52" s="159">
        <v>107</v>
      </c>
      <c r="E52" s="159">
        <v>161</v>
      </c>
      <c r="F52" s="159">
        <v>3474</v>
      </c>
      <c r="G52" s="159">
        <v>596</v>
      </c>
      <c r="H52" s="159">
        <v>894</v>
      </c>
      <c r="I52" s="177">
        <f>IFERROR(H52/G52-1,"-")</f>
        <v>0.5</v>
      </c>
      <c r="J52" s="158">
        <f t="shared" ref="J52:J62" si="22">H52-G52</f>
        <v>298</v>
      </c>
      <c r="K52" s="160">
        <f t="shared" si="21"/>
        <v>2.6570371361062813E-3</v>
      </c>
    </row>
    <row r="53" spans="2:11" x14ac:dyDescent="0.25">
      <c r="B53" s="162" t="s">
        <v>103</v>
      </c>
      <c r="C53" s="163">
        <v>125</v>
      </c>
      <c r="D53" s="163">
        <v>45</v>
      </c>
      <c r="E53" s="163">
        <v>36</v>
      </c>
      <c r="F53" s="163">
        <v>2737</v>
      </c>
      <c r="G53" s="163">
        <v>279</v>
      </c>
      <c r="H53" s="163">
        <v>394</v>
      </c>
      <c r="I53" s="178">
        <f>IFERROR(H53/G53-1,"-")</f>
        <v>0.41218637992831542</v>
      </c>
      <c r="J53" s="162">
        <f t="shared" si="22"/>
        <v>115</v>
      </c>
      <c r="K53" s="164">
        <f t="shared" si="21"/>
        <v>1.1709984693801733E-3</v>
      </c>
    </row>
    <row r="54" spans="2:11" x14ac:dyDescent="0.25">
      <c r="B54" s="162" t="s">
        <v>100</v>
      </c>
      <c r="C54" s="163">
        <v>148</v>
      </c>
      <c r="D54" s="163">
        <v>62</v>
      </c>
      <c r="E54" s="163">
        <v>125</v>
      </c>
      <c r="F54" s="163">
        <v>737</v>
      </c>
      <c r="G54" s="163">
        <v>317</v>
      </c>
      <c r="H54" s="163">
        <v>500</v>
      </c>
      <c r="I54" s="178">
        <f>IFERROR(H54/G54-1,"-")</f>
        <v>0.57728706624605675</v>
      </c>
      <c r="J54" s="162">
        <f t="shared" si="22"/>
        <v>183</v>
      </c>
      <c r="K54" s="164">
        <f t="shared" si="21"/>
        <v>1.4860386667261082E-3</v>
      </c>
    </row>
    <row r="55" spans="2:11" x14ac:dyDescent="0.25">
      <c r="B55" s="158" t="s">
        <v>107</v>
      </c>
      <c r="C55" s="159">
        <v>2753</v>
      </c>
      <c r="D55" s="159">
        <v>489</v>
      </c>
      <c r="E55" s="159">
        <v>2402</v>
      </c>
      <c r="F55" s="159">
        <v>3384</v>
      </c>
      <c r="G55" s="159">
        <v>3830</v>
      </c>
      <c r="H55" s="159">
        <v>3639</v>
      </c>
      <c r="I55" s="177">
        <f>IFERROR(H55/G55-1,"-")</f>
        <v>-4.9869451697127976E-2</v>
      </c>
      <c r="J55" s="158">
        <f t="shared" si="22"/>
        <v>-191</v>
      </c>
      <c r="K55" s="160">
        <f t="shared" si="21"/>
        <v>1.0815389416432616E-2</v>
      </c>
    </row>
    <row r="56" spans="2:11" x14ac:dyDescent="0.25">
      <c r="B56" s="162" t="s">
        <v>110</v>
      </c>
      <c r="C56" s="163">
        <v>668</v>
      </c>
      <c r="D56" s="163">
        <v>19</v>
      </c>
      <c r="E56" s="163">
        <v>648</v>
      </c>
      <c r="F56" s="163">
        <v>937</v>
      </c>
      <c r="G56" s="163">
        <v>903</v>
      </c>
      <c r="H56" s="163">
        <v>1236</v>
      </c>
      <c r="I56" s="178">
        <f t="shared" ref="I56:I63" si="23">IFERROR(H56/G56-1,"-")</f>
        <v>0.36877076411960141</v>
      </c>
      <c r="J56" s="162">
        <f t="shared" si="22"/>
        <v>333</v>
      </c>
      <c r="K56" s="164">
        <f t="shared" si="21"/>
        <v>3.6734875841469396E-3</v>
      </c>
    </row>
    <row r="57" spans="2:11" x14ac:dyDescent="0.25">
      <c r="B57" s="162" t="s">
        <v>113</v>
      </c>
      <c r="C57" s="163">
        <v>842</v>
      </c>
      <c r="D57" s="163">
        <v>168</v>
      </c>
      <c r="E57" s="163">
        <v>758</v>
      </c>
      <c r="F57" s="163">
        <v>563</v>
      </c>
      <c r="G57" s="163">
        <v>1048</v>
      </c>
      <c r="H57" s="163">
        <v>831</v>
      </c>
      <c r="I57" s="178">
        <f t="shared" si="23"/>
        <v>-0.20706106870229013</v>
      </c>
      <c r="J57" s="162">
        <f t="shared" si="22"/>
        <v>-217</v>
      </c>
      <c r="K57" s="164">
        <f t="shared" si="21"/>
        <v>2.4697962640987917E-3</v>
      </c>
    </row>
    <row r="58" spans="2:11" x14ac:dyDescent="0.25">
      <c r="B58" s="162" t="s">
        <v>116</v>
      </c>
      <c r="C58" s="163">
        <v>164</v>
      </c>
      <c r="D58" s="163">
        <v>42</v>
      </c>
      <c r="E58" s="163">
        <v>117</v>
      </c>
      <c r="F58" s="163">
        <v>335</v>
      </c>
      <c r="G58" s="163">
        <v>271</v>
      </c>
      <c r="H58" s="163">
        <v>191</v>
      </c>
      <c r="I58" s="178">
        <f t="shared" si="23"/>
        <v>-0.29520295202952029</v>
      </c>
      <c r="J58" s="162">
        <f t="shared" si="22"/>
        <v>-80</v>
      </c>
      <c r="K58" s="164">
        <f t="shared" si="21"/>
        <v>5.676667706893733E-4</v>
      </c>
    </row>
    <row r="59" spans="2:11" x14ac:dyDescent="0.25">
      <c r="B59" s="162" t="s">
        <v>123</v>
      </c>
      <c r="C59" s="163">
        <v>73</v>
      </c>
      <c r="D59" s="163">
        <v>14</v>
      </c>
      <c r="E59" s="163">
        <v>98</v>
      </c>
      <c r="F59" s="163">
        <v>78</v>
      </c>
      <c r="G59" s="163">
        <v>130</v>
      </c>
      <c r="H59" s="163">
        <v>132</v>
      </c>
      <c r="I59" s="178">
        <f t="shared" si="23"/>
        <v>1.538461538461533E-2</v>
      </c>
      <c r="J59" s="162">
        <f t="shared" si="22"/>
        <v>2</v>
      </c>
      <c r="K59" s="164">
        <f t="shared" si="21"/>
        <v>3.9231420801569256E-4</v>
      </c>
    </row>
    <row r="60" spans="2:11" x14ac:dyDescent="0.25">
      <c r="B60" s="162" t="s">
        <v>119</v>
      </c>
      <c r="C60" s="163">
        <v>50</v>
      </c>
      <c r="D60" s="163">
        <v>18</v>
      </c>
      <c r="E60" s="163">
        <v>89</v>
      </c>
      <c r="F60" s="163">
        <v>72</v>
      </c>
      <c r="G60" s="163">
        <v>165</v>
      </c>
      <c r="H60" s="163">
        <v>106</v>
      </c>
      <c r="I60" s="178">
        <f t="shared" si="23"/>
        <v>-0.35757575757575755</v>
      </c>
      <c r="J60" s="162">
        <f t="shared" si="22"/>
        <v>-59</v>
      </c>
      <c r="K60" s="164">
        <f t="shared" si="21"/>
        <v>3.1504019734593494E-4</v>
      </c>
    </row>
    <row r="61" spans="2:11" x14ac:dyDescent="0.25">
      <c r="B61" s="162" t="s">
        <v>128</v>
      </c>
      <c r="C61" s="163">
        <v>42</v>
      </c>
      <c r="D61" s="163">
        <v>3</v>
      </c>
      <c r="E61" s="163">
        <v>13</v>
      </c>
      <c r="F61" s="163">
        <v>52</v>
      </c>
      <c r="G61" s="163">
        <v>31</v>
      </c>
      <c r="H61" s="163">
        <v>38</v>
      </c>
      <c r="I61" s="178">
        <f t="shared" si="23"/>
        <v>0.22580645161290325</v>
      </c>
      <c r="J61" s="162">
        <f t="shared" si="22"/>
        <v>7</v>
      </c>
      <c r="K61" s="164">
        <f t="shared" si="21"/>
        <v>1.1293893867118422E-4</v>
      </c>
    </row>
    <row r="62" spans="2:11" x14ac:dyDescent="0.25">
      <c r="B62" s="162" t="s">
        <v>131</v>
      </c>
      <c r="C62" s="163">
        <v>45</v>
      </c>
      <c r="D62" s="163">
        <v>2</v>
      </c>
      <c r="E62" s="163">
        <v>29</v>
      </c>
      <c r="F62" s="163">
        <v>48</v>
      </c>
      <c r="G62" s="163">
        <v>13</v>
      </c>
      <c r="H62" s="163">
        <v>50</v>
      </c>
      <c r="I62" s="178">
        <f t="shared" si="23"/>
        <v>2.8461538461538463</v>
      </c>
      <c r="J62" s="162">
        <f t="shared" si="22"/>
        <v>37</v>
      </c>
      <c r="K62" s="164">
        <f t="shared" si="21"/>
        <v>1.4860386667261082E-4</v>
      </c>
    </row>
    <row r="63" spans="2:11" x14ac:dyDescent="0.25">
      <c r="B63" s="167" t="s">
        <v>145</v>
      </c>
      <c r="C63" s="168">
        <f t="shared" ref="C63:H63" si="24">C55-SUM(C56:C62)</f>
        <v>869</v>
      </c>
      <c r="D63" s="168">
        <f t="shared" si="24"/>
        <v>223</v>
      </c>
      <c r="E63" s="168">
        <f t="shared" si="24"/>
        <v>650</v>
      </c>
      <c r="F63" s="168">
        <f t="shared" si="24"/>
        <v>1299</v>
      </c>
      <c r="G63" s="168">
        <f t="shared" si="24"/>
        <v>1269</v>
      </c>
      <c r="H63" s="168">
        <f t="shared" si="24"/>
        <v>1055</v>
      </c>
      <c r="I63" s="179">
        <f t="shared" si="23"/>
        <v>-0.16863672182821121</v>
      </c>
      <c r="J63" s="167">
        <f>H63-G63</f>
        <v>-214</v>
      </c>
      <c r="K63" s="169">
        <f t="shared" si="21"/>
        <v>3.1355415867920884E-3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5">C66+C69</f>
        <v>9499</v>
      </c>
      <c r="D65" s="175">
        <f t="shared" si="25"/>
        <v>1150</v>
      </c>
      <c r="E65" s="175">
        <f t="shared" si="25"/>
        <v>7546</v>
      </c>
      <c r="F65" s="175">
        <f t="shared" si="25"/>
        <v>17462</v>
      </c>
      <c r="G65" s="175">
        <f t="shared" si="25"/>
        <v>12086</v>
      </c>
      <c r="H65" s="175">
        <f t="shared" si="25"/>
        <v>11355</v>
      </c>
      <c r="I65" s="176">
        <f>IFERROR(H65/G65-1,"-")</f>
        <v>-6.0483203706768185E-2</v>
      </c>
      <c r="J65" s="175">
        <f>H65-G65</f>
        <v>-731</v>
      </c>
      <c r="K65" s="176">
        <f t="shared" ref="K65:K77" si="26">H65/H$9</f>
        <v>3.3747938121349914E-2</v>
      </c>
    </row>
    <row r="66" spans="2:11" x14ac:dyDescent="0.25">
      <c r="B66" s="158" t="s">
        <v>97</v>
      </c>
      <c r="C66" s="159">
        <v>2353</v>
      </c>
      <c r="D66" s="159">
        <v>561</v>
      </c>
      <c r="E66" s="159">
        <v>1796</v>
      </c>
      <c r="F66" s="159">
        <v>2759</v>
      </c>
      <c r="G66" s="159">
        <v>2599</v>
      </c>
      <c r="H66" s="159">
        <v>2003</v>
      </c>
      <c r="I66" s="177">
        <f>IFERROR(H66/G66-1,"-")</f>
        <v>-0.22931896883416703</v>
      </c>
      <c r="J66" s="158">
        <f t="shared" ref="J66:J76" si="27">H66-G66</f>
        <v>-596</v>
      </c>
      <c r="K66" s="160">
        <f t="shared" si="26"/>
        <v>5.9530708989047896E-3</v>
      </c>
    </row>
    <row r="67" spans="2:11" x14ac:dyDescent="0.25">
      <c r="B67" s="162" t="s">
        <v>103</v>
      </c>
      <c r="C67" s="163">
        <v>770</v>
      </c>
      <c r="D67" s="163">
        <v>561</v>
      </c>
      <c r="E67" s="163">
        <v>1000</v>
      </c>
      <c r="F67" s="163">
        <v>2230</v>
      </c>
      <c r="G67" s="163">
        <v>1637</v>
      </c>
      <c r="H67" s="163">
        <v>279</v>
      </c>
      <c r="I67" s="178">
        <f>IFERROR(H67/G67-1,"-")</f>
        <v>-0.82956627978008557</v>
      </c>
      <c r="J67" s="162">
        <f t="shared" si="27"/>
        <v>-1358</v>
      </c>
      <c r="K67" s="164">
        <f t="shared" si="26"/>
        <v>8.2920957603316834E-4</v>
      </c>
    </row>
    <row r="68" spans="2:11" x14ac:dyDescent="0.25">
      <c r="B68" s="162" t="s">
        <v>100</v>
      </c>
      <c r="C68" s="163">
        <v>1583</v>
      </c>
      <c r="D68" s="163">
        <v>0</v>
      </c>
      <c r="E68" s="163">
        <v>796</v>
      </c>
      <c r="F68" s="163">
        <v>529</v>
      </c>
      <c r="G68" s="163">
        <v>962</v>
      </c>
      <c r="H68" s="163">
        <v>1724</v>
      </c>
      <c r="I68" s="178">
        <f>IFERROR(H68/G68-1,"-")</f>
        <v>0.79209979209979209</v>
      </c>
      <c r="J68" s="162">
        <f t="shared" si="27"/>
        <v>762</v>
      </c>
      <c r="K68" s="164">
        <f t="shared" si="26"/>
        <v>5.1238613228716213E-3</v>
      </c>
    </row>
    <row r="69" spans="2:11" x14ac:dyDescent="0.25">
      <c r="B69" s="158" t="s">
        <v>107</v>
      </c>
      <c r="C69" s="159">
        <v>7146</v>
      </c>
      <c r="D69" s="159">
        <v>589</v>
      </c>
      <c r="E69" s="159">
        <v>5750</v>
      </c>
      <c r="F69" s="159">
        <v>14703</v>
      </c>
      <c r="G69" s="159">
        <v>9487</v>
      </c>
      <c r="H69" s="159">
        <v>9352</v>
      </c>
      <c r="I69" s="177">
        <f>IFERROR(H69/G69-1,"-")</f>
        <v>-1.4229998945926026E-2</v>
      </c>
      <c r="J69" s="158">
        <f t="shared" si="27"/>
        <v>-135</v>
      </c>
      <c r="K69" s="160">
        <f t="shared" si="26"/>
        <v>2.7794867222445129E-2</v>
      </c>
    </row>
    <row r="70" spans="2:11" x14ac:dyDescent="0.25">
      <c r="B70" s="162" t="s">
        <v>110</v>
      </c>
      <c r="C70" s="163">
        <v>2262</v>
      </c>
      <c r="D70" s="163">
        <v>0</v>
      </c>
      <c r="E70" s="163">
        <v>516</v>
      </c>
      <c r="F70" s="163">
        <v>4620</v>
      </c>
      <c r="G70" s="163">
        <v>4414</v>
      </c>
      <c r="H70" s="163">
        <v>3321</v>
      </c>
      <c r="I70" s="178">
        <f t="shared" ref="I70:I77" si="28">IFERROR(H70/G70-1,"-")</f>
        <v>-0.24762120525600362</v>
      </c>
      <c r="J70" s="162">
        <f t="shared" si="27"/>
        <v>-1093</v>
      </c>
      <c r="K70" s="164">
        <f t="shared" si="26"/>
        <v>9.8702688243948108E-3</v>
      </c>
    </row>
    <row r="71" spans="2:11" x14ac:dyDescent="0.25">
      <c r="B71" s="162" t="s">
        <v>113</v>
      </c>
      <c r="C71" s="163">
        <v>831</v>
      </c>
      <c r="D71" s="163">
        <v>88</v>
      </c>
      <c r="E71" s="163">
        <v>371</v>
      </c>
      <c r="F71" s="163">
        <v>812</v>
      </c>
      <c r="G71" s="163">
        <v>1035</v>
      </c>
      <c r="H71" s="163">
        <v>1002</v>
      </c>
      <c r="I71" s="178">
        <f t="shared" si="28"/>
        <v>-3.1884057971014457E-2</v>
      </c>
      <c r="J71" s="162">
        <f t="shared" si="27"/>
        <v>-33</v>
      </c>
      <c r="K71" s="164">
        <f t="shared" si="26"/>
        <v>2.978021488119121E-3</v>
      </c>
    </row>
    <row r="72" spans="2:11" x14ac:dyDescent="0.25">
      <c r="B72" s="162" t="s">
        <v>116</v>
      </c>
      <c r="C72" s="163">
        <v>1272</v>
      </c>
      <c r="D72" s="163">
        <v>47</v>
      </c>
      <c r="E72" s="163">
        <v>1189</v>
      </c>
      <c r="F72" s="163">
        <v>2149</v>
      </c>
      <c r="G72" s="163">
        <v>417</v>
      </c>
      <c r="H72" s="163">
        <v>658</v>
      </c>
      <c r="I72" s="178">
        <f t="shared" si="28"/>
        <v>0.57793764988009588</v>
      </c>
      <c r="J72" s="162">
        <f t="shared" si="27"/>
        <v>241</v>
      </c>
      <c r="K72" s="164">
        <f t="shared" si="26"/>
        <v>1.9556268854115585E-3</v>
      </c>
    </row>
    <row r="73" spans="2:11" x14ac:dyDescent="0.25">
      <c r="B73" s="162" t="s">
        <v>123</v>
      </c>
      <c r="C73" s="163">
        <v>49</v>
      </c>
      <c r="D73" s="163">
        <v>0</v>
      </c>
      <c r="E73" s="163">
        <v>262</v>
      </c>
      <c r="F73" s="163">
        <v>353</v>
      </c>
      <c r="G73" s="163">
        <v>399</v>
      </c>
      <c r="H73" s="163">
        <v>256</v>
      </c>
      <c r="I73" s="178">
        <f t="shared" si="28"/>
        <v>-0.35839598997493738</v>
      </c>
      <c r="J73" s="162">
        <f t="shared" si="27"/>
        <v>-143</v>
      </c>
      <c r="K73" s="164">
        <f t="shared" si="26"/>
        <v>7.6085179736376746E-4</v>
      </c>
    </row>
    <row r="74" spans="2:11" x14ac:dyDescent="0.25">
      <c r="B74" s="162" t="s">
        <v>119</v>
      </c>
      <c r="C74" s="163">
        <v>131</v>
      </c>
      <c r="D74" s="163">
        <v>149</v>
      </c>
      <c r="E74" s="163">
        <v>210</v>
      </c>
      <c r="F74" s="163">
        <v>263</v>
      </c>
      <c r="G74" s="163">
        <v>123</v>
      </c>
      <c r="H74" s="163">
        <v>266</v>
      </c>
      <c r="I74" s="178">
        <f t="shared" si="28"/>
        <v>1.1626016260162602</v>
      </c>
      <c r="J74" s="162">
        <f t="shared" si="27"/>
        <v>143</v>
      </c>
      <c r="K74" s="164">
        <f t="shared" si="26"/>
        <v>7.9057257069828954E-4</v>
      </c>
    </row>
    <row r="75" spans="2:11" x14ac:dyDescent="0.25">
      <c r="B75" s="162" t="s">
        <v>128</v>
      </c>
      <c r="C75" s="163">
        <v>272</v>
      </c>
      <c r="D75" s="163">
        <v>0</v>
      </c>
      <c r="E75" s="163">
        <v>352</v>
      </c>
      <c r="F75" s="163">
        <v>1185</v>
      </c>
      <c r="G75" s="163">
        <v>168</v>
      </c>
      <c r="H75" s="163">
        <v>202</v>
      </c>
      <c r="I75" s="178">
        <f t="shared" si="28"/>
        <v>0.20238095238095233</v>
      </c>
      <c r="J75" s="162">
        <f t="shared" si="27"/>
        <v>34</v>
      </c>
      <c r="K75" s="164">
        <f t="shared" si="26"/>
        <v>6.003596213573477E-4</v>
      </c>
    </row>
    <row r="76" spans="2:11" x14ac:dyDescent="0.25">
      <c r="B76" s="162" t="s">
        <v>131</v>
      </c>
      <c r="C76" s="163">
        <v>311</v>
      </c>
      <c r="D76" s="163">
        <v>0</v>
      </c>
      <c r="E76" s="163">
        <v>26</v>
      </c>
      <c r="F76" s="163">
        <v>304</v>
      </c>
      <c r="G76" s="163">
        <v>69</v>
      </c>
      <c r="H76" s="163">
        <v>190</v>
      </c>
      <c r="I76" s="178">
        <f t="shared" si="28"/>
        <v>1.7536231884057969</v>
      </c>
      <c r="J76" s="162">
        <f t="shared" si="27"/>
        <v>121</v>
      </c>
      <c r="K76" s="164">
        <f t="shared" si="26"/>
        <v>5.646946933559211E-4</v>
      </c>
    </row>
    <row r="77" spans="2:11" x14ac:dyDescent="0.25">
      <c r="B77" s="167" t="s">
        <v>145</v>
      </c>
      <c r="C77" s="168">
        <f t="shared" ref="C77:H77" si="29">C69-SUM(C70:C76)</f>
        <v>2018</v>
      </c>
      <c r="D77" s="168">
        <f t="shared" si="29"/>
        <v>305</v>
      </c>
      <c r="E77" s="168">
        <f t="shared" si="29"/>
        <v>2824</v>
      </c>
      <c r="F77" s="168">
        <f t="shared" si="29"/>
        <v>5017</v>
      </c>
      <c r="G77" s="168">
        <f t="shared" si="29"/>
        <v>2862</v>
      </c>
      <c r="H77" s="168">
        <f t="shared" si="29"/>
        <v>3457</v>
      </c>
      <c r="I77" s="179">
        <f t="shared" si="28"/>
        <v>0.20789657582110421</v>
      </c>
      <c r="J77" s="167">
        <f>H77-G77</f>
        <v>595</v>
      </c>
      <c r="K77" s="169">
        <f t="shared" si="26"/>
        <v>1.0274471341744312E-2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0">C80+C83</f>
        <v>49163</v>
      </c>
      <c r="D79" s="175">
        <f t="shared" si="30"/>
        <v>3370</v>
      </c>
      <c r="E79" s="175">
        <f t="shared" si="30"/>
        <v>28358</v>
      </c>
      <c r="F79" s="175">
        <f t="shared" si="30"/>
        <v>49540</v>
      </c>
      <c r="G79" s="175">
        <f t="shared" si="30"/>
        <v>54397</v>
      </c>
      <c r="H79" s="175">
        <f t="shared" si="30"/>
        <v>54883</v>
      </c>
      <c r="I79" s="176">
        <f>IFERROR(H79/G79-1,"-")</f>
        <v>8.9343162306745327E-3</v>
      </c>
      <c r="J79" s="175">
        <f>H79-G79</f>
        <v>486</v>
      </c>
      <c r="K79" s="176">
        <f t="shared" ref="K79:K91" si="31">H79/H$9</f>
        <v>0.163116520291858</v>
      </c>
    </row>
    <row r="80" spans="2:11" x14ac:dyDescent="0.25">
      <c r="B80" s="158" t="s">
        <v>97</v>
      </c>
      <c r="C80" s="159">
        <v>16841</v>
      </c>
      <c r="D80" s="159">
        <v>1742</v>
      </c>
      <c r="E80" s="159">
        <v>10573</v>
      </c>
      <c r="F80" s="159">
        <v>16592</v>
      </c>
      <c r="G80" s="159">
        <v>15398</v>
      </c>
      <c r="H80" s="159">
        <v>16231</v>
      </c>
      <c r="I80" s="177">
        <f>IFERROR(H80/G80-1,"-")</f>
        <v>5.4097934796726754E-2</v>
      </c>
      <c r="J80" s="158">
        <f t="shared" ref="J80:J90" si="32">H80-G80</f>
        <v>833</v>
      </c>
      <c r="K80" s="160">
        <f t="shared" si="31"/>
        <v>4.8239787199262925E-2</v>
      </c>
    </row>
    <row r="81" spans="2:11" x14ac:dyDescent="0.25">
      <c r="B81" s="162" t="s">
        <v>103</v>
      </c>
      <c r="C81" s="163">
        <v>2432</v>
      </c>
      <c r="D81" s="163">
        <v>914</v>
      </c>
      <c r="E81" s="163">
        <v>2350</v>
      </c>
      <c r="F81" s="163">
        <v>2569</v>
      </c>
      <c r="G81" s="163">
        <v>2752</v>
      </c>
      <c r="H81" s="163">
        <v>3010</v>
      </c>
      <c r="I81" s="178">
        <f>IFERROR(H81/G81-1,"-")</f>
        <v>9.375E-2</v>
      </c>
      <c r="J81" s="162">
        <f t="shared" si="32"/>
        <v>258</v>
      </c>
      <c r="K81" s="164">
        <f t="shared" si="31"/>
        <v>8.945952773691172E-3</v>
      </c>
    </row>
    <row r="82" spans="2:11" x14ac:dyDescent="0.25">
      <c r="B82" s="162" t="s">
        <v>100</v>
      </c>
      <c r="C82" s="163">
        <v>14409</v>
      </c>
      <c r="D82" s="163">
        <v>828</v>
      </c>
      <c r="E82" s="163">
        <v>8223</v>
      </c>
      <c r="F82" s="163">
        <v>14023</v>
      </c>
      <c r="G82" s="163">
        <v>12646</v>
      </c>
      <c r="H82" s="163">
        <v>13221</v>
      </c>
      <c r="I82" s="178">
        <f>IFERROR(H82/G82-1,"-")</f>
        <v>4.546892297959837E-2</v>
      </c>
      <c r="J82" s="162">
        <f t="shared" si="32"/>
        <v>575</v>
      </c>
      <c r="K82" s="164">
        <f t="shared" si="31"/>
        <v>3.9293834425571751E-2</v>
      </c>
    </row>
    <row r="83" spans="2:11" x14ac:dyDescent="0.25">
      <c r="B83" s="158" t="s">
        <v>107</v>
      </c>
      <c r="C83" s="159">
        <v>32322</v>
      </c>
      <c r="D83" s="159">
        <v>1628</v>
      </c>
      <c r="E83" s="159">
        <v>17785</v>
      </c>
      <c r="F83" s="159">
        <v>32948</v>
      </c>
      <c r="G83" s="159">
        <v>38999</v>
      </c>
      <c r="H83" s="159">
        <v>38652</v>
      </c>
      <c r="I83" s="177">
        <f>IFERROR(H83/G83-1,"-")</f>
        <v>-8.8976640426677855E-3</v>
      </c>
      <c r="J83" s="158">
        <f t="shared" si="32"/>
        <v>-347</v>
      </c>
      <c r="K83" s="160">
        <f t="shared" si="31"/>
        <v>0.11487673309259507</v>
      </c>
    </row>
    <row r="84" spans="2:11" x14ac:dyDescent="0.25">
      <c r="B84" s="162" t="s">
        <v>110</v>
      </c>
      <c r="C84" s="163">
        <v>6374</v>
      </c>
      <c r="D84" s="163">
        <v>176</v>
      </c>
      <c r="E84" s="163">
        <v>2440</v>
      </c>
      <c r="F84" s="163">
        <v>6515</v>
      </c>
      <c r="G84" s="163">
        <v>8194</v>
      </c>
      <c r="H84" s="163">
        <v>8023</v>
      </c>
      <c r="I84" s="178">
        <f t="shared" ref="I84:I91" si="33">IFERROR(H84/G84-1,"-")</f>
        <v>-2.086892848425681E-2</v>
      </c>
      <c r="J84" s="162">
        <f t="shared" si="32"/>
        <v>-171</v>
      </c>
      <c r="K84" s="164">
        <f t="shared" si="31"/>
        <v>2.3844976446287133E-2</v>
      </c>
    </row>
    <row r="85" spans="2:11" x14ac:dyDescent="0.25">
      <c r="B85" s="162" t="s">
        <v>113</v>
      </c>
      <c r="C85" s="163">
        <v>12387</v>
      </c>
      <c r="D85" s="163">
        <v>354</v>
      </c>
      <c r="E85" s="163">
        <v>6032</v>
      </c>
      <c r="F85" s="163">
        <v>11151</v>
      </c>
      <c r="G85" s="163">
        <v>12562</v>
      </c>
      <c r="H85" s="163">
        <v>12210</v>
      </c>
      <c r="I85" s="178">
        <f t="shared" si="33"/>
        <v>-2.8021015761821366E-2</v>
      </c>
      <c r="J85" s="162">
        <f t="shared" si="32"/>
        <v>-352</v>
      </c>
      <c r="K85" s="164">
        <f t="shared" si="31"/>
        <v>3.6289064241451563E-2</v>
      </c>
    </row>
    <row r="86" spans="2:11" x14ac:dyDescent="0.25">
      <c r="B86" s="162" t="s">
        <v>116</v>
      </c>
      <c r="C86" s="163">
        <v>1795</v>
      </c>
      <c r="D86" s="163">
        <v>411</v>
      </c>
      <c r="E86" s="163">
        <v>1423</v>
      </c>
      <c r="F86" s="163">
        <v>2810</v>
      </c>
      <c r="G86" s="163">
        <v>3315</v>
      </c>
      <c r="H86" s="163">
        <v>3226</v>
      </c>
      <c r="I86" s="178">
        <f t="shared" si="33"/>
        <v>-2.6847662141779804E-2</v>
      </c>
      <c r="J86" s="162">
        <f t="shared" si="32"/>
        <v>-89</v>
      </c>
      <c r="K86" s="164">
        <f t="shared" si="31"/>
        <v>9.5879214777168497E-3</v>
      </c>
    </row>
    <row r="87" spans="2:11" x14ac:dyDescent="0.25">
      <c r="B87" s="162" t="s">
        <v>123</v>
      </c>
      <c r="C87" s="163">
        <v>435</v>
      </c>
      <c r="D87" s="163">
        <v>16</v>
      </c>
      <c r="E87" s="163">
        <v>597</v>
      </c>
      <c r="F87" s="163">
        <v>578</v>
      </c>
      <c r="G87" s="163">
        <v>852</v>
      </c>
      <c r="H87" s="163">
        <v>1122</v>
      </c>
      <c r="I87" s="178">
        <f t="shared" si="33"/>
        <v>0.31690140845070425</v>
      </c>
      <c r="J87" s="162">
        <f t="shared" si="32"/>
        <v>270</v>
      </c>
      <c r="K87" s="164">
        <f t="shared" si="31"/>
        <v>3.3346707681333868E-3</v>
      </c>
    </row>
    <row r="88" spans="2:11" x14ac:dyDescent="0.25">
      <c r="B88" s="162" t="s">
        <v>119</v>
      </c>
      <c r="C88" s="163">
        <v>379</v>
      </c>
      <c r="D88" s="163">
        <v>63</v>
      </c>
      <c r="E88" s="163">
        <v>482</v>
      </c>
      <c r="F88" s="163">
        <v>521</v>
      </c>
      <c r="G88" s="163">
        <v>490</v>
      </c>
      <c r="H88" s="163">
        <v>710</v>
      </c>
      <c r="I88" s="178">
        <f t="shared" si="33"/>
        <v>0.44897959183673475</v>
      </c>
      <c r="J88" s="162">
        <f t="shared" si="32"/>
        <v>220</v>
      </c>
      <c r="K88" s="164">
        <f t="shared" si="31"/>
        <v>2.1101749067510738E-3</v>
      </c>
    </row>
    <row r="89" spans="2:11" x14ac:dyDescent="0.25">
      <c r="B89" s="162" t="s">
        <v>128</v>
      </c>
      <c r="C89" s="163">
        <v>686</v>
      </c>
      <c r="D89" s="163">
        <v>1</v>
      </c>
      <c r="E89" s="163">
        <v>516</v>
      </c>
      <c r="F89" s="163">
        <v>964</v>
      </c>
      <c r="G89" s="163">
        <v>812</v>
      </c>
      <c r="H89" s="163">
        <v>753</v>
      </c>
      <c r="I89" s="178">
        <f t="shared" si="33"/>
        <v>-7.2660098522167482E-2</v>
      </c>
      <c r="J89" s="162">
        <f t="shared" si="32"/>
        <v>-59</v>
      </c>
      <c r="K89" s="164">
        <f t="shared" si="31"/>
        <v>2.2379742320895188E-3</v>
      </c>
    </row>
    <row r="90" spans="2:11" x14ac:dyDescent="0.25">
      <c r="B90" s="162" t="s">
        <v>131</v>
      </c>
      <c r="C90" s="163">
        <v>1008</v>
      </c>
      <c r="D90" s="163">
        <v>26</v>
      </c>
      <c r="E90" s="163">
        <v>391</v>
      </c>
      <c r="F90" s="163">
        <v>746</v>
      </c>
      <c r="G90" s="163">
        <v>929</v>
      </c>
      <c r="H90" s="163">
        <v>716</v>
      </c>
      <c r="I90" s="178">
        <f t="shared" si="33"/>
        <v>-0.22927879440258347</v>
      </c>
      <c r="J90" s="162">
        <f t="shared" si="32"/>
        <v>-213</v>
      </c>
      <c r="K90" s="164">
        <f t="shared" si="31"/>
        <v>2.1280073707517868E-3</v>
      </c>
    </row>
    <row r="91" spans="2:11" x14ac:dyDescent="0.25">
      <c r="B91" s="167" t="s">
        <v>145</v>
      </c>
      <c r="C91" s="168">
        <f t="shared" ref="C91:H91" si="34">C83-SUM(C84:C90)</f>
        <v>9258</v>
      </c>
      <c r="D91" s="168">
        <f t="shared" si="34"/>
        <v>581</v>
      </c>
      <c r="E91" s="168">
        <f t="shared" si="34"/>
        <v>5904</v>
      </c>
      <c r="F91" s="168">
        <f t="shared" si="34"/>
        <v>9663</v>
      </c>
      <c r="G91" s="168">
        <f t="shared" si="34"/>
        <v>11845</v>
      </c>
      <c r="H91" s="168">
        <f t="shared" si="34"/>
        <v>11892</v>
      </c>
      <c r="I91" s="179">
        <f t="shared" si="33"/>
        <v>3.9679189531447445E-3</v>
      </c>
      <c r="J91" s="167">
        <f>H91-G91</f>
        <v>47</v>
      </c>
      <c r="K91" s="169">
        <f t="shared" si="31"/>
        <v>3.5343943649413755E-2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35">C94+C97</f>
        <v>5197</v>
      </c>
      <c r="D93" s="175">
        <f t="shared" si="35"/>
        <v>1146</v>
      </c>
      <c r="E93" s="175">
        <f t="shared" si="35"/>
        <v>3527</v>
      </c>
      <c r="F93" s="175">
        <f t="shared" si="35"/>
        <v>5390</v>
      </c>
      <c r="G93" s="175">
        <f t="shared" si="35"/>
        <v>5217</v>
      </c>
      <c r="H93" s="175">
        <f t="shared" si="35"/>
        <v>5311</v>
      </c>
      <c r="I93" s="176">
        <f>IFERROR(H93/G93-1,"-")</f>
        <v>1.8018018018018056E-2</v>
      </c>
      <c r="J93" s="175">
        <f>H93-G93</f>
        <v>94</v>
      </c>
      <c r="K93" s="176">
        <f t="shared" ref="K93:K105" si="36">H93/H$9</f>
        <v>1.578470271796472E-2</v>
      </c>
    </row>
    <row r="94" spans="2:11" x14ac:dyDescent="0.25">
      <c r="B94" s="158" t="s">
        <v>97</v>
      </c>
      <c r="C94" s="159">
        <v>3059</v>
      </c>
      <c r="D94" s="159">
        <v>582</v>
      </c>
      <c r="E94" s="159">
        <v>1773</v>
      </c>
      <c r="F94" s="159">
        <v>3042</v>
      </c>
      <c r="G94" s="159">
        <v>2177</v>
      </c>
      <c r="H94" s="159">
        <v>2652</v>
      </c>
      <c r="I94" s="177">
        <f>IFERROR(H94/G94-1,"-")</f>
        <v>0.21819016995865881</v>
      </c>
      <c r="J94" s="158">
        <f t="shared" ref="J94:J104" si="37">H94-G94</f>
        <v>475</v>
      </c>
      <c r="K94" s="160">
        <f t="shared" si="36"/>
        <v>7.8819490883152779E-3</v>
      </c>
    </row>
    <row r="95" spans="2:11" x14ac:dyDescent="0.25">
      <c r="B95" s="162" t="s">
        <v>103</v>
      </c>
      <c r="C95" s="163">
        <v>1851</v>
      </c>
      <c r="D95" s="163">
        <v>279</v>
      </c>
      <c r="E95" s="163">
        <v>734</v>
      </c>
      <c r="F95" s="163">
        <v>1485</v>
      </c>
      <c r="G95" s="163">
        <v>732</v>
      </c>
      <c r="H95" s="163">
        <v>900</v>
      </c>
      <c r="I95" s="178">
        <f>IFERROR(H95/G95-1,"-")</f>
        <v>0.22950819672131151</v>
      </c>
      <c r="J95" s="162">
        <f t="shared" si="37"/>
        <v>168</v>
      </c>
      <c r="K95" s="164">
        <f t="shared" si="36"/>
        <v>2.6748696001069948E-3</v>
      </c>
    </row>
    <row r="96" spans="2:11" x14ac:dyDescent="0.25">
      <c r="B96" s="162" t="s">
        <v>100</v>
      </c>
      <c r="C96" s="163">
        <v>1208</v>
      </c>
      <c r="D96" s="163">
        <v>303</v>
      </c>
      <c r="E96" s="163">
        <v>1039</v>
      </c>
      <c r="F96" s="163">
        <v>1557</v>
      </c>
      <c r="G96" s="163">
        <v>1445</v>
      </c>
      <c r="H96" s="163">
        <v>1752</v>
      </c>
      <c r="I96" s="178">
        <f>IFERROR(H96/G96-1,"-")</f>
        <v>0.21245674740484422</v>
      </c>
      <c r="J96" s="162">
        <f t="shared" si="37"/>
        <v>307</v>
      </c>
      <c r="K96" s="164">
        <f t="shared" si="36"/>
        <v>5.2070794882082836E-3</v>
      </c>
    </row>
    <row r="97" spans="2:11" x14ac:dyDescent="0.25">
      <c r="B97" s="158" t="s">
        <v>107</v>
      </c>
      <c r="C97" s="159">
        <v>2138</v>
      </c>
      <c r="D97" s="159">
        <v>564</v>
      </c>
      <c r="E97" s="159">
        <v>1754</v>
      </c>
      <c r="F97" s="159">
        <v>2348</v>
      </c>
      <c r="G97" s="159">
        <v>3040</v>
      </c>
      <c r="H97" s="159">
        <v>2659</v>
      </c>
      <c r="I97" s="177">
        <f>IFERROR(H97/G97-1,"-")</f>
        <v>-0.12532894736842104</v>
      </c>
      <c r="J97" s="158">
        <f t="shared" si="37"/>
        <v>-381</v>
      </c>
      <c r="K97" s="160">
        <f t="shared" si="36"/>
        <v>7.9027536296494439E-3</v>
      </c>
    </row>
    <row r="98" spans="2:11" x14ac:dyDescent="0.25">
      <c r="B98" s="162" t="s">
        <v>110</v>
      </c>
      <c r="C98" s="163">
        <v>357</v>
      </c>
      <c r="D98" s="163">
        <v>24</v>
      </c>
      <c r="E98" s="163">
        <v>277</v>
      </c>
      <c r="F98" s="163">
        <v>378</v>
      </c>
      <c r="G98" s="163">
        <v>447</v>
      </c>
      <c r="H98" s="163">
        <v>393</v>
      </c>
      <c r="I98" s="178">
        <f t="shared" ref="I98:I105" si="38">IFERROR(H98/G98-1,"-")</f>
        <v>-0.12080536912751683</v>
      </c>
      <c r="J98" s="162">
        <f t="shared" si="37"/>
        <v>-54</v>
      </c>
      <c r="K98" s="164">
        <f t="shared" si="36"/>
        <v>1.168026392046721E-3</v>
      </c>
    </row>
    <row r="99" spans="2:11" x14ac:dyDescent="0.25">
      <c r="B99" s="162" t="s">
        <v>113</v>
      </c>
      <c r="C99" s="163">
        <v>427</v>
      </c>
      <c r="D99" s="163">
        <v>89</v>
      </c>
      <c r="E99" s="163">
        <v>309</v>
      </c>
      <c r="F99" s="163">
        <v>460</v>
      </c>
      <c r="G99" s="163">
        <v>643</v>
      </c>
      <c r="H99" s="163">
        <v>526</v>
      </c>
      <c r="I99" s="178">
        <f t="shared" si="38"/>
        <v>-0.18195956454121309</v>
      </c>
      <c r="J99" s="162">
        <f t="shared" si="37"/>
        <v>-117</v>
      </c>
      <c r="K99" s="164">
        <f t="shared" si="36"/>
        <v>1.5633126773958658E-3</v>
      </c>
    </row>
    <row r="100" spans="2:11" x14ac:dyDescent="0.25">
      <c r="B100" s="162" t="s">
        <v>116</v>
      </c>
      <c r="C100" s="163">
        <v>405</v>
      </c>
      <c r="D100" s="163">
        <v>213</v>
      </c>
      <c r="E100" s="163">
        <v>325</v>
      </c>
      <c r="F100" s="163">
        <v>488</v>
      </c>
      <c r="G100" s="163">
        <v>385</v>
      </c>
      <c r="H100" s="163">
        <v>398</v>
      </c>
      <c r="I100" s="178">
        <f t="shared" si="38"/>
        <v>3.3766233766233666E-2</v>
      </c>
      <c r="J100" s="162">
        <f t="shared" si="37"/>
        <v>13</v>
      </c>
      <c r="K100" s="164">
        <f t="shared" si="36"/>
        <v>1.1828867787139821E-3</v>
      </c>
    </row>
    <row r="101" spans="2:11" x14ac:dyDescent="0.25">
      <c r="B101" s="162" t="s">
        <v>123</v>
      </c>
      <c r="C101" s="163">
        <v>89</v>
      </c>
      <c r="D101" s="163">
        <v>5</v>
      </c>
      <c r="E101" s="163">
        <v>129</v>
      </c>
      <c r="F101" s="163">
        <v>137</v>
      </c>
      <c r="G101" s="163">
        <v>154</v>
      </c>
      <c r="H101" s="163">
        <v>182</v>
      </c>
      <c r="I101" s="178">
        <f t="shared" si="38"/>
        <v>0.18181818181818188</v>
      </c>
      <c r="J101" s="162">
        <f t="shared" si="37"/>
        <v>28</v>
      </c>
      <c r="K101" s="164">
        <f t="shared" si="36"/>
        <v>5.4091807468830343E-4</v>
      </c>
    </row>
    <row r="102" spans="2:11" x14ac:dyDescent="0.25">
      <c r="B102" s="162" t="s">
        <v>119</v>
      </c>
      <c r="C102" s="163">
        <v>71</v>
      </c>
      <c r="D102" s="163">
        <v>24</v>
      </c>
      <c r="E102" s="163">
        <v>89</v>
      </c>
      <c r="F102" s="163">
        <v>81</v>
      </c>
      <c r="G102" s="163">
        <v>171</v>
      </c>
      <c r="H102" s="163">
        <v>130</v>
      </c>
      <c r="I102" s="178">
        <f t="shared" si="38"/>
        <v>-0.23976608187134507</v>
      </c>
      <c r="J102" s="162">
        <f t="shared" si="37"/>
        <v>-41</v>
      </c>
      <c r="K102" s="164">
        <f t="shared" si="36"/>
        <v>3.8637005334878814E-4</v>
      </c>
    </row>
    <row r="103" spans="2:11" x14ac:dyDescent="0.25">
      <c r="B103" s="162" t="s">
        <v>128</v>
      </c>
      <c r="C103" s="163">
        <v>87</v>
      </c>
      <c r="D103" s="163">
        <v>4</v>
      </c>
      <c r="E103" s="163">
        <v>50</v>
      </c>
      <c r="F103" s="163">
        <v>36</v>
      </c>
      <c r="G103" s="163">
        <v>58</v>
      </c>
      <c r="H103" s="163">
        <v>22</v>
      </c>
      <c r="I103" s="178">
        <f t="shared" si="38"/>
        <v>-0.62068965517241381</v>
      </c>
      <c r="J103" s="162">
        <f t="shared" si="37"/>
        <v>-36</v>
      </c>
      <c r="K103" s="164">
        <f t="shared" si="36"/>
        <v>6.538570133594876E-5</v>
      </c>
    </row>
    <row r="104" spans="2:11" x14ac:dyDescent="0.25">
      <c r="B104" s="162" t="s">
        <v>131</v>
      </c>
      <c r="C104" s="163">
        <v>30</v>
      </c>
      <c r="D104" s="163">
        <v>7</v>
      </c>
      <c r="E104" s="163">
        <v>37</v>
      </c>
      <c r="F104" s="163">
        <v>64</v>
      </c>
      <c r="G104" s="163">
        <v>161</v>
      </c>
      <c r="H104" s="163">
        <v>83</v>
      </c>
      <c r="I104" s="178">
        <f t="shared" si="38"/>
        <v>-0.48447204968944102</v>
      </c>
      <c r="J104" s="162">
        <f t="shared" si="37"/>
        <v>-78</v>
      </c>
      <c r="K104" s="164">
        <f t="shared" si="36"/>
        <v>2.4668241867653395E-4</v>
      </c>
    </row>
    <row r="105" spans="2:11" x14ac:dyDescent="0.25">
      <c r="B105" s="167" t="s">
        <v>145</v>
      </c>
      <c r="C105" s="168">
        <f t="shared" ref="C105:H105" si="39">C97-SUM(C98:C104)</f>
        <v>672</v>
      </c>
      <c r="D105" s="168">
        <f t="shared" si="39"/>
        <v>198</v>
      </c>
      <c r="E105" s="168">
        <f t="shared" si="39"/>
        <v>538</v>
      </c>
      <c r="F105" s="168">
        <f t="shared" si="39"/>
        <v>704</v>
      </c>
      <c r="G105" s="168">
        <f t="shared" si="39"/>
        <v>1021</v>
      </c>
      <c r="H105" s="168">
        <f t="shared" si="39"/>
        <v>925</v>
      </c>
      <c r="I105" s="179">
        <f t="shared" si="38"/>
        <v>-9.4025465230166527E-2</v>
      </c>
      <c r="J105" s="167">
        <f>H105-G105</f>
        <v>-96</v>
      </c>
      <c r="K105" s="169">
        <f t="shared" si="36"/>
        <v>2.7491715334433003E-3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0">C108+C111</f>
        <v>9284</v>
      </c>
      <c r="D107" s="175">
        <f t="shared" si="40"/>
        <v>2470</v>
      </c>
      <c r="E107" s="175">
        <f t="shared" si="40"/>
        <v>9886</v>
      </c>
      <c r="F107" s="175">
        <f t="shared" si="40"/>
        <v>13452</v>
      </c>
      <c r="G107" s="175">
        <f t="shared" si="40"/>
        <v>15230</v>
      </c>
      <c r="H107" s="175">
        <f t="shared" si="40"/>
        <v>18184</v>
      </c>
      <c r="I107" s="176">
        <f>IFERROR(H107/G107-1,"-")</f>
        <v>0.19395929087327635</v>
      </c>
      <c r="J107" s="175">
        <f>H107-G107</f>
        <v>2954</v>
      </c>
      <c r="K107" s="176">
        <f t="shared" ref="K107:K119" si="41">H107/H$9</f>
        <v>5.4044254231495101E-2</v>
      </c>
    </row>
    <row r="108" spans="2:11" x14ac:dyDescent="0.25">
      <c r="B108" s="158" t="s">
        <v>97</v>
      </c>
      <c r="C108" s="159">
        <v>2541</v>
      </c>
      <c r="D108" s="159">
        <v>923</v>
      </c>
      <c r="E108" s="159">
        <v>1709</v>
      </c>
      <c r="F108" s="159">
        <v>2380</v>
      </c>
      <c r="G108" s="159">
        <v>2125</v>
      </c>
      <c r="H108" s="159">
        <v>2426</v>
      </c>
      <c r="I108" s="177">
        <f>IFERROR(H108/G108-1,"-")</f>
        <v>0.14164705882352946</v>
      </c>
      <c r="J108" s="158">
        <f t="shared" ref="J108:J118" si="42">H108-G108</f>
        <v>301</v>
      </c>
      <c r="K108" s="160">
        <f t="shared" si="41"/>
        <v>7.2102596109550774E-3</v>
      </c>
    </row>
    <row r="109" spans="2:11" x14ac:dyDescent="0.25">
      <c r="B109" s="162" t="s">
        <v>103</v>
      </c>
      <c r="C109" s="163">
        <v>116</v>
      </c>
      <c r="D109" s="163">
        <v>842</v>
      </c>
      <c r="E109" s="163">
        <v>778</v>
      </c>
      <c r="F109" s="163">
        <v>386</v>
      </c>
      <c r="G109" s="163">
        <v>489</v>
      </c>
      <c r="H109" s="163">
        <v>607</v>
      </c>
      <c r="I109" s="178">
        <f>IFERROR(H109/G109-1,"-")</f>
        <v>0.24130879345603273</v>
      </c>
      <c r="J109" s="162">
        <f t="shared" si="42"/>
        <v>118</v>
      </c>
      <c r="K109" s="164">
        <f t="shared" si="41"/>
        <v>1.8040509414054954E-3</v>
      </c>
    </row>
    <row r="110" spans="2:11" x14ac:dyDescent="0.25">
      <c r="B110" s="162" t="s">
        <v>100</v>
      </c>
      <c r="C110" s="163">
        <v>2425</v>
      </c>
      <c r="D110" s="163">
        <v>81</v>
      </c>
      <c r="E110" s="163">
        <v>931</v>
      </c>
      <c r="F110" s="163">
        <v>1994</v>
      </c>
      <c r="G110" s="163">
        <v>1636</v>
      </c>
      <c r="H110" s="163">
        <v>1819</v>
      </c>
      <c r="I110" s="178">
        <f>IFERROR(H110/G110-1,"-")</f>
        <v>0.11185819070904635</v>
      </c>
      <c r="J110" s="162">
        <f t="shared" si="42"/>
        <v>183</v>
      </c>
      <c r="K110" s="164">
        <f t="shared" si="41"/>
        <v>5.4062086695495816E-3</v>
      </c>
    </row>
    <row r="111" spans="2:11" x14ac:dyDescent="0.25">
      <c r="B111" s="158" t="s">
        <v>107</v>
      </c>
      <c r="C111" s="159">
        <v>6743</v>
      </c>
      <c r="D111" s="159">
        <v>1547</v>
      </c>
      <c r="E111" s="159">
        <v>8177</v>
      </c>
      <c r="F111" s="159">
        <v>11072</v>
      </c>
      <c r="G111" s="159">
        <v>13105</v>
      </c>
      <c r="H111" s="159">
        <v>15758</v>
      </c>
      <c r="I111" s="177">
        <f>IFERROR(H111/G111-1,"-")</f>
        <v>0.20244181610072487</v>
      </c>
      <c r="J111" s="158">
        <f t="shared" si="42"/>
        <v>2653</v>
      </c>
      <c r="K111" s="160">
        <f t="shared" si="41"/>
        <v>4.6833994620540026E-2</v>
      </c>
    </row>
    <row r="112" spans="2:11" x14ac:dyDescent="0.25">
      <c r="B112" s="162" t="s">
        <v>110</v>
      </c>
      <c r="C112" s="163">
        <v>3741</v>
      </c>
      <c r="D112" s="163">
        <v>600</v>
      </c>
      <c r="E112" s="163">
        <v>3660</v>
      </c>
      <c r="F112" s="163">
        <v>6307</v>
      </c>
      <c r="G112" s="163">
        <v>7383</v>
      </c>
      <c r="H112" s="163">
        <v>8811</v>
      </c>
      <c r="I112" s="178">
        <f t="shared" ref="I112:I119" si="43">IFERROR(H112/G112-1,"-")</f>
        <v>0.19341731003657059</v>
      </c>
      <c r="J112" s="162">
        <f t="shared" si="42"/>
        <v>1428</v>
      </c>
      <c r="K112" s="164">
        <f t="shared" si="41"/>
        <v>2.6186973385047479E-2</v>
      </c>
    </row>
    <row r="113" spans="2:11" x14ac:dyDescent="0.25">
      <c r="B113" s="162" t="s">
        <v>113</v>
      </c>
      <c r="C113" s="163">
        <v>570</v>
      </c>
      <c r="D113" s="163">
        <v>468</v>
      </c>
      <c r="E113" s="163">
        <v>596</v>
      </c>
      <c r="F113" s="163">
        <v>704</v>
      </c>
      <c r="G113" s="163">
        <v>892</v>
      </c>
      <c r="H113" s="163">
        <v>760</v>
      </c>
      <c r="I113" s="178">
        <f t="shared" si="43"/>
        <v>-0.14798206278026904</v>
      </c>
      <c r="J113" s="162">
        <f t="shared" si="42"/>
        <v>-132</v>
      </c>
      <c r="K113" s="164">
        <f t="shared" si="41"/>
        <v>2.2587787734236844E-3</v>
      </c>
    </row>
    <row r="114" spans="2:11" x14ac:dyDescent="0.25">
      <c r="B114" s="162" t="s">
        <v>116</v>
      </c>
      <c r="C114" s="163">
        <v>330</v>
      </c>
      <c r="D114" s="163">
        <v>270</v>
      </c>
      <c r="E114" s="163">
        <v>516</v>
      </c>
      <c r="F114" s="163">
        <v>718</v>
      </c>
      <c r="G114" s="163">
        <v>726</v>
      </c>
      <c r="H114" s="163">
        <v>1101</v>
      </c>
      <c r="I114" s="178">
        <f t="shared" si="43"/>
        <v>0.51652892561983466</v>
      </c>
      <c r="J114" s="162">
        <f t="shared" si="42"/>
        <v>375</v>
      </c>
      <c r="K114" s="164">
        <f t="shared" si="41"/>
        <v>3.2722571441308902E-3</v>
      </c>
    </row>
    <row r="115" spans="2:11" x14ac:dyDescent="0.25">
      <c r="B115" s="162" t="s">
        <v>123</v>
      </c>
      <c r="C115" s="163">
        <v>220</v>
      </c>
      <c r="D115" s="163">
        <v>0</v>
      </c>
      <c r="E115" s="163">
        <v>603</v>
      </c>
      <c r="F115" s="163">
        <v>494</v>
      </c>
      <c r="G115" s="163">
        <v>656</v>
      </c>
      <c r="H115" s="163">
        <v>636</v>
      </c>
      <c r="I115" s="178">
        <f t="shared" si="43"/>
        <v>-3.0487804878048808E-2</v>
      </c>
      <c r="J115" s="162">
        <f t="shared" si="42"/>
        <v>-20</v>
      </c>
      <c r="K115" s="164">
        <f t="shared" si="41"/>
        <v>1.8902411840756095E-3</v>
      </c>
    </row>
    <row r="116" spans="2:11" x14ac:dyDescent="0.25">
      <c r="B116" s="162" t="s">
        <v>119</v>
      </c>
      <c r="C116" s="163">
        <v>211</v>
      </c>
      <c r="D116" s="163">
        <v>5</v>
      </c>
      <c r="E116" s="163">
        <v>426</v>
      </c>
      <c r="F116" s="163">
        <v>440</v>
      </c>
      <c r="G116" s="163">
        <v>452</v>
      </c>
      <c r="H116" s="163">
        <v>377</v>
      </c>
      <c r="I116" s="178">
        <f t="shared" si="43"/>
        <v>-0.16592920353982299</v>
      </c>
      <c r="J116" s="162">
        <f t="shared" si="42"/>
        <v>-75</v>
      </c>
      <c r="K116" s="164">
        <f t="shared" si="41"/>
        <v>1.1204731547114857E-3</v>
      </c>
    </row>
    <row r="117" spans="2:11" x14ac:dyDescent="0.25">
      <c r="B117" s="162" t="s">
        <v>128</v>
      </c>
      <c r="C117" s="163">
        <v>81</v>
      </c>
      <c r="D117" s="163">
        <v>0</v>
      </c>
      <c r="E117" s="163">
        <v>84</v>
      </c>
      <c r="F117" s="163">
        <v>132</v>
      </c>
      <c r="G117" s="163">
        <v>164</v>
      </c>
      <c r="H117" s="163">
        <v>191</v>
      </c>
      <c r="I117" s="178">
        <f t="shared" si="43"/>
        <v>0.16463414634146334</v>
      </c>
      <c r="J117" s="162">
        <f t="shared" si="42"/>
        <v>27</v>
      </c>
      <c r="K117" s="164">
        <f t="shared" si="41"/>
        <v>5.676667706893733E-4</v>
      </c>
    </row>
    <row r="118" spans="2:11" x14ac:dyDescent="0.25">
      <c r="B118" s="162" t="s">
        <v>131</v>
      </c>
      <c r="C118" s="163">
        <v>199</v>
      </c>
      <c r="D118" s="163">
        <v>0</v>
      </c>
      <c r="E118" s="163">
        <v>217</v>
      </c>
      <c r="F118" s="163">
        <v>159</v>
      </c>
      <c r="G118" s="163">
        <v>258</v>
      </c>
      <c r="H118" s="163">
        <v>182</v>
      </c>
      <c r="I118" s="178">
        <f t="shared" si="43"/>
        <v>-0.29457364341085268</v>
      </c>
      <c r="J118" s="162">
        <f t="shared" si="42"/>
        <v>-76</v>
      </c>
      <c r="K118" s="164">
        <f t="shared" si="41"/>
        <v>5.4091807468830343E-4</v>
      </c>
    </row>
    <row r="119" spans="2:11" x14ac:dyDescent="0.25">
      <c r="B119" s="167" t="s">
        <v>145</v>
      </c>
      <c r="C119" s="168">
        <f t="shared" ref="C119:H119" si="44">C111-SUM(C112:C118)</f>
        <v>1391</v>
      </c>
      <c r="D119" s="168">
        <f t="shared" si="44"/>
        <v>204</v>
      </c>
      <c r="E119" s="168">
        <f t="shared" si="44"/>
        <v>2075</v>
      </c>
      <c r="F119" s="168">
        <f t="shared" si="44"/>
        <v>2118</v>
      </c>
      <c r="G119" s="168">
        <f t="shared" si="44"/>
        <v>2574</v>
      </c>
      <c r="H119" s="168">
        <f t="shared" si="44"/>
        <v>3700</v>
      </c>
      <c r="I119" s="179">
        <f t="shared" si="43"/>
        <v>0.43745143745143755</v>
      </c>
      <c r="J119" s="167">
        <f>H119-G119</f>
        <v>1126</v>
      </c>
      <c r="K119" s="169">
        <f t="shared" si="41"/>
        <v>1.0996686133773201E-2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45">C122+C125</f>
        <v>20553</v>
      </c>
      <c r="D121" s="175">
        <f t="shared" si="45"/>
        <v>4767</v>
      </c>
      <c r="E121" s="175">
        <f t="shared" si="45"/>
        <v>14146</v>
      </c>
      <c r="F121" s="175">
        <f t="shared" si="45"/>
        <v>23609</v>
      </c>
      <c r="G121" s="175">
        <f t="shared" si="45"/>
        <v>23867</v>
      </c>
      <c r="H121" s="175">
        <f t="shared" si="45"/>
        <v>24602</v>
      </c>
      <c r="I121" s="176">
        <f>IFERROR(H121/G121-1,"-")</f>
        <v>3.0795659278501697E-2</v>
      </c>
      <c r="J121" s="175">
        <f>H121-G121</f>
        <v>735</v>
      </c>
      <c r="K121" s="176">
        <f t="shared" ref="K121:K133" si="46">H121/H$9</f>
        <v>7.3119046557591424E-2</v>
      </c>
    </row>
    <row r="122" spans="2:11" x14ac:dyDescent="0.25">
      <c r="B122" s="158" t="s">
        <v>97</v>
      </c>
      <c r="C122" s="159">
        <v>9789</v>
      </c>
      <c r="D122" s="159">
        <v>2598</v>
      </c>
      <c r="E122" s="159">
        <v>6573</v>
      </c>
      <c r="F122" s="159">
        <v>10452</v>
      </c>
      <c r="G122" s="159">
        <v>11900</v>
      </c>
      <c r="H122" s="159">
        <v>11916</v>
      </c>
      <c r="I122" s="177">
        <f>IFERROR(H122/G122-1,"-")</f>
        <v>1.3445378151260012E-3</v>
      </c>
      <c r="J122" s="158">
        <f t="shared" ref="J122:J132" si="47">H122-G122</f>
        <v>16</v>
      </c>
      <c r="K122" s="160">
        <f t="shared" si="46"/>
        <v>3.5415273505416608E-2</v>
      </c>
    </row>
    <row r="123" spans="2:11" x14ac:dyDescent="0.25">
      <c r="B123" s="162" t="s">
        <v>103</v>
      </c>
      <c r="C123" s="163">
        <v>5042</v>
      </c>
      <c r="D123" s="163">
        <v>1186</v>
      </c>
      <c r="E123" s="163">
        <v>2656</v>
      </c>
      <c r="F123" s="163">
        <v>5002</v>
      </c>
      <c r="G123" s="163">
        <v>5396</v>
      </c>
      <c r="H123" s="163">
        <v>4891</v>
      </c>
      <c r="I123" s="178">
        <f>IFERROR(H123/G123-1,"-")</f>
        <v>-9.3587842846552971E-2</v>
      </c>
      <c r="J123" s="162">
        <f t="shared" si="47"/>
        <v>-505</v>
      </c>
      <c r="K123" s="164">
        <f t="shared" si="46"/>
        <v>1.453643023791479E-2</v>
      </c>
    </row>
    <row r="124" spans="2:11" x14ac:dyDescent="0.25">
      <c r="B124" s="162" t="s">
        <v>100</v>
      </c>
      <c r="C124" s="163">
        <v>4747</v>
      </c>
      <c r="D124" s="163">
        <v>1412</v>
      </c>
      <c r="E124" s="163">
        <v>3917</v>
      </c>
      <c r="F124" s="163">
        <v>5450</v>
      </c>
      <c r="G124" s="163">
        <v>6504</v>
      </c>
      <c r="H124" s="163">
        <v>7025</v>
      </c>
      <c r="I124" s="178">
        <f>IFERROR(H124/G124-1,"-")</f>
        <v>8.0104551045510508E-2</v>
      </c>
      <c r="J124" s="162">
        <f t="shared" si="47"/>
        <v>521</v>
      </c>
      <c r="K124" s="164">
        <f t="shared" si="46"/>
        <v>2.087884326750182E-2</v>
      </c>
    </row>
    <row r="125" spans="2:11" x14ac:dyDescent="0.25">
      <c r="B125" s="158" t="s">
        <v>107</v>
      </c>
      <c r="C125" s="159">
        <v>10764</v>
      </c>
      <c r="D125" s="159">
        <v>2169</v>
      </c>
      <c r="E125" s="159">
        <v>7573</v>
      </c>
      <c r="F125" s="159">
        <v>13157</v>
      </c>
      <c r="G125" s="159">
        <v>11967</v>
      </c>
      <c r="H125" s="159">
        <v>12686</v>
      </c>
      <c r="I125" s="177">
        <f>IFERROR(H125/G125-1,"-")</f>
        <v>6.0081891869307347E-2</v>
      </c>
      <c r="J125" s="158">
        <f t="shared" si="47"/>
        <v>719</v>
      </c>
      <c r="K125" s="160">
        <f t="shared" si="46"/>
        <v>3.7703773052174816E-2</v>
      </c>
    </row>
    <row r="126" spans="2:11" x14ac:dyDescent="0.25">
      <c r="B126" s="162" t="s">
        <v>110</v>
      </c>
      <c r="C126" s="163">
        <v>1289</v>
      </c>
      <c r="D126" s="163">
        <v>52</v>
      </c>
      <c r="E126" s="163">
        <v>805</v>
      </c>
      <c r="F126" s="163">
        <v>1683</v>
      </c>
      <c r="G126" s="163">
        <v>1569</v>
      </c>
      <c r="H126" s="163">
        <v>1627</v>
      </c>
      <c r="I126" s="178">
        <f t="shared" ref="I126:I133" si="48">IFERROR(H126/G126-1,"-")</f>
        <v>3.696622052262577E-2</v>
      </c>
      <c r="J126" s="162">
        <f t="shared" si="47"/>
        <v>58</v>
      </c>
      <c r="K126" s="164">
        <f t="shared" si="46"/>
        <v>4.835569821526756E-3</v>
      </c>
    </row>
    <row r="127" spans="2:11" x14ac:dyDescent="0.25">
      <c r="B127" s="162" t="s">
        <v>113</v>
      </c>
      <c r="C127" s="163">
        <v>1281</v>
      </c>
      <c r="D127" s="163">
        <v>234</v>
      </c>
      <c r="E127" s="163">
        <v>951</v>
      </c>
      <c r="F127" s="163">
        <v>2175</v>
      </c>
      <c r="G127" s="163">
        <v>1964</v>
      </c>
      <c r="H127" s="163">
        <v>2299</v>
      </c>
      <c r="I127" s="178">
        <f t="shared" si="48"/>
        <v>0.17057026476578407</v>
      </c>
      <c r="J127" s="162">
        <f t="shared" si="47"/>
        <v>335</v>
      </c>
      <c r="K127" s="164">
        <f t="shared" si="46"/>
        <v>6.8328057896066456E-3</v>
      </c>
    </row>
    <row r="128" spans="2:11" x14ac:dyDescent="0.25">
      <c r="B128" s="162" t="s">
        <v>116</v>
      </c>
      <c r="C128" s="163">
        <v>701</v>
      </c>
      <c r="D128" s="163">
        <v>254</v>
      </c>
      <c r="E128" s="163">
        <v>659</v>
      </c>
      <c r="F128" s="163">
        <v>1025</v>
      </c>
      <c r="G128" s="163">
        <v>851</v>
      </c>
      <c r="H128" s="163">
        <v>858</v>
      </c>
      <c r="I128" s="178">
        <f t="shared" si="48"/>
        <v>8.2256169212691077E-3</v>
      </c>
      <c r="J128" s="162">
        <f t="shared" si="47"/>
        <v>7</v>
      </c>
      <c r="K128" s="164">
        <f t="shared" si="46"/>
        <v>2.5500423521020018E-3</v>
      </c>
    </row>
    <row r="129" spans="2:11" x14ac:dyDescent="0.25">
      <c r="B129" s="162" t="s">
        <v>123</v>
      </c>
      <c r="C129" s="163">
        <v>231</v>
      </c>
      <c r="D129" s="163">
        <v>38</v>
      </c>
      <c r="E129" s="163">
        <v>270</v>
      </c>
      <c r="F129" s="163">
        <v>297</v>
      </c>
      <c r="G129" s="163">
        <v>273</v>
      </c>
      <c r="H129" s="163">
        <v>376</v>
      </c>
      <c r="I129" s="178">
        <f t="shared" si="48"/>
        <v>0.37728937728937728</v>
      </c>
      <c r="J129" s="162">
        <f t="shared" si="47"/>
        <v>103</v>
      </c>
      <c r="K129" s="164">
        <f t="shared" si="46"/>
        <v>1.1175010773780334E-3</v>
      </c>
    </row>
    <row r="130" spans="2:11" x14ac:dyDescent="0.25">
      <c r="B130" s="162" t="s">
        <v>119</v>
      </c>
      <c r="C130" s="163">
        <v>222</v>
      </c>
      <c r="D130" s="163">
        <v>43</v>
      </c>
      <c r="E130" s="163">
        <v>170</v>
      </c>
      <c r="F130" s="163">
        <v>239</v>
      </c>
      <c r="G130" s="163">
        <v>277</v>
      </c>
      <c r="H130" s="163">
        <v>323</v>
      </c>
      <c r="I130" s="178">
        <f t="shared" si="48"/>
        <v>0.1660649819494584</v>
      </c>
      <c r="J130" s="162">
        <f t="shared" si="47"/>
        <v>46</v>
      </c>
      <c r="K130" s="164">
        <f t="shared" si="46"/>
        <v>9.5998097870506592E-4</v>
      </c>
    </row>
    <row r="131" spans="2:11" x14ac:dyDescent="0.25">
      <c r="B131" s="162" t="s">
        <v>128</v>
      </c>
      <c r="C131" s="163">
        <v>301</v>
      </c>
      <c r="D131" s="163">
        <v>2</v>
      </c>
      <c r="E131" s="163">
        <v>168</v>
      </c>
      <c r="F131" s="163">
        <v>190</v>
      </c>
      <c r="G131" s="163">
        <v>268</v>
      </c>
      <c r="H131" s="163">
        <v>203</v>
      </c>
      <c r="I131" s="178">
        <f t="shared" si="48"/>
        <v>-0.2425373134328358</v>
      </c>
      <c r="J131" s="162">
        <f t="shared" si="47"/>
        <v>-65</v>
      </c>
      <c r="K131" s="164">
        <f t="shared" si="46"/>
        <v>6.0333169869079991E-4</v>
      </c>
    </row>
    <row r="132" spans="2:11" x14ac:dyDescent="0.25">
      <c r="B132" s="162" t="s">
        <v>131</v>
      </c>
      <c r="C132" s="163">
        <v>386</v>
      </c>
      <c r="D132" s="163">
        <v>20</v>
      </c>
      <c r="E132" s="163">
        <v>275</v>
      </c>
      <c r="F132" s="163">
        <v>453</v>
      </c>
      <c r="G132" s="163">
        <v>381</v>
      </c>
      <c r="H132" s="163">
        <v>448</v>
      </c>
      <c r="I132" s="178">
        <f t="shared" si="48"/>
        <v>0.1758530183727034</v>
      </c>
      <c r="J132" s="162">
        <f t="shared" si="47"/>
        <v>67</v>
      </c>
      <c r="K132" s="164">
        <f t="shared" si="46"/>
        <v>1.331490645386593E-3</v>
      </c>
    </row>
    <row r="133" spans="2:11" x14ac:dyDescent="0.25">
      <c r="B133" s="167" t="s">
        <v>145</v>
      </c>
      <c r="C133" s="168">
        <f t="shared" ref="C133:H133" si="49">C125-SUM(C126:C132)</f>
        <v>6353</v>
      </c>
      <c r="D133" s="168">
        <f t="shared" si="49"/>
        <v>1526</v>
      </c>
      <c r="E133" s="168">
        <f t="shared" si="49"/>
        <v>4275</v>
      </c>
      <c r="F133" s="168">
        <f t="shared" si="49"/>
        <v>7095</v>
      </c>
      <c r="G133" s="168">
        <f t="shared" si="49"/>
        <v>6384</v>
      </c>
      <c r="H133" s="168">
        <f t="shared" si="49"/>
        <v>6552</v>
      </c>
      <c r="I133" s="179">
        <f t="shared" si="48"/>
        <v>2.6315789473684292E-2</v>
      </c>
      <c r="J133" s="167">
        <f>H133-G133</f>
        <v>168</v>
      </c>
      <c r="K133" s="169">
        <f t="shared" si="46"/>
        <v>1.9473050688778921E-2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0">C136+C139</f>
        <v>15979</v>
      </c>
      <c r="D135" s="175">
        <f t="shared" si="50"/>
        <v>5851</v>
      </c>
      <c r="E135" s="175">
        <f t="shared" si="50"/>
        <v>12209</v>
      </c>
      <c r="F135" s="175">
        <f t="shared" si="50"/>
        <v>18402</v>
      </c>
      <c r="G135" s="175">
        <f t="shared" si="50"/>
        <v>18282</v>
      </c>
      <c r="H135" s="175">
        <f t="shared" si="50"/>
        <v>18130</v>
      </c>
      <c r="I135" s="176">
        <f>IFERROR(H135/G135-1,"-")</f>
        <v>-8.3141888196039959E-3</v>
      </c>
      <c r="J135" s="175">
        <f>H135-G135</f>
        <v>-152</v>
      </c>
      <c r="K135" s="176">
        <f t="shared" ref="K135:K147" si="51">H135/H$9</f>
        <v>5.3883762055488685E-2</v>
      </c>
    </row>
    <row r="136" spans="2:11" x14ac:dyDescent="0.25">
      <c r="B136" s="158" t="s">
        <v>97</v>
      </c>
      <c r="C136" s="159">
        <v>699</v>
      </c>
      <c r="D136" s="159">
        <v>3274</v>
      </c>
      <c r="E136" s="159">
        <v>617</v>
      </c>
      <c r="F136" s="159">
        <v>1388</v>
      </c>
      <c r="G136" s="159">
        <v>766</v>
      </c>
      <c r="H136" s="159">
        <v>668</v>
      </c>
      <c r="I136" s="177">
        <f>IFERROR(H136/G136-1,"-")</f>
        <v>-0.12793733681462138</v>
      </c>
      <c r="J136" s="158">
        <f t="shared" ref="J136:J146" si="52">H136-G136</f>
        <v>-98</v>
      </c>
      <c r="K136" s="160">
        <f t="shared" si="51"/>
        <v>1.9853476587460804E-3</v>
      </c>
    </row>
    <row r="137" spans="2:11" x14ac:dyDescent="0.25">
      <c r="B137" s="162" t="s">
        <v>103</v>
      </c>
      <c r="C137" s="163">
        <v>421</v>
      </c>
      <c r="D137" s="163">
        <v>2819</v>
      </c>
      <c r="E137" s="163">
        <v>212</v>
      </c>
      <c r="F137" s="163">
        <v>864</v>
      </c>
      <c r="G137" s="163">
        <v>445</v>
      </c>
      <c r="H137" s="163">
        <v>219</v>
      </c>
      <c r="I137" s="178">
        <f>IFERROR(H137/G137-1,"-")</f>
        <v>-0.50786516853932584</v>
      </c>
      <c r="J137" s="162">
        <f t="shared" si="52"/>
        <v>-226</v>
      </c>
      <c r="K137" s="164">
        <f t="shared" si="51"/>
        <v>6.5088493602603545E-4</v>
      </c>
    </row>
    <row r="138" spans="2:11" x14ac:dyDescent="0.25">
      <c r="B138" s="162" t="s">
        <v>100</v>
      </c>
      <c r="C138" s="163">
        <v>278</v>
      </c>
      <c r="D138" s="163">
        <v>455</v>
      </c>
      <c r="E138" s="163">
        <v>405</v>
      </c>
      <c r="F138" s="163">
        <v>524</v>
      </c>
      <c r="G138" s="163">
        <v>321</v>
      </c>
      <c r="H138" s="163">
        <v>449</v>
      </c>
      <c r="I138" s="178">
        <f>IFERROR(H138/G138-1,"-")</f>
        <v>0.39875389408099693</v>
      </c>
      <c r="J138" s="162">
        <f t="shared" si="52"/>
        <v>128</v>
      </c>
      <c r="K138" s="164">
        <f t="shared" si="51"/>
        <v>1.3344627227200451E-3</v>
      </c>
    </row>
    <row r="139" spans="2:11" x14ac:dyDescent="0.25">
      <c r="B139" s="158" t="s">
        <v>107</v>
      </c>
      <c r="C139" s="159">
        <v>15280</v>
      </c>
      <c r="D139" s="159">
        <v>2577</v>
      </c>
      <c r="E139" s="159">
        <v>11592</v>
      </c>
      <c r="F139" s="159">
        <v>17014</v>
      </c>
      <c r="G139" s="159">
        <v>17516</v>
      </c>
      <c r="H139" s="159">
        <v>17462</v>
      </c>
      <c r="I139" s="177">
        <f>IFERROR(H139/G139-1,"-")</f>
        <v>-3.082895638273575E-3</v>
      </c>
      <c r="J139" s="158">
        <f t="shared" si="52"/>
        <v>-54</v>
      </c>
      <c r="K139" s="160">
        <f t="shared" si="51"/>
        <v>5.1898414396742601E-2</v>
      </c>
    </row>
    <row r="140" spans="2:11" x14ac:dyDescent="0.25">
      <c r="B140" s="162" t="s">
        <v>110</v>
      </c>
      <c r="C140" s="163">
        <v>6291</v>
      </c>
      <c r="D140" s="163">
        <v>75</v>
      </c>
      <c r="E140" s="163">
        <v>3590</v>
      </c>
      <c r="F140" s="163">
        <v>6123</v>
      </c>
      <c r="G140" s="163">
        <v>6945</v>
      </c>
      <c r="H140" s="163">
        <v>7122</v>
      </c>
      <c r="I140" s="178">
        <f t="shared" ref="I140:I147" si="53">IFERROR(H140/G140-1,"-")</f>
        <v>2.548596112311019E-2</v>
      </c>
      <c r="J140" s="162">
        <f t="shared" si="52"/>
        <v>177</v>
      </c>
      <c r="K140" s="164">
        <f t="shared" si="51"/>
        <v>2.1167134768846685E-2</v>
      </c>
    </row>
    <row r="141" spans="2:11" x14ac:dyDescent="0.25">
      <c r="B141" s="162" t="s">
        <v>113</v>
      </c>
      <c r="C141" s="163">
        <v>1220</v>
      </c>
      <c r="D141" s="163">
        <v>209</v>
      </c>
      <c r="E141" s="163">
        <v>737</v>
      </c>
      <c r="F141" s="163">
        <v>1394</v>
      </c>
      <c r="G141" s="163">
        <v>1333</v>
      </c>
      <c r="H141" s="163">
        <v>1480</v>
      </c>
      <c r="I141" s="178">
        <f t="shared" si="53"/>
        <v>0.11027756939234812</v>
      </c>
      <c r="J141" s="162">
        <f t="shared" si="52"/>
        <v>147</v>
      </c>
      <c r="K141" s="164">
        <f t="shared" si="51"/>
        <v>4.3986744535092805E-3</v>
      </c>
    </row>
    <row r="142" spans="2:11" x14ac:dyDescent="0.25">
      <c r="B142" s="162" t="s">
        <v>116</v>
      </c>
      <c r="C142" s="163">
        <v>1307</v>
      </c>
      <c r="D142" s="163">
        <v>991</v>
      </c>
      <c r="E142" s="163">
        <v>1230</v>
      </c>
      <c r="F142" s="163">
        <v>1456</v>
      </c>
      <c r="G142" s="163">
        <v>1276</v>
      </c>
      <c r="H142" s="163">
        <v>1336</v>
      </c>
      <c r="I142" s="178">
        <f t="shared" si="53"/>
        <v>4.7021943573667624E-2</v>
      </c>
      <c r="J142" s="162">
        <f t="shared" si="52"/>
        <v>60</v>
      </c>
      <c r="K142" s="164">
        <f t="shared" si="51"/>
        <v>3.9706953174921608E-3</v>
      </c>
    </row>
    <row r="143" spans="2:11" x14ac:dyDescent="0.25">
      <c r="B143" s="162" t="s">
        <v>123</v>
      </c>
      <c r="C143" s="163">
        <v>152</v>
      </c>
      <c r="D143" s="163">
        <v>29</v>
      </c>
      <c r="E143" s="163">
        <v>728</v>
      </c>
      <c r="F143" s="163">
        <v>565</v>
      </c>
      <c r="G143" s="163">
        <v>448</v>
      </c>
      <c r="H143" s="163">
        <v>410</v>
      </c>
      <c r="I143" s="178">
        <f t="shared" si="53"/>
        <v>-8.4821428571428603E-2</v>
      </c>
      <c r="J143" s="162">
        <f t="shared" si="52"/>
        <v>-38</v>
      </c>
      <c r="K143" s="164">
        <f t="shared" si="51"/>
        <v>1.2185517067154086E-3</v>
      </c>
    </row>
    <row r="144" spans="2:11" x14ac:dyDescent="0.25">
      <c r="B144" s="162" t="s">
        <v>119</v>
      </c>
      <c r="C144" s="163">
        <v>251</v>
      </c>
      <c r="D144" s="163">
        <v>174</v>
      </c>
      <c r="E144" s="163">
        <v>325</v>
      </c>
      <c r="F144" s="163">
        <v>305</v>
      </c>
      <c r="G144" s="163">
        <v>314</v>
      </c>
      <c r="H144" s="163">
        <v>240</v>
      </c>
      <c r="I144" s="178">
        <f t="shared" si="53"/>
        <v>-0.23566878980891715</v>
      </c>
      <c r="J144" s="162">
        <f t="shared" si="52"/>
        <v>-74</v>
      </c>
      <c r="K144" s="164">
        <f t="shared" si="51"/>
        <v>7.1329856002853192E-4</v>
      </c>
    </row>
    <row r="145" spans="2:11" x14ac:dyDescent="0.25">
      <c r="B145" s="162" t="s">
        <v>128</v>
      </c>
      <c r="C145" s="163">
        <v>471</v>
      </c>
      <c r="D145" s="163">
        <v>3</v>
      </c>
      <c r="E145" s="163">
        <v>370</v>
      </c>
      <c r="F145" s="163">
        <v>796</v>
      </c>
      <c r="G145" s="163">
        <v>544</v>
      </c>
      <c r="H145" s="163">
        <v>538</v>
      </c>
      <c r="I145" s="178">
        <f t="shared" si="53"/>
        <v>-1.1029411764705843E-2</v>
      </c>
      <c r="J145" s="162">
        <f t="shared" si="52"/>
        <v>-6</v>
      </c>
      <c r="K145" s="164">
        <f t="shared" si="51"/>
        <v>1.5989776053972925E-3</v>
      </c>
    </row>
    <row r="146" spans="2:11" x14ac:dyDescent="0.25">
      <c r="B146" s="162" t="s">
        <v>131</v>
      </c>
      <c r="C146" s="163">
        <v>1030</v>
      </c>
      <c r="D146" s="163">
        <v>8</v>
      </c>
      <c r="E146" s="163">
        <v>207</v>
      </c>
      <c r="F146" s="163">
        <v>470</v>
      </c>
      <c r="G146" s="163">
        <v>394</v>
      </c>
      <c r="H146" s="163">
        <v>241</v>
      </c>
      <c r="I146" s="178">
        <f t="shared" si="53"/>
        <v>-0.3883248730964467</v>
      </c>
      <c r="J146" s="162">
        <f t="shared" si="52"/>
        <v>-153</v>
      </c>
      <c r="K146" s="164">
        <f t="shared" si="51"/>
        <v>7.1627063736198412E-4</v>
      </c>
    </row>
    <row r="147" spans="2:11" x14ac:dyDescent="0.25">
      <c r="B147" s="167" t="s">
        <v>145</v>
      </c>
      <c r="C147" s="168">
        <f t="shared" ref="C147:H147" si="54">C139-SUM(C140:C146)</f>
        <v>4558</v>
      </c>
      <c r="D147" s="168">
        <f t="shared" si="54"/>
        <v>1088</v>
      </c>
      <c r="E147" s="168">
        <f t="shared" si="54"/>
        <v>4405</v>
      </c>
      <c r="F147" s="168">
        <f t="shared" si="54"/>
        <v>5905</v>
      </c>
      <c r="G147" s="168">
        <f t="shared" si="54"/>
        <v>6262</v>
      </c>
      <c r="H147" s="168">
        <f t="shared" si="54"/>
        <v>6095</v>
      </c>
      <c r="I147" s="179">
        <f t="shared" si="53"/>
        <v>-2.666879591184923E-2</v>
      </c>
      <c r="J147" s="167">
        <f>H147-G147</f>
        <v>-167</v>
      </c>
      <c r="K147" s="169">
        <f t="shared" si="51"/>
        <v>1.811481134739126E-2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5">C150+C153</f>
        <v>8645</v>
      </c>
      <c r="D149" s="175">
        <f t="shared" si="55"/>
        <v>2147</v>
      </c>
      <c r="E149" s="175">
        <f t="shared" si="55"/>
        <v>7184</v>
      </c>
      <c r="F149" s="175">
        <f t="shared" si="55"/>
        <v>9195</v>
      </c>
      <c r="G149" s="175">
        <f t="shared" si="55"/>
        <v>9950</v>
      </c>
      <c r="H149" s="175">
        <f t="shared" si="55"/>
        <v>9143</v>
      </c>
      <c r="I149" s="176">
        <f>IFERROR(H149/G149-1,"-")</f>
        <v>-8.11055276381909E-2</v>
      </c>
      <c r="J149" s="175">
        <f>H149-G149</f>
        <v>-807</v>
      </c>
      <c r="K149" s="176">
        <f t="shared" ref="K149:K161" si="56">H149/H$9</f>
        <v>2.7173703059753616E-2</v>
      </c>
    </row>
    <row r="150" spans="2:11" x14ac:dyDescent="0.25">
      <c r="B150" s="158" t="s">
        <v>97</v>
      </c>
      <c r="C150" s="159">
        <v>2313</v>
      </c>
      <c r="D150" s="159">
        <v>1523</v>
      </c>
      <c r="E150" s="159">
        <v>3059</v>
      </c>
      <c r="F150" s="159">
        <v>3746</v>
      </c>
      <c r="G150" s="159">
        <v>3618</v>
      </c>
      <c r="H150" s="159">
        <v>3143</v>
      </c>
      <c r="I150" s="177">
        <f>IFERROR(H150/G150-1,"-")</f>
        <v>-0.13128800442233279</v>
      </c>
      <c r="J150" s="158">
        <f t="shared" ref="J150:J160" si="57">H150-G150</f>
        <v>-475</v>
      </c>
      <c r="K150" s="160">
        <f t="shared" si="56"/>
        <v>9.3412390590403155E-3</v>
      </c>
    </row>
    <row r="151" spans="2:11" x14ac:dyDescent="0.25">
      <c r="B151" s="162" t="s">
        <v>103</v>
      </c>
      <c r="C151" s="163">
        <v>536</v>
      </c>
      <c r="D151" s="163">
        <v>1276</v>
      </c>
      <c r="E151" s="163">
        <v>2343</v>
      </c>
      <c r="F151" s="163">
        <v>2593</v>
      </c>
      <c r="G151" s="163">
        <v>2748</v>
      </c>
      <c r="H151" s="163">
        <v>2141</v>
      </c>
      <c r="I151" s="178">
        <f>IFERROR(H151/G151-1,"-")</f>
        <v>-0.22088791848617173</v>
      </c>
      <c r="J151" s="162">
        <f t="shared" si="57"/>
        <v>-607</v>
      </c>
      <c r="K151" s="164">
        <f t="shared" si="56"/>
        <v>6.3632175709211957E-3</v>
      </c>
    </row>
    <row r="152" spans="2:11" x14ac:dyDescent="0.25">
      <c r="B152" s="162" t="s">
        <v>100</v>
      </c>
      <c r="C152" s="163">
        <v>1777</v>
      </c>
      <c r="D152" s="163">
        <v>247</v>
      </c>
      <c r="E152" s="163">
        <v>716</v>
      </c>
      <c r="F152" s="163">
        <v>1153</v>
      </c>
      <c r="G152" s="163">
        <v>870</v>
      </c>
      <c r="H152" s="163">
        <v>1002</v>
      </c>
      <c r="I152" s="178">
        <f>IFERROR(H152/G152-1,"-")</f>
        <v>0.15172413793103456</v>
      </c>
      <c r="J152" s="162">
        <f t="shared" si="57"/>
        <v>132</v>
      </c>
      <c r="K152" s="164">
        <f t="shared" si="56"/>
        <v>2.978021488119121E-3</v>
      </c>
    </row>
    <row r="153" spans="2:11" x14ac:dyDescent="0.25">
      <c r="B153" s="158" t="s">
        <v>107</v>
      </c>
      <c r="C153" s="159">
        <v>6332</v>
      </c>
      <c r="D153" s="159">
        <v>624</v>
      </c>
      <c r="E153" s="159">
        <v>4125</v>
      </c>
      <c r="F153" s="159">
        <v>5449</v>
      </c>
      <c r="G153" s="159">
        <v>6332</v>
      </c>
      <c r="H153" s="159">
        <v>6000</v>
      </c>
      <c r="I153" s="177">
        <f>IFERROR(H153/G153-1,"-")</f>
        <v>-5.243209096651924E-2</v>
      </c>
      <c r="J153" s="158">
        <f t="shared" si="57"/>
        <v>-332</v>
      </c>
      <c r="K153" s="160">
        <f t="shared" si="56"/>
        <v>1.78324640007133E-2</v>
      </c>
    </row>
    <row r="154" spans="2:11" x14ac:dyDescent="0.25">
      <c r="B154" s="162" t="s">
        <v>110</v>
      </c>
      <c r="C154" s="163">
        <v>2132</v>
      </c>
      <c r="D154" s="163">
        <v>25</v>
      </c>
      <c r="E154" s="163">
        <v>1356</v>
      </c>
      <c r="F154" s="163">
        <v>1749</v>
      </c>
      <c r="G154" s="163">
        <v>2037</v>
      </c>
      <c r="H154" s="163">
        <v>1145</v>
      </c>
      <c r="I154" s="178">
        <f t="shared" ref="I154:I161" si="58">IFERROR(H154/G154-1,"-")</f>
        <v>-0.43789887088856161</v>
      </c>
      <c r="J154" s="162">
        <f t="shared" si="57"/>
        <v>-892</v>
      </c>
      <c r="K154" s="164">
        <f t="shared" si="56"/>
        <v>3.4030285468027877E-3</v>
      </c>
    </row>
    <row r="155" spans="2:11" x14ac:dyDescent="0.25">
      <c r="B155" s="162" t="s">
        <v>113</v>
      </c>
      <c r="C155" s="163">
        <v>1627</v>
      </c>
      <c r="D155" s="163">
        <v>164</v>
      </c>
      <c r="E155" s="163">
        <v>852</v>
      </c>
      <c r="F155" s="163">
        <v>1068</v>
      </c>
      <c r="G155" s="163">
        <v>1154</v>
      </c>
      <c r="H155" s="163">
        <v>1096</v>
      </c>
      <c r="I155" s="178">
        <f t="shared" si="58"/>
        <v>-5.0259965337954959E-2</v>
      </c>
      <c r="J155" s="162">
        <f t="shared" si="57"/>
        <v>-58</v>
      </c>
      <c r="K155" s="164">
        <f t="shared" si="56"/>
        <v>3.2573967574636292E-3</v>
      </c>
    </row>
    <row r="156" spans="2:11" x14ac:dyDescent="0.25">
      <c r="B156" s="162" t="s">
        <v>116</v>
      </c>
      <c r="C156" s="163">
        <v>739</v>
      </c>
      <c r="D156" s="163">
        <v>136</v>
      </c>
      <c r="E156" s="163">
        <v>408</v>
      </c>
      <c r="F156" s="163">
        <v>741</v>
      </c>
      <c r="G156" s="163">
        <v>814</v>
      </c>
      <c r="H156" s="163">
        <v>1197</v>
      </c>
      <c r="I156" s="178">
        <f t="shared" si="58"/>
        <v>0.47051597051597049</v>
      </c>
      <c r="J156" s="162">
        <f t="shared" si="57"/>
        <v>383</v>
      </c>
      <c r="K156" s="164">
        <f t="shared" si="56"/>
        <v>3.557576568142303E-3</v>
      </c>
    </row>
    <row r="157" spans="2:11" x14ac:dyDescent="0.25">
      <c r="B157" s="162" t="s">
        <v>123</v>
      </c>
      <c r="C157" s="163">
        <v>196</v>
      </c>
      <c r="D157" s="163">
        <v>12</v>
      </c>
      <c r="E157" s="163">
        <v>148</v>
      </c>
      <c r="F157" s="163">
        <v>174</v>
      </c>
      <c r="G157" s="163">
        <v>238</v>
      </c>
      <c r="H157" s="163">
        <v>312</v>
      </c>
      <c r="I157" s="178">
        <f t="shared" si="58"/>
        <v>0.31092436974789917</v>
      </c>
      <c r="J157" s="162">
        <f t="shared" si="57"/>
        <v>74</v>
      </c>
      <c r="K157" s="164">
        <f t="shared" si="56"/>
        <v>9.2728812803709152E-4</v>
      </c>
    </row>
    <row r="158" spans="2:11" x14ac:dyDescent="0.25">
      <c r="B158" s="162" t="s">
        <v>119</v>
      </c>
      <c r="C158" s="163">
        <v>197</v>
      </c>
      <c r="D158" s="163">
        <v>26</v>
      </c>
      <c r="E158" s="163">
        <v>196</v>
      </c>
      <c r="F158" s="163">
        <v>270</v>
      </c>
      <c r="G158" s="163">
        <v>308</v>
      </c>
      <c r="H158" s="163">
        <v>346</v>
      </c>
      <c r="I158" s="178">
        <f t="shared" si="58"/>
        <v>0.12337662337662336</v>
      </c>
      <c r="J158" s="162">
        <f t="shared" si="57"/>
        <v>38</v>
      </c>
      <c r="K158" s="164">
        <f t="shared" si="56"/>
        <v>1.0283387573744669E-3</v>
      </c>
    </row>
    <row r="159" spans="2:11" x14ac:dyDescent="0.25">
      <c r="B159" s="162" t="s">
        <v>128</v>
      </c>
      <c r="C159" s="163">
        <v>116</v>
      </c>
      <c r="D159" s="163">
        <v>6</v>
      </c>
      <c r="E159" s="163">
        <v>96</v>
      </c>
      <c r="F159" s="163">
        <v>53</v>
      </c>
      <c r="G159" s="163">
        <v>125</v>
      </c>
      <c r="H159" s="163">
        <v>57</v>
      </c>
      <c r="I159" s="178">
        <f t="shared" si="58"/>
        <v>-0.54400000000000004</v>
      </c>
      <c r="J159" s="162">
        <f t="shared" si="57"/>
        <v>-68</v>
      </c>
      <c r="K159" s="164">
        <f t="shared" si="56"/>
        <v>1.6940840800677633E-4</v>
      </c>
    </row>
    <row r="160" spans="2:11" x14ac:dyDescent="0.25">
      <c r="B160" s="162" t="s">
        <v>131</v>
      </c>
      <c r="C160" s="163">
        <v>143</v>
      </c>
      <c r="D160" s="163">
        <v>10</v>
      </c>
      <c r="E160" s="163">
        <v>124</v>
      </c>
      <c r="F160" s="163">
        <v>210</v>
      </c>
      <c r="G160" s="163">
        <v>121</v>
      </c>
      <c r="H160" s="163">
        <v>77</v>
      </c>
      <c r="I160" s="178">
        <f t="shared" si="58"/>
        <v>-0.36363636363636365</v>
      </c>
      <c r="J160" s="162">
        <f t="shared" si="57"/>
        <v>-44</v>
      </c>
      <c r="K160" s="164">
        <f t="shared" si="56"/>
        <v>2.2884995467582067E-4</v>
      </c>
    </row>
    <row r="161" spans="2:11" x14ac:dyDescent="0.25">
      <c r="B161" s="167" t="s">
        <v>145</v>
      </c>
      <c r="C161" s="168">
        <f t="shared" ref="C161:H161" si="59">C153-SUM(C154:C160)</f>
        <v>1182</v>
      </c>
      <c r="D161" s="168">
        <f t="shared" si="59"/>
        <v>245</v>
      </c>
      <c r="E161" s="168">
        <f t="shared" si="59"/>
        <v>945</v>
      </c>
      <c r="F161" s="168">
        <f t="shared" si="59"/>
        <v>1184</v>
      </c>
      <c r="G161" s="168">
        <f t="shared" si="59"/>
        <v>1535</v>
      </c>
      <c r="H161" s="168">
        <f t="shared" si="59"/>
        <v>1770</v>
      </c>
      <c r="I161" s="179">
        <f t="shared" si="58"/>
        <v>0.15309446254071668</v>
      </c>
      <c r="J161" s="167">
        <f>H161-G161</f>
        <v>235</v>
      </c>
      <c r="K161" s="169">
        <f t="shared" si="56"/>
        <v>5.2605768802104231E-3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E6C-31BD-4724-A2B0-747A15872182}">
  <sheetPr codeName="Hoja17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143"/>
      <c r="K4" s="143"/>
      <c r="N4" s="142" t="s">
        <v>263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N6" s="144"/>
      <c r="O6" s="300" t="s">
        <v>43</v>
      </c>
      <c r="P6" s="301"/>
      <c r="Q6" s="301"/>
      <c r="R6" s="301"/>
      <c r="S6" s="301"/>
      <c r="T6" s="301"/>
      <c r="U6" s="301"/>
      <c r="V6" s="301"/>
      <c r="W6" s="301"/>
    </row>
    <row r="7" spans="1:23" s="145" customFormat="1" ht="72" customHeight="1" x14ac:dyDescent="0.25">
      <c r="B7" s="146"/>
      <c r="C7" s="171" t="s">
        <v>310</v>
      </c>
      <c r="D7" s="171" t="s">
        <v>311</v>
      </c>
      <c r="E7" s="171" t="s">
        <v>312</v>
      </c>
      <c r="F7" s="171" t="s">
        <v>313</v>
      </c>
      <c r="G7" s="171" t="s">
        <v>314</v>
      </c>
      <c r="H7" s="171" t="s">
        <v>315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310</v>
      </c>
      <c r="P7" s="171" t="s">
        <v>311</v>
      </c>
      <c r="Q7" s="171" t="s">
        <v>312</v>
      </c>
      <c r="R7" s="171" t="s">
        <v>313</v>
      </c>
      <c r="S7" s="171" t="s">
        <v>314</v>
      </c>
      <c r="T7" s="171" t="s">
        <v>315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51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93024</v>
      </c>
      <c r="D9" s="175">
        <f t="shared" si="0"/>
        <v>10691</v>
      </c>
      <c r="E9" s="175">
        <f t="shared" si="0"/>
        <v>61995</v>
      </c>
      <c r="F9" s="175">
        <f t="shared" si="0"/>
        <v>80478</v>
      </c>
      <c r="G9" s="175">
        <f t="shared" si="0"/>
        <v>89182</v>
      </c>
      <c r="H9" s="175">
        <f t="shared" si="0"/>
        <v>85997</v>
      </c>
      <c r="I9" s="176">
        <f>IFERROR(H9/G9-1,"-")</f>
        <v>-3.5713484783924998E-2</v>
      </c>
      <c r="J9" s="175">
        <f t="shared" ref="J9:J21" si="1">H9-G9</f>
        <v>-3185</v>
      </c>
      <c r="K9" s="176">
        <f t="shared" ref="K9:K21" si="2">H9/H$9</f>
        <v>1</v>
      </c>
      <c r="N9" s="155" t="s">
        <v>68</v>
      </c>
      <c r="O9" s="175" t="e">
        <f t="shared" ref="O9:T9" si="3">O10+O13</f>
        <v>#REF!</v>
      </c>
      <c r="P9" s="175" t="e">
        <f t="shared" si="3"/>
        <v>#REF!</v>
      </c>
      <c r="Q9" s="175" t="e">
        <f t="shared" si="3"/>
        <v>#REF!</v>
      </c>
      <c r="R9" s="175" t="e">
        <f t="shared" si="3"/>
        <v>#REF!</v>
      </c>
      <c r="S9" s="175" t="e">
        <f t="shared" si="3"/>
        <v>#REF!</v>
      </c>
      <c r="T9" s="175" t="e">
        <f t="shared" si="3"/>
        <v>#REF!</v>
      </c>
      <c r="U9" s="176" t="str">
        <f>IFERROR(T9/S9-1,"-")</f>
        <v>-</v>
      </c>
      <c r="V9" s="175" t="e">
        <f>T9-S9</f>
        <v>#REF!</v>
      </c>
      <c r="W9" s="176" t="e">
        <f t="shared" ref="W9:W21" si="4">T9/T$9</f>
        <v>#REF!</v>
      </c>
    </row>
    <row r="10" spans="1:23" x14ac:dyDescent="0.25">
      <c r="A10" s="161" t="s">
        <v>103</v>
      </c>
      <c r="B10" s="158" t="s">
        <v>97</v>
      </c>
      <c r="C10" s="159">
        <v>7100</v>
      </c>
      <c r="D10" s="159">
        <v>2860</v>
      </c>
      <c r="E10" s="159">
        <v>4551</v>
      </c>
      <c r="F10" s="159">
        <v>5711</v>
      </c>
      <c r="G10" s="159">
        <v>4937</v>
      </c>
      <c r="H10" s="159">
        <v>5915</v>
      </c>
      <c r="I10" s="177">
        <f>IFERROR(H10/G10-1,"-")</f>
        <v>0.19809600972250352</v>
      </c>
      <c r="J10" s="158">
        <f t="shared" si="1"/>
        <v>978</v>
      </c>
      <c r="K10" s="160">
        <f t="shared" si="2"/>
        <v>6.8781469121015848E-2</v>
      </c>
      <c r="N10" s="158" t="s">
        <v>97</v>
      </c>
      <c r="O10" s="159" t="e">
        <v>#REF!</v>
      </c>
      <c r="P10" s="159" t="e">
        <v>#REF!</v>
      </c>
      <c r="Q10" s="159" t="e">
        <v>#REF!</v>
      </c>
      <c r="R10" s="159" t="e">
        <v>#REF!</v>
      </c>
      <c r="S10" s="159" t="e">
        <v>#REF!</v>
      </c>
      <c r="T10" s="159" t="e">
        <v>#REF!</v>
      </c>
      <c r="U10" s="177" t="str">
        <f>IFERROR(T10/S10-1,"-")</f>
        <v>-</v>
      </c>
      <c r="V10" s="158" t="e">
        <f t="shared" ref="V10:V20" si="5">T10-S10</f>
        <v>#REF!</v>
      </c>
      <c r="W10" s="160" t="e">
        <f t="shared" si="4"/>
        <v>#REF!</v>
      </c>
    </row>
    <row r="11" spans="1:23" x14ac:dyDescent="0.25">
      <c r="A11" s="161" t="s">
        <v>100</v>
      </c>
      <c r="B11" s="162" t="s">
        <v>103</v>
      </c>
      <c r="C11" s="163">
        <v>3816</v>
      </c>
      <c r="D11" s="163">
        <v>2327</v>
      </c>
      <c r="E11" s="163">
        <v>2463</v>
      </c>
      <c r="F11" s="163">
        <v>3082</v>
      </c>
      <c r="G11" s="163">
        <v>1935</v>
      </c>
      <c r="H11" s="163">
        <v>2582</v>
      </c>
      <c r="I11" s="178">
        <f>IFERROR(H11/G11-1,"-")</f>
        <v>0.33436692506459953</v>
      </c>
      <c r="J11" s="162">
        <f t="shared" si="1"/>
        <v>647</v>
      </c>
      <c r="K11" s="164">
        <f t="shared" si="2"/>
        <v>3.0024303173366514E-2</v>
      </c>
      <c r="N11" s="162" t="s">
        <v>103</v>
      </c>
      <c r="O11" s="163" t="e">
        <v>#REF!</v>
      </c>
      <c r="P11" s="163" t="e">
        <v>#REF!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78" t="str">
        <f>IFERROR(T11/S11-1,"-")</f>
        <v>-</v>
      </c>
      <c r="V11" s="162" t="e">
        <f t="shared" si="5"/>
        <v>#REF!</v>
      </c>
      <c r="W11" s="164" t="e">
        <f>T11/T$9</f>
        <v>#REF!</v>
      </c>
    </row>
    <row r="12" spans="1:23" x14ac:dyDescent="0.25">
      <c r="A12" s="1"/>
      <c r="B12" s="162" t="s">
        <v>100</v>
      </c>
      <c r="C12" s="163">
        <v>3284</v>
      </c>
      <c r="D12" s="163">
        <v>533</v>
      </c>
      <c r="E12" s="163">
        <v>2088</v>
      </c>
      <c r="F12" s="163">
        <v>2629</v>
      </c>
      <c r="G12" s="163">
        <v>3002</v>
      </c>
      <c r="H12" s="163">
        <v>3333</v>
      </c>
      <c r="I12" s="178">
        <f>IFERROR(H12/G12-1,"-")</f>
        <v>0.1102598267821453</v>
      </c>
      <c r="J12" s="162">
        <f t="shared" si="1"/>
        <v>331</v>
      </c>
      <c r="K12" s="164">
        <f t="shared" si="2"/>
        <v>3.8757165947649337E-2</v>
      </c>
      <c r="N12" s="162" t="s">
        <v>100</v>
      </c>
      <c r="O12" s="163" t="e">
        <v>#REF!</v>
      </c>
      <c r="P12" s="163" t="e">
        <v>#REF!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78" t="str">
        <f>IFERROR(T12/S12-1,"-")</f>
        <v>-</v>
      </c>
      <c r="V12" s="162" t="e">
        <f t="shared" si="5"/>
        <v>#REF!</v>
      </c>
      <c r="W12" s="164" t="e">
        <f t="shared" si="4"/>
        <v>#REF!</v>
      </c>
    </row>
    <row r="13" spans="1:23" s="56" customFormat="1" x14ac:dyDescent="0.25">
      <c r="B13" s="158" t="s">
        <v>107</v>
      </c>
      <c r="C13" s="159">
        <v>85924</v>
      </c>
      <c r="D13" s="159">
        <v>7831</v>
      </c>
      <c r="E13" s="159">
        <v>57444</v>
      </c>
      <c r="F13" s="159">
        <v>74767</v>
      </c>
      <c r="G13" s="159">
        <v>84245</v>
      </c>
      <c r="H13" s="159">
        <v>80082</v>
      </c>
      <c r="I13" s="177">
        <f>IFERROR(H13/G13-1,"-")</f>
        <v>-4.941539557243757E-2</v>
      </c>
      <c r="J13" s="158">
        <f t="shared" si="1"/>
        <v>-4163</v>
      </c>
      <c r="K13" s="160">
        <f t="shared" si="2"/>
        <v>0.9312185308789841</v>
      </c>
      <c r="N13" s="158" t="s">
        <v>107</v>
      </c>
      <c r="O13" s="159" t="e">
        <v>#REF!</v>
      </c>
      <c r="P13" s="159" t="e">
        <v>#REF!</v>
      </c>
      <c r="Q13" s="159" t="e">
        <v>#REF!</v>
      </c>
      <c r="R13" s="159" t="e">
        <v>#REF!</v>
      </c>
      <c r="S13" s="159" t="e">
        <v>#REF!</v>
      </c>
      <c r="T13" s="159" t="e">
        <v>#REF!</v>
      </c>
      <c r="U13" s="177" t="str">
        <f>IFERROR(T13/S13-1,"-")</f>
        <v>-</v>
      </c>
      <c r="V13" s="158" t="e">
        <f t="shared" si="5"/>
        <v>#REF!</v>
      </c>
      <c r="W13" s="160" t="e">
        <f t="shared" si="4"/>
        <v>#REF!</v>
      </c>
    </row>
    <row r="14" spans="1:23" s="56" customFormat="1" x14ac:dyDescent="0.25">
      <c r="B14" s="162" t="s">
        <v>110</v>
      </c>
      <c r="C14" s="163">
        <v>36419</v>
      </c>
      <c r="D14" s="163">
        <v>798</v>
      </c>
      <c r="E14" s="163">
        <v>18577</v>
      </c>
      <c r="F14" s="163">
        <v>30177</v>
      </c>
      <c r="G14" s="163">
        <v>36178</v>
      </c>
      <c r="H14" s="163">
        <v>36200</v>
      </c>
      <c r="I14" s="178">
        <f t="shared" ref="I14:I21" si="6">IFERROR(H14/G14-1,"-")</f>
        <v>6.0810437282321494E-4</v>
      </c>
      <c r="J14" s="162">
        <f t="shared" si="1"/>
        <v>22</v>
      </c>
      <c r="K14" s="164">
        <f t="shared" si="2"/>
        <v>0.4209449166831401</v>
      </c>
      <c r="N14" s="162" t="s">
        <v>110</v>
      </c>
      <c r="O14" s="163" t="e">
        <v>#REF!</v>
      </c>
      <c r="P14" s="163" t="e">
        <v>#REF!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78" t="str">
        <f t="shared" ref="U14:U21" si="7">IFERROR(T14/S14-1,"-")</f>
        <v>-</v>
      </c>
      <c r="V14" s="162" t="e">
        <f t="shared" si="5"/>
        <v>#REF!</v>
      </c>
      <c r="W14" s="164" t="e">
        <f t="shared" si="4"/>
        <v>#REF!</v>
      </c>
    </row>
    <row r="15" spans="1:23" x14ac:dyDescent="0.25">
      <c r="A15" s="1"/>
      <c r="B15" s="162" t="s">
        <v>113</v>
      </c>
      <c r="C15" s="163">
        <v>6138</v>
      </c>
      <c r="D15" s="163">
        <v>773</v>
      </c>
      <c r="E15" s="163">
        <v>3401</v>
      </c>
      <c r="F15" s="163">
        <v>4537</v>
      </c>
      <c r="G15" s="163">
        <v>4896</v>
      </c>
      <c r="H15" s="163">
        <v>5045</v>
      </c>
      <c r="I15" s="178">
        <f t="shared" si="6"/>
        <v>3.0433006535947715E-2</v>
      </c>
      <c r="J15" s="162">
        <f t="shared" si="1"/>
        <v>149</v>
      </c>
      <c r="K15" s="164">
        <f t="shared" si="2"/>
        <v>5.8664837145481818E-2</v>
      </c>
      <c r="N15" s="162" t="s">
        <v>113</v>
      </c>
      <c r="O15" s="163" t="e">
        <v>#REF!</v>
      </c>
      <c r="P15" s="163" t="e">
        <v>#REF!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78" t="str">
        <f t="shared" si="7"/>
        <v>-</v>
      </c>
      <c r="V15" s="162" t="e">
        <f t="shared" si="5"/>
        <v>#REF!</v>
      </c>
      <c r="W15" s="164" t="e">
        <f t="shared" si="4"/>
        <v>#REF!</v>
      </c>
    </row>
    <row r="16" spans="1:23" x14ac:dyDescent="0.25">
      <c r="A16" s="1"/>
      <c r="B16" s="162" t="s">
        <v>116</v>
      </c>
      <c r="C16" s="163">
        <v>1709</v>
      </c>
      <c r="D16" s="163">
        <v>1036</v>
      </c>
      <c r="E16" s="163">
        <v>1898</v>
      </c>
      <c r="F16" s="163">
        <v>2238</v>
      </c>
      <c r="G16" s="163">
        <v>3045</v>
      </c>
      <c r="H16" s="163">
        <v>2130</v>
      </c>
      <c r="I16" s="178">
        <f t="shared" si="6"/>
        <v>-0.30049261083743839</v>
      </c>
      <c r="J16" s="162">
        <f t="shared" si="1"/>
        <v>-915</v>
      </c>
      <c r="K16" s="164">
        <f t="shared" si="2"/>
        <v>2.476830587113504E-2</v>
      </c>
      <c r="N16" s="162" t="s">
        <v>116</v>
      </c>
      <c r="O16" s="163" t="e">
        <v>#REF!</v>
      </c>
      <c r="P16" s="163" t="e">
        <v>#REF!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78" t="str">
        <f t="shared" si="7"/>
        <v>-</v>
      </c>
      <c r="V16" s="162" t="e">
        <f t="shared" si="5"/>
        <v>#REF!</v>
      </c>
      <c r="W16" s="164" t="e">
        <f t="shared" si="4"/>
        <v>#REF!</v>
      </c>
    </row>
    <row r="17" spans="1:23" x14ac:dyDescent="0.25">
      <c r="A17" s="1"/>
      <c r="B17" s="162" t="s">
        <v>123</v>
      </c>
      <c r="C17" s="163">
        <v>3364</v>
      </c>
      <c r="D17" s="163">
        <v>191</v>
      </c>
      <c r="E17" s="163">
        <v>4524</v>
      </c>
      <c r="F17" s="163">
        <v>3241</v>
      </c>
      <c r="G17" s="163">
        <v>3647</v>
      </c>
      <c r="H17" s="163">
        <v>3154</v>
      </c>
      <c r="I17" s="178">
        <f t="shared" si="6"/>
        <v>-0.13517959967096238</v>
      </c>
      <c r="J17" s="162">
        <f t="shared" si="1"/>
        <v>-493</v>
      </c>
      <c r="K17" s="164">
        <f t="shared" si="2"/>
        <v>3.6675697989464746E-2</v>
      </c>
      <c r="N17" s="162" t="s">
        <v>123</v>
      </c>
      <c r="O17" s="163" t="e">
        <v>#REF!</v>
      </c>
      <c r="P17" s="163" t="e">
        <v>#REF!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78" t="str">
        <f t="shared" si="7"/>
        <v>-</v>
      </c>
      <c r="V17" s="162" t="e">
        <f t="shared" si="5"/>
        <v>#REF!</v>
      </c>
      <c r="W17" s="164" t="e">
        <f t="shared" si="4"/>
        <v>#REF!</v>
      </c>
    </row>
    <row r="18" spans="1:23" x14ac:dyDescent="0.25">
      <c r="A18" s="1"/>
      <c r="B18" s="162" t="s">
        <v>119</v>
      </c>
      <c r="C18" s="163">
        <v>1354</v>
      </c>
      <c r="D18" s="163">
        <v>337</v>
      </c>
      <c r="E18" s="163">
        <v>1312</v>
      </c>
      <c r="F18" s="163">
        <v>1340</v>
      </c>
      <c r="G18" s="163">
        <v>1553</v>
      </c>
      <c r="H18" s="163">
        <v>1388</v>
      </c>
      <c r="I18" s="178">
        <f t="shared" si="6"/>
        <v>-0.10624597553122983</v>
      </c>
      <c r="J18" s="162">
        <f t="shared" si="1"/>
        <v>-165</v>
      </c>
      <c r="K18" s="164">
        <f t="shared" si="2"/>
        <v>1.6140097910392222E-2</v>
      </c>
      <c r="N18" s="162" t="s">
        <v>119</v>
      </c>
      <c r="O18" s="163" t="e">
        <v>#REF!</v>
      </c>
      <c r="P18" s="163" t="e">
        <v>#REF!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78" t="str">
        <f t="shared" si="7"/>
        <v>-</v>
      </c>
      <c r="V18" s="162" t="e">
        <f t="shared" si="5"/>
        <v>#REF!</v>
      </c>
      <c r="W18" s="164" t="e">
        <f t="shared" si="4"/>
        <v>#REF!</v>
      </c>
    </row>
    <row r="19" spans="1:23" x14ac:dyDescent="0.25">
      <c r="A19" s="161" t="s">
        <v>144</v>
      </c>
      <c r="B19" s="162" t="s">
        <v>128</v>
      </c>
      <c r="C19" s="163">
        <v>3940</v>
      </c>
      <c r="D19" s="163">
        <v>74</v>
      </c>
      <c r="E19" s="163">
        <v>3007</v>
      </c>
      <c r="F19" s="163">
        <v>3681</v>
      </c>
      <c r="G19" s="163">
        <v>3355</v>
      </c>
      <c r="H19" s="163">
        <v>2765</v>
      </c>
      <c r="I19" s="178">
        <f t="shared" si="6"/>
        <v>-0.17585692995529056</v>
      </c>
      <c r="J19" s="162">
        <f t="shared" si="1"/>
        <v>-590</v>
      </c>
      <c r="K19" s="164">
        <f t="shared" si="2"/>
        <v>3.2152284382013327E-2</v>
      </c>
      <c r="N19" s="162" t="s">
        <v>128</v>
      </c>
      <c r="O19" s="163" t="e">
        <v>#REF!</v>
      </c>
      <c r="P19" s="163" t="e">
        <v>#REF!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78" t="str">
        <f t="shared" si="7"/>
        <v>-</v>
      </c>
      <c r="V19" s="162" t="e">
        <f t="shared" si="5"/>
        <v>#REF!</v>
      </c>
      <c r="W19" s="164" t="e">
        <f t="shared" si="4"/>
        <v>#REF!</v>
      </c>
    </row>
    <row r="20" spans="1:23" x14ac:dyDescent="0.25">
      <c r="A20" s="166" t="s">
        <v>145</v>
      </c>
      <c r="B20" s="162" t="s">
        <v>131</v>
      </c>
      <c r="C20" s="163">
        <v>6993</v>
      </c>
      <c r="D20" s="163">
        <v>309</v>
      </c>
      <c r="E20" s="163">
        <v>3374</v>
      </c>
      <c r="F20" s="163">
        <v>4443</v>
      </c>
      <c r="G20" s="163">
        <v>5131</v>
      </c>
      <c r="H20" s="163">
        <v>3538</v>
      </c>
      <c r="I20" s="178">
        <f t="shared" si="6"/>
        <v>-0.31046579614110315</v>
      </c>
      <c r="J20" s="162">
        <f t="shared" si="1"/>
        <v>-1593</v>
      </c>
      <c r="K20" s="164">
        <f t="shared" si="2"/>
        <v>4.1140970033838389E-2</v>
      </c>
      <c r="N20" s="162" t="s">
        <v>131</v>
      </c>
      <c r="O20" s="163" t="e">
        <v>#REF!</v>
      </c>
      <c r="P20" s="163" t="e">
        <v>#REF!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78" t="str">
        <f t="shared" si="7"/>
        <v>-</v>
      </c>
      <c r="V20" s="162" t="e">
        <f t="shared" si="5"/>
        <v>#REF!</v>
      </c>
      <c r="W20" s="164" t="e">
        <f t="shared" si="4"/>
        <v>#REF!</v>
      </c>
    </row>
    <row r="21" spans="1:23" x14ac:dyDescent="0.25">
      <c r="B21" s="167" t="s">
        <v>145</v>
      </c>
      <c r="C21" s="168">
        <f t="shared" ref="C21:H21" si="8">C13-SUM(C14:C20)</f>
        <v>26007</v>
      </c>
      <c r="D21" s="168">
        <f t="shared" si="8"/>
        <v>4313</v>
      </c>
      <c r="E21" s="168">
        <f t="shared" si="8"/>
        <v>21351</v>
      </c>
      <c r="F21" s="168">
        <f t="shared" si="8"/>
        <v>25110</v>
      </c>
      <c r="G21" s="168">
        <f t="shared" si="8"/>
        <v>26440</v>
      </c>
      <c r="H21" s="168">
        <f t="shared" si="8"/>
        <v>25862</v>
      </c>
      <c r="I21" s="179">
        <f t="shared" si="6"/>
        <v>-2.1860816944024197E-2</v>
      </c>
      <c r="J21" s="167">
        <f t="shared" si="1"/>
        <v>-578</v>
      </c>
      <c r="K21" s="169">
        <f t="shared" si="2"/>
        <v>0.30073142086351851</v>
      </c>
      <c r="N21" s="167" t="s">
        <v>145</v>
      </c>
      <c r="O21" s="168" t="e">
        <f t="shared" ref="O21:T21" si="9">O13-SUM(O14:O20)</f>
        <v>#REF!</v>
      </c>
      <c r="P21" s="168" t="e">
        <f t="shared" si="9"/>
        <v>#REF!</v>
      </c>
      <c r="Q21" s="168" t="e">
        <f t="shared" si="9"/>
        <v>#REF!</v>
      </c>
      <c r="R21" s="168" t="e">
        <f t="shared" si="9"/>
        <v>#REF!</v>
      </c>
      <c r="S21" s="168" t="e">
        <f t="shared" si="9"/>
        <v>#REF!</v>
      </c>
      <c r="T21" s="168" t="e">
        <f t="shared" si="9"/>
        <v>#REF!</v>
      </c>
      <c r="U21" s="179" t="str">
        <f t="shared" si="7"/>
        <v>-</v>
      </c>
      <c r="V21" s="167" t="e">
        <f>T21-S21</f>
        <v>#REF!</v>
      </c>
      <c r="W21" s="169" t="e">
        <f t="shared" si="4"/>
        <v>#REF!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0">C24+C27</f>
        <v>26721</v>
      </c>
      <c r="D23" s="175">
        <f t="shared" si="10"/>
        <v>3080</v>
      </c>
      <c r="E23" s="175">
        <f t="shared" si="10"/>
        <v>13744</v>
      </c>
      <c r="F23" s="175">
        <f t="shared" si="10"/>
        <v>23642</v>
      </c>
      <c r="G23" s="175">
        <f t="shared" si="10"/>
        <v>28011</v>
      </c>
      <c r="H23" s="175">
        <f t="shared" si="10"/>
        <v>25205</v>
      </c>
      <c r="I23" s="176">
        <f>IFERROR(H23/G23-1,"-")</f>
        <v>-0.10017493127699828</v>
      </c>
      <c r="J23" s="175">
        <f>H23-G23</f>
        <v>-2806</v>
      </c>
      <c r="K23" s="176">
        <f t="shared" ref="K23:K35" si="11">H23/H$9</f>
        <v>0.29309161947509799</v>
      </c>
    </row>
    <row r="24" spans="1:23" x14ac:dyDescent="0.25">
      <c r="B24" s="158" t="s">
        <v>97</v>
      </c>
      <c r="C24" s="159">
        <v>1365</v>
      </c>
      <c r="D24" s="159">
        <v>773</v>
      </c>
      <c r="E24" s="159">
        <v>936</v>
      </c>
      <c r="F24" s="159">
        <v>1564</v>
      </c>
      <c r="G24" s="159">
        <v>1124</v>
      </c>
      <c r="H24" s="159">
        <v>1589</v>
      </c>
      <c r="I24" s="177">
        <f>IFERROR(H24/G24-1,"-")</f>
        <v>0.41370106761565828</v>
      </c>
      <c r="J24" s="158">
        <f t="shared" ref="J24:J34" si="12">H24-G24</f>
        <v>465</v>
      </c>
      <c r="K24" s="160">
        <f t="shared" si="11"/>
        <v>1.8477388746119049E-2</v>
      </c>
    </row>
    <row r="25" spans="1:23" x14ac:dyDescent="0.25">
      <c r="B25" s="162" t="s">
        <v>103</v>
      </c>
      <c r="C25" s="163">
        <v>1068</v>
      </c>
      <c r="D25" s="163">
        <v>603</v>
      </c>
      <c r="E25" s="163">
        <v>605</v>
      </c>
      <c r="F25" s="163">
        <v>1143</v>
      </c>
      <c r="G25" s="163">
        <v>383</v>
      </c>
      <c r="H25" s="163">
        <v>983</v>
      </c>
      <c r="I25" s="178">
        <f>IFERROR(H25/G25-1,"-")</f>
        <v>1.5665796344647518</v>
      </c>
      <c r="J25" s="162">
        <f t="shared" si="12"/>
        <v>600</v>
      </c>
      <c r="K25" s="164">
        <f t="shared" si="11"/>
        <v>1.1430631301091898E-2</v>
      </c>
    </row>
    <row r="26" spans="1:23" x14ac:dyDescent="0.25">
      <c r="B26" s="162" t="s">
        <v>100</v>
      </c>
      <c r="C26" s="163">
        <v>297</v>
      </c>
      <c r="D26" s="163">
        <v>170</v>
      </c>
      <c r="E26" s="163">
        <v>331</v>
      </c>
      <c r="F26" s="163">
        <v>421</v>
      </c>
      <c r="G26" s="163">
        <v>741</v>
      </c>
      <c r="H26" s="163">
        <v>606</v>
      </c>
      <c r="I26" s="178">
        <f>IFERROR(H26/G26-1,"-")</f>
        <v>-0.18218623481781382</v>
      </c>
      <c r="J26" s="162">
        <f t="shared" si="12"/>
        <v>-135</v>
      </c>
      <c r="K26" s="164">
        <f t="shared" si="11"/>
        <v>7.0467574450271521E-3</v>
      </c>
    </row>
    <row r="27" spans="1:23" x14ac:dyDescent="0.25">
      <c r="B27" s="158" t="s">
        <v>107</v>
      </c>
      <c r="C27" s="159">
        <v>25356</v>
      </c>
      <c r="D27" s="159">
        <v>2307</v>
      </c>
      <c r="E27" s="159">
        <v>12808</v>
      </c>
      <c r="F27" s="159">
        <v>22078</v>
      </c>
      <c r="G27" s="159">
        <v>26887</v>
      </c>
      <c r="H27" s="159">
        <v>23616</v>
      </c>
      <c r="I27" s="177">
        <f>IFERROR(H27/G27-1,"-")</f>
        <v>-0.12165730650500239</v>
      </c>
      <c r="J27" s="158">
        <f t="shared" si="12"/>
        <v>-3271</v>
      </c>
      <c r="K27" s="160">
        <f t="shared" si="11"/>
        <v>0.27461423072897889</v>
      </c>
    </row>
    <row r="28" spans="1:23" x14ac:dyDescent="0.25">
      <c r="B28" s="162" t="s">
        <v>110</v>
      </c>
      <c r="C28" s="163">
        <v>13383</v>
      </c>
      <c r="D28" s="163">
        <v>370</v>
      </c>
      <c r="E28" s="163">
        <v>4925</v>
      </c>
      <c r="F28" s="163">
        <v>10556</v>
      </c>
      <c r="G28" s="163">
        <v>13523</v>
      </c>
      <c r="H28" s="163">
        <v>13194</v>
      </c>
      <c r="I28" s="178">
        <f t="shared" ref="I28:I35" si="13">IFERROR(H28/G28-1,"-")</f>
        <v>-2.43289210973896E-2</v>
      </c>
      <c r="J28" s="162">
        <f t="shared" si="12"/>
        <v>-329</v>
      </c>
      <c r="K28" s="164">
        <f t="shared" si="11"/>
        <v>0.15342395664965056</v>
      </c>
    </row>
    <row r="29" spans="1:23" x14ac:dyDescent="0.25">
      <c r="B29" s="162" t="s">
        <v>113</v>
      </c>
      <c r="C29" s="163">
        <v>2217</v>
      </c>
      <c r="D29" s="163">
        <v>181</v>
      </c>
      <c r="E29" s="163">
        <v>846</v>
      </c>
      <c r="F29" s="163">
        <v>1090</v>
      </c>
      <c r="G29" s="163">
        <v>1443</v>
      </c>
      <c r="H29" s="163">
        <v>1200</v>
      </c>
      <c r="I29" s="178">
        <f t="shared" si="13"/>
        <v>-0.16839916839916835</v>
      </c>
      <c r="J29" s="162">
        <f t="shared" si="12"/>
        <v>-243</v>
      </c>
      <c r="K29" s="164">
        <f t="shared" si="11"/>
        <v>1.3953975138667628E-2</v>
      </c>
    </row>
    <row r="30" spans="1:23" x14ac:dyDescent="0.25">
      <c r="B30" s="162" t="s">
        <v>116</v>
      </c>
      <c r="C30" s="163">
        <v>551</v>
      </c>
      <c r="D30" s="163">
        <v>329</v>
      </c>
      <c r="E30" s="163">
        <v>731</v>
      </c>
      <c r="F30" s="163">
        <v>1128</v>
      </c>
      <c r="G30" s="163">
        <v>1851</v>
      </c>
      <c r="H30" s="163">
        <v>800</v>
      </c>
      <c r="I30" s="178">
        <f t="shared" si="13"/>
        <v>-0.56780118854673156</v>
      </c>
      <c r="J30" s="162">
        <f t="shared" si="12"/>
        <v>-1051</v>
      </c>
      <c r="K30" s="164">
        <f t="shared" si="11"/>
        <v>9.3026500924450854E-3</v>
      </c>
    </row>
    <row r="31" spans="1:23" x14ac:dyDescent="0.25">
      <c r="B31" s="162" t="s">
        <v>123</v>
      </c>
      <c r="C31" s="163">
        <v>941</v>
      </c>
      <c r="D31" s="163">
        <v>47</v>
      </c>
      <c r="E31" s="163">
        <v>855</v>
      </c>
      <c r="F31" s="163">
        <v>1088</v>
      </c>
      <c r="G31" s="163">
        <v>1041</v>
      </c>
      <c r="H31" s="163">
        <v>741</v>
      </c>
      <c r="I31" s="178">
        <f t="shared" si="13"/>
        <v>-0.28818443804034577</v>
      </c>
      <c r="J31" s="162">
        <f t="shared" si="12"/>
        <v>-300</v>
      </c>
      <c r="K31" s="164">
        <f t="shared" si="11"/>
        <v>8.6165796481272594E-3</v>
      </c>
    </row>
    <row r="32" spans="1:23" x14ac:dyDescent="0.25">
      <c r="B32" s="162" t="s">
        <v>119</v>
      </c>
      <c r="C32" s="163">
        <v>544</v>
      </c>
      <c r="D32" s="163">
        <v>109</v>
      </c>
      <c r="E32" s="163">
        <v>397</v>
      </c>
      <c r="F32" s="163">
        <v>448</v>
      </c>
      <c r="G32" s="163">
        <v>498</v>
      </c>
      <c r="H32" s="163">
        <v>443</v>
      </c>
      <c r="I32" s="178">
        <f t="shared" si="13"/>
        <v>-0.11044176706827313</v>
      </c>
      <c r="J32" s="162">
        <f t="shared" si="12"/>
        <v>-55</v>
      </c>
      <c r="K32" s="164">
        <f t="shared" si="11"/>
        <v>5.1513424886914664E-3</v>
      </c>
    </row>
    <row r="33" spans="2:11" x14ac:dyDescent="0.25">
      <c r="B33" s="162" t="s">
        <v>128</v>
      </c>
      <c r="C33" s="163">
        <v>734</v>
      </c>
      <c r="D33" s="163">
        <v>5</v>
      </c>
      <c r="E33" s="163">
        <v>361</v>
      </c>
      <c r="F33" s="163">
        <v>629</v>
      </c>
      <c r="G33" s="163">
        <v>478</v>
      </c>
      <c r="H33" s="163">
        <v>478</v>
      </c>
      <c r="I33" s="178">
        <f t="shared" si="13"/>
        <v>0</v>
      </c>
      <c r="J33" s="162">
        <f t="shared" si="12"/>
        <v>0</v>
      </c>
      <c r="K33" s="164">
        <f t="shared" si="11"/>
        <v>5.5583334302359384E-3</v>
      </c>
    </row>
    <row r="34" spans="2:11" x14ac:dyDescent="0.25">
      <c r="B34" s="162" t="s">
        <v>131</v>
      </c>
      <c r="C34" s="163">
        <v>742</v>
      </c>
      <c r="D34" s="163">
        <v>15</v>
      </c>
      <c r="E34" s="163">
        <v>296</v>
      </c>
      <c r="F34" s="163">
        <v>713</v>
      </c>
      <c r="G34" s="163">
        <v>601</v>
      </c>
      <c r="H34" s="163">
        <v>285</v>
      </c>
      <c r="I34" s="178">
        <f t="shared" si="13"/>
        <v>-0.52579034941763725</v>
      </c>
      <c r="J34" s="162">
        <f t="shared" si="12"/>
        <v>-316</v>
      </c>
      <c r="K34" s="164">
        <f t="shared" si="11"/>
        <v>3.3140690954335614E-3</v>
      </c>
    </row>
    <row r="35" spans="2:11" x14ac:dyDescent="0.25">
      <c r="B35" s="167" t="s">
        <v>145</v>
      </c>
      <c r="C35" s="168">
        <f t="shared" ref="C35:H35" si="14">C27-SUM(C28:C34)</f>
        <v>6244</v>
      </c>
      <c r="D35" s="168">
        <f t="shared" si="14"/>
        <v>1251</v>
      </c>
      <c r="E35" s="168">
        <f t="shared" si="14"/>
        <v>4397</v>
      </c>
      <c r="F35" s="168">
        <f t="shared" si="14"/>
        <v>6426</v>
      </c>
      <c r="G35" s="168">
        <f t="shared" si="14"/>
        <v>7452</v>
      </c>
      <c r="H35" s="168">
        <f t="shared" si="14"/>
        <v>6475</v>
      </c>
      <c r="I35" s="179">
        <f t="shared" si="13"/>
        <v>-0.13110574342458403</v>
      </c>
      <c r="J35" s="167">
        <f>H35-G35</f>
        <v>-977</v>
      </c>
      <c r="K35" s="169">
        <f t="shared" si="11"/>
        <v>7.5293324185727414E-2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5">C38+C41</f>
        <v>42263</v>
      </c>
      <c r="D37" s="175">
        <f t="shared" si="15"/>
        <v>5938</v>
      </c>
      <c r="E37" s="175">
        <f t="shared" si="15"/>
        <v>32894</v>
      </c>
      <c r="F37" s="175">
        <f t="shared" si="15"/>
        <v>38836</v>
      </c>
      <c r="G37" s="175">
        <f t="shared" si="15"/>
        <v>40090</v>
      </c>
      <c r="H37" s="175">
        <f t="shared" si="15"/>
        <v>39280</v>
      </c>
      <c r="I37" s="176">
        <f>IFERROR(H37/G37-1,"-")</f>
        <v>-2.0204539785482645E-2</v>
      </c>
      <c r="J37" s="175">
        <f>H37-G37</f>
        <v>-810</v>
      </c>
      <c r="K37" s="176">
        <f t="shared" ref="K37:K49" si="16">H37/H$9</f>
        <v>0.45676011953905371</v>
      </c>
    </row>
    <row r="38" spans="2:11" x14ac:dyDescent="0.25">
      <c r="B38" s="158" t="s">
        <v>97</v>
      </c>
      <c r="C38" s="159">
        <v>1624</v>
      </c>
      <c r="D38" s="159">
        <v>1595</v>
      </c>
      <c r="E38" s="159">
        <v>1216</v>
      </c>
      <c r="F38" s="159">
        <v>1410</v>
      </c>
      <c r="G38" s="159">
        <v>1270</v>
      </c>
      <c r="H38" s="159">
        <v>1358</v>
      </c>
      <c r="I38" s="177">
        <f>IFERROR(H38/G38-1,"-")</f>
        <v>6.929133858267722E-2</v>
      </c>
      <c r="J38" s="158">
        <f t="shared" ref="J38:J48" si="17">H38-G38</f>
        <v>88</v>
      </c>
      <c r="K38" s="160">
        <f t="shared" si="16"/>
        <v>1.5791248531925532E-2</v>
      </c>
    </row>
    <row r="39" spans="2:11" x14ac:dyDescent="0.25">
      <c r="B39" s="162" t="s">
        <v>103</v>
      </c>
      <c r="C39" s="163">
        <v>1109</v>
      </c>
      <c r="D39" s="163">
        <v>1460</v>
      </c>
      <c r="E39" s="163">
        <v>712</v>
      </c>
      <c r="F39" s="163">
        <v>718</v>
      </c>
      <c r="G39" s="163">
        <v>578</v>
      </c>
      <c r="H39" s="163">
        <v>584</v>
      </c>
      <c r="I39" s="178">
        <f>IFERROR(H39/G39-1,"-")</f>
        <v>1.0380622837370179E-2</v>
      </c>
      <c r="J39" s="162">
        <f t="shared" si="17"/>
        <v>6</v>
      </c>
      <c r="K39" s="164">
        <f t="shared" si="16"/>
        <v>6.7909345674849126E-3</v>
      </c>
    </row>
    <row r="40" spans="2:11" x14ac:dyDescent="0.25">
      <c r="B40" s="162" t="s">
        <v>100</v>
      </c>
      <c r="C40" s="163">
        <v>515</v>
      </c>
      <c r="D40" s="163">
        <v>135</v>
      </c>
      <c r="E40" s="163">
        <v>504</v>
      </c>
      <c r="F40" s="163">
        <v>692</v>
      </c>
      <c r="G40" s="163">
        <v>692</v>
      </c>
      <c r="H40" s="163">
        <v>774</v>
      </c>
      <c r="I40" s="178">
        <f>IFERROR(H40/G40-1,"-")</f>
        <v>0.11849710982658967</v>
      </c>
      <c r="J40" s="162">
        <f t="shared" si="17"/>
        <v>82</v>
      </c>
      <c r="K40" s="164">
        <f t="shared" si="16"/>
        <v>9.0003139644406205E-3</v>
      </c>
    </row>
    <row r="41" spans="2:11" x14ac:dyDescent="0.25">
      <c r="B41" s="158" t="s">
        <v>107</v>
      </c>
      <c r="C41" s="159">
        <v>40639</v>
      </c>
      <c r="D41" s="159">
        <v>4343</v>
      </c>
      <c r="E41" s="159">
        <v>31678</v>
      </c>
      <c r="F41" s="159">
        <v>37426</v>
      </c>
      <c r="G41" s="159">
        <v>38820</v>
      </c>
      <c r="H41" s="159">
        <v>37922</v>
      </c>
      <c r="I41" s="177">
        <f>IFERROR(H41/G41-1,"-")</f>
        <v>-2.313240597630084E-2</v>
      </c>
      <c r="J41" s="158">
        <f t="shared" si="17"/>
        <v>-898</v>
      </c>
      <c r="K41" s="160">
        <f t="shared" si="16"/>
        <v>0.44096887100712817</v>
      </c>
    </row>
    <row r="42" spans="2:11" x14ac:dyDescent="0.25">
      <c r="B42" s="162" t="s">
        <v>110</v>
      </c>
      <c r="C42" s="163">
        <v>17205</v>
      </c>
      <c r="D42" s="163">
        <v>335</v>
      </c>
      <c r="E42" s="163">
        <v>10200</v>
      </c>
      <c r="F42" s="163">
        <v>15978</v>
      </c>
      <c r="G42" s="163">
        <v>16987</v>
      </c>
      <c r="H42" s="163">
        <v>17339</v>
      </c>
      <c r="I42" s="178">
        <f t="shared" ref="I42:I49" si="18">IFERROR(H42/G42-1,"-")</f>
        <v>2.0721728380526327E-2</v>
      </c>
      <c r="J42" s="162">
        <f t="shared" si="17"/>
        <v>352</v>
      </c>
      <c r="K42" s="164">
        <f t="shared" si="16"/>
        <v>0.20162331244113166</v>
      </c>
    </row>
    <row r="43" spans="2:11" x14ac:dyDescent="0.25">
      <c r="B43" s="162" t="s">
        <v>113</v>
      </c>
      <c r="C43" s="163">
        <v>1381</v>
      </c>
      <c r="D43" s="163">
        <v>364</v>
      </c>
      <c r="E43" s="163">
        <v>950</v>
      </c>
      <c r="F43" s="163">
        <v>1047</v>
      </c>
      <c r="G43" s="163">
        <v>1083</v>
      </c>
      <c r="H43" s="163">
        <v>1253</v>
      </c>
      <c r="I43" s="178">
        <f t="shared" si="18"/>
        <v>0.15697137580794096</v>
      </c>
      <c r="J43" s="162">
        <f t="shared" si="17"/>
        <v>170</v>
      </c>
      <c r="K43" s="164">
        <f t="shared" si="16"/>
        <v>1.4570275707292114E-2</v>
      </c>
    </row>
    <row r="44" spans="2:11" x14ac:dyDescent="0.25">
      <c r="B44" s="162" t="s">
        <v>116</v>
      </c>
      <c r="C44" s="163">
        <v>552</v>
      </c>
      <c r="D44" s="163">
        <v>512</v>
      </c>
      <c r="E44" s="163">
        <v>685</v>
      </c>
      <c r="F44" s="163">
        <v>515</v>
      </c>
      <c r="G44" s="163">
        <v>630</v>
      </c>
      <c r="H44" s="163">
        <v>551</v>
      </c>
      <c r="I44" s="178">
        <f t="shared" si="18"/>
        <v>-0.1253968253968254</v>
      </c>
      <c r="J44" s="162">
        <f t="shared" si="17"/>
        <v>-79</v>
      </c>
      <c r="K44" s="164">
        <f t="shared" si="16"/>
        <v>6.4072002511715524E-3</v>
      </c>
    </row>
    <row r="45" spans="2:11" x14ac:dyDescent="0.25">
      <c r="B45" s="162" t="s">
        <v>123</v>
      </c>
      <c r="C45" s="163">
        <v>2016</v>
      </c>
      <c r="D45" s="163">
        <v>132</v>
      </c>
      <c r="E45" s="163">
        <v>2412</v>
      </c>
      <c r="F45" s="163">
        <v>1633</v>
      </c>
      <c r="G45" s="163">
        <v>1773</v>
      </c>
      <c r="H45" s="163">
        <v>1593</v>
      </c>
      <c r="I45" s="178">
        <f t="shared" si="18"/>
        <v>-0.10152284263959388</v>
      </c>
      <c r="J45" s="162">
        <f t="shared" si="17"/>
        <v>-180</v>
      </c>
      <c r="K45" s="164">
        <f t="shared" si="16"/>
        <v>1.8523901996581275E-2</v>
      </c>
    </row>
    <row r="46" spans="2:11" x14ac:dyDescent="0.25">
      <c r="B46" s="162" t="s">
        <v>119</v>
      </c>
      <c r="C46" s="163">
        <v>544</v>
      </c>
      <c r="D46" s="163">
        <v>209</v>
      </c>
      <c r="E46" s="163">
        <v>721</v>
      </c>
      <c r="F46" s="163">
        <v>668</v>
      </c>
      <c r="G46" s="163">
        <v>840</v>
      </c>
      <c r="H46" s="163">
        <v>744</v>
      </c>
      <c r="I46" s="178">
        <f t="shared" si="18"/>
        <v>-0.11428571428571432</v>
      </c>
      <c r="J46" s="162">
        <f t="shared" si="17"/>
        <v>-96</v>
      </c>
      <c r="K46" s="164">
        <f t="shared" si="16"/>
        <v>8.6514645859739302E-3</v>
      </c>
    </row>
    <row r="47" spans="2:11" x14ac:dyDescent="0.25">
      <c r="B47" s="162" t="s">
        <v>128</v>
      </c>
      <c r="C47" s="163">
        <v>2366</v>
      </c>
      <c r="D47" s="163">
        <v>42</v>
      </c>
      <c r="E47" s="163">
        <v>2037</v>
      </c>
      <c r="F47" s="163">
        <v>2112</v>
      </c>
      <c r="G47" s="163">
        <v>2147</v>
      </c>
      <c r="H47" s="163">
        <v>1465</v>
      </c>
      <c r="I47" s="178">
        <f t="shared" si="18"/>
        <v>-0.31765253842571028</v>
      </c>
      <c r="J47" s="162">
        <f t="shared" si="17"/>
        <v>-682</v>
      </c>
      <c r="K47" s="164">
        <f t="shared" si="16"/>
        <v>1.7035477981790063E-2</v>
      </c>
    </row>
    <row r="48" spans="2:11" x14ac:dyDescent="0.25">
      <c r="B48" s="162" t="s">
        <v>131</v>
      </c>
      <c r="C48" s="163">
        <v>4561</v>
      </c>
      <c r="D48" s="163">
        <v>246</v>
      </c>
      <c r="E48" s="163">
        <v>2377</v>
      </c>
      <c r="F48" s="163">
        <v>2653</v>
      </c>
      <c r="G48" s="163">
        <v>3091</v>
      </c>
      <c r="H48" s="163">
        <v>1980</v>
      </c>
      <c r="I48" s="178">
        <f t="shared" si="18"/>
        <v>-0.35943060498220636</v>
      </c>
      <c r="J48" s="162">
        <f t="shared" si="17"/>
        <v>-1111</v>
      </c>
      <c r="K48" s="164">
        <f t="shared" si="16"/>
        <v>2.3024058978801585E-2</v>
      </c>
    </row>
    <row r="49" spans="2:11" x14ac:dyDescent="0.25">
      <c r="B49" s="167" t="s">
        <v>145</v>
      </c>
      <c r="C49" s="168">
        <f t="shared" ref="C49:H49" si="19">C41-SUM(C42:C48)</f>
        <v>12014</v>
      </c>
      <c r="D49" s="168">
        <f t="shared" si="19"/>
        <v>2503</v>
      </c>
      <c r="E49" s="168">
        <f t="shared" si="19"/>
        <v>12296</v>
      </c>
      <c r="F49" s="168">
        <f t="shared" si="19"/>
        <v>12820</v>
      </c>
      <c r="G49" s="168">
        <f t="shared" si="19"/>
        <v>12269</v>
      </c>
      <c r="H49" s="168">
        <f t="shared" si="19"/>
        <v>12997</v>
      </c>
      <c r="I49" s="179">
        <f t="shared" si="18"/>
        <v>5.9336539245252284E-2</v>
      </c>
      <c r="J49" s="167">
        <f>H49-G49</f>
        <v>728</v>
      </c>
      <c r="K49" s="169">
        <f t="shared" si="16"/>
        <v>0.15113317906438598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0">IFERROR(C52+C55,"nd")</f>
        <v>748</v>
      </c>
      <c r="D51" s="175">
        <f t="shared" si="20"/>
        <v>0</v>
      </c>
      <c r="E51" s="175">
        <f t="shared" si="20"/>
        <v>0</v>
      </c>
      <c r="F51" s="175">
        <f t="shared" si="20"/>
        <v>0</v>
      </c>
      <c r="G51" s="175">
        <f t="shared" si="20"/>
        <v>0</v>
      </c>
      <c r="H51" s="175">
        <f t="shared" si="20"/>
        <v>0</v>
      </c>
      <c r="I51" s="176" t="str">
        <f>IFERROR(H51/G51-1,"-")</f>
        <v>-</v>
      </c>
      <c r="J51" s="175">
        <f>H51-G51</f>
        <v>0</v>
      </c>
      <c r="K51" s="176">
        <f t="shared" ref="K51:K63" si="21">H51/H$9</f>
        <v>0</v>
      </c>
    </row>
    <row r="52" spans="2:11" x14ac:dyDescent="0.25">
      <c r="B52" s="158" t="s">
        <v>97</v>
      </c>
      <c r="C52" s="159">
        <v>152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2">H52-G52</f>
        <v>0</v>
      </c>
      <c r="K52" s="160">
        <f t="shared" si="21"/>
        <v>0</v>
      </c>
    </row>
    <row r="53" spans="2:11" x14ac:dyDescent="0.25">
      <c r="B53" s="162" t="s">
        <v>103</v>
      </c>
      <c r="C53" s="163">
        <v>83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2"/>
        <v>0</v>
      </c>
      <c r="K53" s="164">
        <f t="shared" si="21"/>
        <v>0</v>
      </c>
    </row>
    <row r="54" spans="2:11" x14ac:dyDescent="0.25">
      <c r="B54" s="162" t="s">
        <v>100</v>
      </c>
      <c r="C54" s="163">
        <v>69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2"/>
        <v>0</v>
      </c>
      <c r="K54" s="164">
        <f t="shared" si="21"/>
        <v>0</v>
      </c>
    </row>
    <row r="55" spans="2:11" x14ac:dyDescent="0.25">
      <c r="B55" s="158" t="s">
        <v>107</v>
      </c>
      <c r="C55" s="159">
        <v>596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2"/>
        <v>0</v>
      </c>
      <c r="K55" s="160">
        <f t="shared" si="21"/>
        <v>0</v>
      </c>
    </row>
    <row r="56" spans="2:11" x14ac:dyDescent="0.25">
      <c r="B56" s="162" t="s">
        <v>110</v>
      </c>
      <c r="C56" s="163">
        <v>184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3">IFERROR(H56/G56-1,"-")</f>
        <v>-</v>
      </c>
      <c r="J56" s="162">
        <f t="shared" si="22"/>
        <v>0</v>
      </c>
      <c r="K56" s="164">
        <f t="shared" si="21"/>
        <v>0</v>
      </c>
    </row>
    <row r="57" spans="2:11" x14ac:dyDescent="0.25">
      <c r="B57" s="162" t="s">
        <v>113</v>
      </c>
      <c r="C57" s="163">
        <v>47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3"/>
        <v>-</v>
      </c>
      <c r="J57" s="162">
        <f t="shared" si="22"/>
        <v>0</v>
      </c>
      <c r="K57" s="164">
        <f t="shared" si="21"/>
        <v>0</v>
      </c>
    </row>
    <row r="58" spans="2:11" x14ac:dyDescent="0.25">
      <c r="B58" s="162" t="s">
        <v>116</v>
      </c>
      <c r="C58" s="163">
        <v>17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3"/>
        <v>-</v>
      </c>
      <c r="J58" s="162">
        <f t="shared" si="22"/>
        <v>0</v>
      </c>
      <c r="K58" s="164">
        <f t="shared" si="21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3"/>
        <v>-</v>
      </c>
      <c r="J59" s="162">
        <f t="shared" si="22"/>
        <v>0</v>
      </c>
      <c r="K59" s="164">
        <f t="shared" si="21"/>
        <v>0</v>
      </c>
    </row>
    <row r="60" spans="2:11" x14ac:dyDescent="0.25">
      <c r="B60" s="162" t="s">
        <v>119</v>
      </c>
      <c r="C60" s="163">
        <v>20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3"/>
        <v>-</v>
      </c>
      <c r="J60" s="162">
        <f t="shared" si="22"/>
        <v>0</v>
      </c>
      <c r="K60" s="164">
        <f t="shared" si="21"/>
        <v>0</v>
      </c>
    </row>
    <row r="61" spans="2:11" x14ac:dyDescent="0.25">
      <c r="B61" s="162" t="s">
        <v>128</v>
      </c>
      <c r="C61" s="163">
        <v>40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3"/>
        <v>-</v>
      </c>
      <c r="J61" s="162">
        <f t="shared" si="22"/>
        <v>0</v>
      </c>
      <c r="K61" s="164">
        <f t="shared" si="21"/>
        <v>0</v>
      </c>
    </row>
    <row r="62" spans="2:11" x14ac:dyDescent="0.25">
      <c r="B62" s="162" t="s">
        <v>131</v>
      </c>
      <c r="C62" s="163">
        <v>75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3"/>
        <v>-</v>
      </c>
      <c r="J62" s="162">
        <f t="shared" si="22"/>
        <v>0</v>
      </c>
      <c r="K62" s="164">
        <f t="shared" si="21"/>
        <v>0</v>
      </c>
    </row>
    <row r="63" spans="2:11" x14ac:dyDescent="0.25">
      <c r="B63" s="167" t="s">
        <v>145</v>
      </c>
      <c r="C63" s="168">
        <f t="shared" ref="C63:H63" si="24">IFERROR(C55-SUM(C56:C62),"nd")</f>
        <v>200</v>
      </c>
      <c r="D63" s="168">
        <f t="shared" si="24"/>
        <v>0</v>
      </c>
      <c r="E63" s="168">
        <f t="shared" si="24"/>
        <v>0</v>
      </c>
      <c r="F63" s="168">
        <f t="shared" si="24"/>
        <v>0</v>
      </c>
      <c r="G63" s="168">
        <f t="shared" si="24"/>
        <v>0</v>
      </c>
      <c r="H63" s="168">
        <f t="shared" si="24"/>
        <v>0</v>
      </c>
      <c r="I63" s="179" t="str">
        <f t="shared" si="23"/>
        <v>-</v>
      </c>
      <c r="J63" s="167">
        <f>H63-G63</f>
        <v>0</v>
      </c>
      <c r="K63" s="169">
        <f t="shared" si="21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5">IFERROR(C66+C69,"nd")</f>
        <v>nd</v>
      </c>
      <c r="D65" s="175" t="str">
        <f t="shared" si="25"/>
        <v>nd</v>
      </c>
      <c r="E65" s="175" t="str">
        <f t="shared" si="25"/>
        <v>nd</v>
      </c>
      <c r="F65" s="175" t="str">
        <f t="shared" si="25"/>
        <v>nd</v>
      </c>
      <c r="G65" s="175" t="str">
        <f t="shared" si="25"/>
        <v>nd</v>
      </c>
      <c r="H65" s="175" t="str">
        <f t="shared" si="25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309</v>
      </c>
      <c r="D66" s="159" t="s">
        <v>309</v>
      </c>
      <c r="E66" s="159" t="s">
        <v>309</v>
      </c>
      <c r="F66" s="159" t="s">
        <v>309</v>
      </c>
      <c r="G66" s="159" t="s">
        <v>309</v>
      </c>
      <c r="H66" s="159" t="s">
        <v>309</v>
      </c>
      <c r="I66" s="177" t="str">
        <f>IFERROR(H66/G66-1,"-")</f>
        <v>-</v>
      </c>
      <c r="J66" s="180" t="str">
        <f t="shared" ref="J66:J77" si="26">IFERROR(H66-G66,"-")</f>
        <v>-</v>
      </c>
      <c r="K66" s="160" t="str">
        <f t="shared" ref="K66:K77" si="27">IFERROR(H66/H$9,"-")</f>
        <v>-</v>
      </c>
    </row>
    <row r="67" spans="2:11" x14ac:dyDescent="0.25">
      <c r="B67" s="162" t="s">
        <v>103</v>
      </c>
      <c r="C67" s="163" t="s">
        <v>309</v>
      </c>
      <c r="D67" s="163" t="s">
        <v>309</v>
      </c>
      <c r="E67" s="163" t="s">
        <v>309</v>
      </c>
      <c r="F67" s="163" t="s">
        <v>309</v>
      </c>
      <c r="G67" s="163" t="s">
        <v>309</v>
      </c>
      <c r="H67" s="163" t="s">
        <v>309</v>
      </c>
      <c r="I67" s="178" t="str">
        <f>IFERROR(H67/G67-1,"-")</f>
        <v>-</v>
      </c>
      <c r="J67" s="181" t="str">
        <f t="shared" si="26"/>
        <v>-</v>
      </c>
      <c r="K67" s="164" t="str">
        <f t="shared" si="27"/>
        <v>-</v>
      </c>
    </row>
    <row r="68" spans="2:11" x14ac:dyDescent="0.25">
      <c r="B68" s="162" t="s">
        <v>100</v>
      </c>
      <c r="C68" s="163" t="s">
        <v>309</v>
      </c>
      <c r="D68" s="163" t="s">
        <v>309</v>
      </c>
      <c r="E68" s="163" t="s">
        <v>309</v>
      </c>
      <c r="F68" s="163" t="s">
        <v>309</v>
      </c>
      <c r="G68" s="163" t="s">
        <v>309</v>
      </c>
      <c r="H68" s="163" t="s">
        <v>309</v>
      </c>
      <c r="I68" s="178" t="str">
        <f>IFERROR(H68/G68-1,"-")</f>
        <v>-</v>
      </c>
      <c r="J68" s="181" t="str">
        <f t="shared" si="26"/>
        <v>-</v>
      </c>
      <c r="K68" s="164" t="str">
        <f t="shared" si="27"/>
        <v>-</v>
      </c>
    </row>
    <row r="69" spans="2:11" x14ac:dyDescent="0.25">
      <c r="B69" s="158" t="s">
        <v>107</v>
      </c>
      <c r="C69" s="159" t="s">
        <v>309</v>
      </c>
      <c r="D69" s="159" t="s">
        <v>309</v>
      </c>
      <c r="E69" s="159" t="s">
        <v>309</v>
      </c>
      <c r="F69" s="159" t="s">
        <v>309</v>
      </c>
      <c r="G69" s="159" t="s">
        <v>309</v>
      </c>
      <c r="H69" s="159" t="s">
        <v>309</v>
      </c>
      <c r="I69" s="177" t="str">
        <f>IFERROR(H69/G69-1,"-")</f>
        <v>-</v>
      </c>
      <c r="J69" s="180" t="str">
        <f t="shared" si="26"/>
        <v>-</v>
      </c>
      <c r="K69" s="160" t="str">
        <f t="shared" si="27"/>
        <v>-</v>
      </c>
    </row>
    <row r="70" spans="2:11" x14ac:dyDescent="0.25">
      <c r="B70" s="162" t="s">
        <v>110</v>
      </c>
      <c r="C70" s="163" t="s">
        <v>309</v>
      </c>
      <c r="D70" s="163" t="s">
        <v>309</v>
      </c>
      <c r="E70" s="163" t="s">
        <v>309</v>
      </c>
      <c r="F70" s="163" t="s">
        <v>309</v>
      </c>
      <c r="G70" s="163" t="s">
        <v>309</v>
      </c>
      <c r="H70" s="163" t="s">
        <v>309</v>
      </c>
      <c r="I70" s="178" t="str">
        <f t="shared" ref="I70:I77" si="28">IFERROR(H70/G70-1,"-")</f>
        <v>-</v>
      </c>
      <c r="J70" s="181" t="str">
        <f t="shared" si="26"/>
        <v>-</v>
      </c>
      <c r="K70" s="164" t="str">
        <f t="shared" si="27"/>
        <v>-</v>
      </c>
    </row>
    <row r="71" spans="2:11" x14ac:dyDescent="0.25">
      <c r="B71" s="162" t="s">
        <v>113</v>
      </c>
      <c r="C71" s="163" t="s">
        <v>309</v>
      </c>
      <c r="D71" s="163" t="s">
        <v>309</v>
      </c>
      <c r="E71" s="163" t="s">
        <v>309</v>
      </c>
      <c r="F71" s="163" t="s">
        <v>309</v>
      </c>
      <c r="G71" s="163" t="s">
        <v>309</v>
      </c>
      <c r="H71" s="163" t="s">
        <v>309</v>
      </c>
      <c r="I71" s="178" t="str">
        <f t="shared" si="28"/>
        <v>-</v>
      </c>
      <c r="J71" s="181" t="str">
        <f t="shared" si="26"/>
        <v>-</v>
      </c>
      <c r="K71" s="164" t="str">
        <f t="shared" si="27"/>
        <v>-</v>
      </c>
    </row>
    <row r="72" spans="2:11" x14ac:dyDescent="0.25">
      <c r="B72" s="162" t="s">
        <v>116</v>
      </c>
      <c r="C72" s="163" t="s">
        <v>309</v>
      </c>
      <c r="D72" s="163" t="s">
        <v>309</v>
      </c>
      <c r="E72" s="163" t="s">
        <v>309</v>
      </c>
      <c r="F72" s="163" t="s">
        <v>309</v>
      </c>
      <c r="G72" s="163" t="s">
        <v>309</v>
      </c>
      <c r="H72" s="163" t="s">
        <v>309</v>
      </c>
      <c r="I72" s="178" t="str">
        <f t="shared" si="28"/>
        <v>-</v>
      </c>
      <c r="J72" s="181" t="str">
        <f t="shared" si="26"/>
        <v>-</v>
      </c>
      <c r="K72" s="164" t="str">
        <f t="shared" si="27"/>
        <v>-</v>
      </c>
    </row>
    <row r="73" spans="2:11" x14ac:dyDescent="0.25">
      <c r="B73" s="162" t="s">
        <v>123</v>
      </c>
      <c r="C73" s="163" t="s">
        <v>309</v>
      </c>
      <c r="D73" s="163" t="s">
        <v>309</v>
      </c>
      <c r="E73" s="163" t="s">
        <v>309</v>
      </c>
      <c r="F73" s="163" t="s">
        <v>309</v>
      </c>
      <c r="G73" s="163" t="s">
        <v>309</v>
      </c>
      <c r="H73" s="163" t="s">
        <v>309</v>
      </c>
      <c r="I73" s="178" t="str">
        <f t="shared" si="28"/>
        <v>-</v>
      </c>
      <c r="J73" s="181" t="str">
        <f t="shared" si="26"/>
        <v>-</v>
      </c>
      <c r="K73" s="164" t="str">
        <f t="shared" si="27"/>
        <v>-</v>
      </c>
    </row>
    <row r="74" spans="2:11" x14ac:dyDescent="0.25">
      <c r="B74" s="162" t="s">
        <v>119</v>
      </c>
      <c r="C74" s="163" t="s">
        <v>309</v>
      </c>
      <c r="D74" s="163" t="s">
        <v>309</v>
      </c>
      <c r="E74" s="163" t="s">
        <v>309</v>
      </c>
      <c r="F74" s="163" t="s">
        <v>309</v>
      </c>
      <c r="G74" s="163" t="s">
        <v>309</v>
      </c>
      <c r="H74" s="163" t="s">
        <v>309</v>
      </c>
      <c r="I74" s="178" t="str">
        <f t="shared" si="28"/>
        <v>-</v>
      </c>
      <c r="J74" s="181" t="str">
        <f t="shared" si="26"/>
        <v>-</v>
      </c>
      <c r="K74" s="164" t="str">
        <f t="shared" si="27"/>
        <v>-</v>
      </c>
    </row>
    <row r="75" spans="2:11" x14ac:dyDescent="0.25">
      <c r="B75" s="162" t="s">
        <v>128</v>
      </c>
      <c r="C75" s="163" t="s">
        <v>309</v>
      </c>
      <c r="D75" s="163" t="s">
        <v>309</v>
      </c>
      <c r="E75" s="163" t="s">
        <v>309</v>
      </c>
      <c r="F75" s="163" t="s">
        <v>309</v>
      </c>
      <c r="G75" s="163" t="s">
        <v>309</v>
      </c>
      <c r="H75" s="163" t="s">
        <v>309</v>
      </c>
      <c r="I75" s="178" t="str">
        <f t="shared" si="28"/>
        <v>-</v>
      </c>
      <c r="J75" s="181" t="str">
        <f t="shared" si="26"/>
        <v>-</v>
      </c>
      <c r="K75" s="164" t="str">
        <f t="shared" si="27"/>
        <v>-</v>
      </c>
    </row>
    <row r="76" spans="2:11" x14ac:dyDescent="0.25">
      <c r="B76" s="162" t="s">
        <v>131</v>
      </c>
      <c r="C76" s="163" t="s">
        <v>309</v>
      </c>
      <c r="D76" s="163" t="s">
        <v>309</v>
      </c>
      <c r="E76" s="163" t="s">
        <v>309</v>
      </c>
      <c r="F76" s="163" t="s">
        <v>309</v>
      </c>
      <c r="G76" s="163" t="s">
        <v>309</v>
      </c>
      <c r="H76" s="163" t="s">
        <v>309</v>
      </c>
      <c r="I76" s="178" t="str">
        <f t="shared" si="28"/>
        <v>-</v>
      </c>
      <c r="J76" s="181" t="str">
        <f t="shared" si="26"/>
        <v>-</v>
      </c>
      <c r="K76" s="164" t="str">
        <f t="shared" si="27"/>
        <v>-</v>
      </c>
    </row>
    <row r="77" spans="2:11" x14ac:dyDescent="0.25">
      <c r="B77" s="167" t="s">
        <v>145</v>
      </c>
      <c r="C77" s="168" t="str">
        <f t="shared" ref="C77:H77" si="29">IFERROR(C69-SUM(C70:C76),"nd")</f>
        <v>nd</v>
      </c>
      <c r="D77" s="168" t="str">
        <f t="shared" si="29"/>
        <v>nd</v>
      </c>
      <c r="E77" s="168" t="str">
        <f t="shared" si="29"/>
        <v>nd</v>
      </c>
      <c r="F77" s="168" t="str">
        <f t="shared" si="29"/>
        <v>nd</v>
      </c>
      <c r="G77" s="168" t="str">
        <f t="shared" si="29"/>
        <v>nd</v>
      </c>
      <c r="H77" s="168" t="str">
        <f t="shared" si="29"/>
        <v>nd</v>
      </c>
      <c r="I77" s="179" t="str">
        <f t="shared" si="28"/>
        <v>-</v>
      </c>
      <c r="J77" s="182" t="str">
        <f t="shared" si="26"/>
        <v>-</v>
      </c>
      <c r="K77" s="169" t="str">
        <f t="shared" si="27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0">IFERROR(C80+C83,"nd")</f>
        <v>12148</v>
      </c>
      <c r="D79" s="175">
        <f t="shared" si="30"/>
        <v>1233</v>
      </c>
      <c r="E79" s="175">
        <f t="shared" si="30"/>
        <v>7747</v>
      </c>
      <c r="F79" s="175">
        <f t="shared" si="30"/>
        <v>10548</v>
      </c>
      <c r="G79" s="175">
        <f t="shared" si="30"/>
        <v>10084</v>
      </c>
      <c r="H79" s="175">
        <f t="shared" si="30"/>
        <v>10527</v>
      </c>
      <c r="I79" s="176">
        <f>IFERROR(H79/G79-1,"-")</f>
        <v>4.3930979769932543E-2</v>
      </c>
      <c r="J79" s="175">
        <f>IFERROR(H79-G79,"-")</f>
        <v>443</v>
      </c>
      <c r="K79" s="176">
        <f>IFERROR(H79/H$9,"-")</f>
        <v>0.12241124690396177</v>
      </c>
    </row>
    <row r="80" spans="2:11" x14ac:dyDescent="0.25">
      <c r="B80" s="158" t="s">
        <v>97</v>
      </c>
      <c r="C80" s="159">
        <v>3151</v>
      </c>
      <c r="D80" s="159">
        <v>394</v>
      </c>
      <c r="E80" s="159">
        <v>1819</v>
      </c>
      <c r="F80" s="159">
        <v>2153</v>
      </c>
      <c r="G80" s="159">
        <v>1791</v>
      </c>
      <c r="H80" s="159">
        <v>2394</v>
      </c>
      <c r="I80" s="177">
        <f>IFERROR(H80/G80-1,"-")</f>
        <v>0.33668341708542715</v>
      </c>
      <c r="J80" s="180">
        <f t="shared" ref="J80:J91" si="31">IFERROR(H80-G80,"-")</f>
        <v>603</v>
      </c>
      <c r="K80" s="160">
        <f t="shared" ref="K80:K91" si="32">IFERROR(H80/H$9,"-")</f>
        <v>2.7838180401641918E-2</v>
      </c>
    </row>
    <row r="81" spans="2:11" x14ac:dyDescent="0.25">
      <c r="B81" s="162" t="s">
        <v>103</v>
      </c>
      <c r="C81" s="163">
        <v>1111</v>
      </c>
      <c r="D81" s="163">
        <v>187</v>
      </c>
      <c r="E81" s="163">
        <v>798</v>
      </c>
      <c r="F81" s="163">
        <v>1045</v>
      </c>
      <c r="G81" s="163">
        <v>546</v>
      </c>
      <c r="H81" s="163">
        <v>803</v>
      </c>
      <c r="I81" s="178">
        <f>IFERROR(H81/G81-1,"-")</f>
        <v>0.4706959706959708</v>
      </c>
      <c r="J81" s="181">
        <f t="shared" si="31"/>
        <v>257</v>
      </c>
      <c r="K81" s="164">
        <f t="shared" si="32"/>
        <v>9.3375350302917545E-3</v>
      </c>
    </row>
    <row r="82" spans="2:11" x14ac:dyDescent="0.25">
      <c r="B82" s="162" t="s">
        <v>100</v>
      </c>
      <c r="C82" s="163">
        <v>2040</v>
      </c>
      <c r="D82" s="163">
        <v>207</v>
      </c>
      <c r="E82" s="163">
        <v>1021</v>
      </c>
      <c r="F82" s="163">
        <v>1108</v>
      </c>
      <c r="G82" s="163">
        <v>1245</v>
      </c>
      <c r="H82" s="163">
        <v>1591</v>
      </c>
      <c r="I82" s="178">
        <f>IFERROR(H82/G82-1,"-")</f>
        <v>0.27791164658634537</v>
      </c>
      <c r="J82" s="181">
        <f t="shared" si="31"/>
        <v>346</v>
      </c>
      <c r="K82" s="164">
        <f t="shared" si="32"/>
        <v>1.8500645371350162E-2</v>
      </c>
    </row>
    <row r="83" spans="2:11" x14ac:dyDescent="0.25">
      <c r="B83" s="158" t="s">
        <v>107</v>
      </c>
      <c r="C83" s="159">
        <v>8997</v>
      </c>
      <c r="D83" s="159">
        <v>839</v>
      </c>
      <c r="E83" s="159">
        <v>5928</v>
      </c>
      <c r="F83" s="159">
        <v>8395</v>
      </c>
      <c r="G83" s="159">
        <v>8293</v>
      </c>
      <c r="H83" s="159">
        <v>8133</v>
      </c>
      <c r="I83" s="177">
        <f>IFERROR(H83/G83-1,"-")</f>
        <v>-1.92933799590016E-2</v>
      </c>
      <c r="J83" s="180">
        <f t="shared" si="31"/>
        <v>-160</v>
      </c>
      <c r="K83" s="160">
        <f t="shared" si="32"/>
        <v>9.457306650231985E-2</v>
      </c>
    </row>
    <row r="84" spans="2:11" x14ac:dyDescent="0.25">
      <c r="B84" s="162" t="s">
        <v>110</v>
      </c>
      <c r="C84" s="163">
        <v>783</v>
      </c>
      <c r="D84" s="163">
        <v>45</v>
      </c>
      <c r="E84" s="163">
        <v>451</v>
      </c>
      <c r="F84" s="163">
        <v>766</v>
      </c>
      <c r="G84" s="163">
        <v>984</v>
      </c>
      <c r="H84" s="163">
        <v>930</v>
      </c>
      <c r="I84" s="178">
        <f t="shared" ref="I84:I91" si="33">IFERROR(H84/G84-1,"-")</f>
        <v>-5.4878048780487854E-2</v>
      </c>
      <c r="J84" s="181">
        <f t="shared" si="31"/>
        <v>-54</v>
      </c>
      <c r="K84" s="164">
        <f t="shared" si="32"/>
        <v>1.0814330732467412E-2</v>
      </c>
    </row>
    <row r="85" spans="2:11" x14ac:dyDescent="0.25">
      <c r="B85" s="162" t="s">
        <v>113</v>
      </c>
      <c r="C85" s="163">
        <v>1769</v>
      </c>
      <c r="D85" s="163">
        <v>178</v>
      </c>
      <c r="E85" s="163">
        <v>1082</v>
      </c>
      <c r="F85" s="163">
        <v>1744</v>
      </c>
      <c r="G85" s="163">
        <v>1613</v>
      </c>
      <c r="H85" s="163">
        <v>1952</v>
      </c>
      <c r="I85" s="178">
        <f t="shared" si="33"/>
        <v>0.21016738995660256</v>
      </c>
      <c r="J85" s="181">
        <f t="shared" si="31"/>
        <v>339</v>
      </c>
      <c r="K85" s="164">
        <f t="shared" si="32"/>
        <v>2.2698466225566007E-2</v>
      </c>
    </row>
    <row r="86" spans="2:11" x14ac:dyDescent="0.25">
      <c r="B86" s="162" t="s">
        <v>116</v>
      </c>
      <c r="C86" s="163">
        <v>270</v>
      </c>
      <c r="D86" s="163">
        <v>150</v>
      </c>
      <c r="E86" s="163">
        <v>313</v>
      </c>
      <c r="F86" s="163">
        <v>250</v>
      </c>
      <c r="G86" s="163">
        <v>251</v>
      </c>
      <c r="H86" s="163">
        <v>393</v>
      </c>
      <c r="I86" s="178">
        <f t="shared" si="33"/>
        <v>0.56573705179282863</v>
      </c>
      <c r="J86" s="181">
        <f t="shared" si="31"/>
        <v>142</v>
      </c>
      <c r="K86" s="164">
        <f t="shared" si="32"/>
        <v>4.5699268579136483E-3</v>
      </c>
    </row>
    <row r="87" spans="2:11" x14ac:dyDescent="0.25">
      <c r="B87" s="162" t="s">
        <v>123</v>
      </c>
      <c r="C87" s="163">
        <v>108</v>
      </c>
      <c r="D87" s="163">
        <v>9</v>
      </c>
      <c r="E87" s="163">
        <v>413</v>
      </c>
      <c r="F87" s="163">
        <v>300</v>
      </c>
      <c r="G87" s="163">
        <v>432</v>
      </c>
      <c r="H87" s="163">
        <v>283</v>
      </c>
      <c r="I87" s="178">
        <f t="shared" si="33"/>
        <v>-0.34490740740740744</v>
      </c>
      <c r="J87" s="181">
        <f t="shared" si="31"/>
        <v>-149</v>
      </c>
      <c r="K87" s="164">
        <f t="shared" si="32"/>
        <v>3.2908124702024488E-3</v>
      </c>
    </row>
    <row r="88" spans="2:11" x14ac:dyDescent="0.25">
      <c r="B88" s="162" t="s">
        <v>119</v>
      </c>
      <c r="C88" s="163">
        <v>54</v>
      </c>
      <c r="D88" s="163">
        <v>16</v>
      </c>
      <c r="E88" s="163">
        <v>81</v>
      </c>
      <c r="F88" s="163">
        <v>56</v>
      </c>
      <c r="G88" s="163">
        <v>62</v>
      </c>
      <c r="H88" s="163">
        <v>82</v>
      </c>
      <c r="I88" s="178">
        <f t="shared" si="33"/>
        <v>0.32258064516129026</v>
      </c>
      <c r="J88" s="181">
        <f t="shared" si="31"/>
        <v>20</v>
      </c>
      <c r="K88" s="164">
        <f t="shared" si="32"/>
        <v>9.5352163447562127E-4</v>
      </c>
    </row>
    <row r="89" spans="2:11" x14ac:dyDescent="0.25">
      <c r="B89" s="162" t="s">
        <v>128</v>
      </c>
      <c r="C89" s="163">
        <v>565</v>
      </c>
      <c r="D89" s="163">
        <v>12</v>
      </c>
      <c r="E89" s="163">
        <v>373</v>
      </c>
      <c r="F89" s="163">
        <v>722</v>
      </c>
      <c r="G89" s="163">
        <v>542</v>
      </c>
      <c r="H89" s="163">
        <v>460</v>
      </c>
      <c r="I89" s="178">
        <f t="shared" si="33"/>
        <v>-0.1512915129151291</v>
      </c>
      <c r="J89" s="181">
        <f t="shared" si="31"/>
        <v>-82</v>
      </c>
      <c r="K89" s="164">
        <f t="shared" si="32"/>
        <v>5.3490238031559242E-3</v>
      </c>
    </row>
    <row r="90" spans="2:11" x14ac:dyDescent="0.25">
      <c r="B90" s="162" t="s">
        <v>131</v>
      </c>
      <c r="C90" s="163">
        <v>1193</v>
      </c>
      <c r="D90" s="163">
        <v>48</v>
      </c>
      <c r="E90" s="163">
        <v>528</v>
      </c>
      <c r="F90" s="163">
        <v>981</v>
      </c>
      <c r="G90" s="163">
        <v>822</v>
      </c>
      <c r="H90" s="163">
        <v>698</v>
      </c>
      <c r="I90" s="178">
        <f t="shared" si="33"/>
        <v>-0.15085158150851585</v>
      </c>
      <c r="J90" s="181">
        <f t="shared" si="31"/>
        <v>-124</v>
      </c>
      <c r="K90" s="164">
        <f t="shared" si="32"/>
        <v>8.1165622056583366E-3</v>
      </c>
    </row>
    <row r="91" spans="2:11" x14ac:dyDescent="0.25">
      <c r="B91" s="167" t="s">
        <v>145</v>
      </c>
      <c r="C91" s="168">
        <f t="shared" ref="C91:H91" si="34">IFERROR(C83-SUM(C84:C90),"nd")</f>
        <v>4255</v>
      </c>
      <c r="D91" s="168">
        <f t="shared" si="34"/>
        <v>381</v>
      </c>
      <c r="E91" s="168">
        <f t="shared" si="34"/>
        <v>2687</v>
      </c>
      <c r="F91" s="168">
        <f t="shared" si="34"/>
        <v>3576</v>
      </c>
      <c r="G91" s="168">
        <f t="shared" si="34"/>
        <v>3587</v>
      </c>
      <c r="H91" s="168">
        <f t="shared" si="34"/>
        <v>3335</v>
      </c>
      <c r="I91" s="179">
        <f t="shared" si="33"/>
        <v>-7.025369389461944E-2</v>
      </c>
      <c r="J91" s="182">
        <f t="shared" si="31"/>
        <v>-252</v>
      </c>
      <c r="K91" s="169">
        <f t="shared" si="32"/>
        <v>3.8780422572880446E-2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5">IFERROR(C94+C97,"nd")</f>
        <v>nd</v>
      </c>
      <c r="D93" s="175" t="str">
        <f t="shared" si="35"/>
        <v>nd</v>
      </c>
      <c r="E93" s="175" t="str">
        <f t="shared" si="35"/>
        <v>nd</v>
      </c>
      <c r="F93" s="175" t="str">
        <f t="shared" si="35"/>
        <v>nd</v>
      </c>
      <c r="G93" s="175" t="str">
        <f t="shared" si="35"/>
        <v>nd</v>
      </c>
      <c r="H93" s="175" t="str">
        <f t="shared" si="35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309</v>
      </c>
      <c r="D94" s="159" t="s">
        <v>309</v>
      </c>
      <c r="E94" s="159" t="s">
        <v>309</v>
      </c>
      <c r="F94" s="159" t="s">
        <v>309</v>
      </c>
      <c r="G94" s="159" t="s">
        <v>309</v>
      </c>
      <c r="H94" s="159" t="s">
        <v>309</v>
      </c>
      <c r="I94" s="177" t="str">
        <f>IFERROR(H94/G94-1,"-")</f>
        <v>-</v>
      </c>
      <c r="J94" s="180" t="str">
        <f t="shared" ref="J94:J105" si="36">IFERROR(H94-G94,"-")</f>
        <v>-</v>
      </c>
      <c r="K94" s="160" t="str">
        <f t="shared" ref="K94:K105" si="37">IFERROR(H94/H$9,"-")</f>
        <v>-</v>
      </c>
    </row>
    <row r="95" spans="2:11" x14ac:dyDescent="0.25">
      <c r="B95" s="162" t="s">
        <v>103</v>
      </c>
      <c r="C95" s="163" t="s">
        <v>309</v>
      </c>
      <c r="D95" s="163" t="s">
        <v>309</v>
      </c>
      <c r="E95" s="163" t="s">
        <v>309</v>
      </c>
      <c r="F95" s="163" t="s">
        <v>309</v>
      </c>
      <c r="G95" s="163" t="s">
        <v>309</v>
      </c>
      <c r="H95" s="163" t="s">
        <v>309</v>
      </c>
      <c r="I95" s="178" t="str">
        <f>IFERROR(H95/G95-1,"-")</f>
        <v>-</v>
      </c>
      <c r="J95" s="181" t="str">
        <f t="shared" si="36"/>
        <v>-</v>
      </c>
      <c r="K95" s="164" t="str">
        <f t="shared" si="37"/>
        <v>-</v>
      </c>
    </row>
    <row r="96" spans="2:11" x14ac:dyDescent="0.25">
      <c r="B96" s="162" t="s">
        <v>100</v>
      </c>
      <c r="C96" s="163" t="s">
        <v>309</v>
      </c>
      <c r="D96" s="163" t="s">
        <v>309</v>
      </c>
      <c r="E96" s="163" t="s">
        <v>309</v>
      </c>
      <c r="F96" s="163" t="s">
        <v>309</v>
      </c>
      <c r="G96" s="163" t="s">
        <v>309</v>
      </c>
      <c r="H96" s="163" t="s">
        <v>309</v>
      </c>
      <c r="I96" s="178" t="str">
        <f>IFERROR(H96/G96-1,"-")</f>
        <v>-</v>
      </c>
      <c r="J96" s="181" t="str">
        <f t="shared" si="36"/>
        <v>-</v>
      </c>
      <c r="K96" s="164" t="str">
        <f t="shared" si="37"/>
        <v>-</v>
      </c>
    </row>
    <row r="97" spans="2:11" x14ac:dyDescent="0.25">
      <c r="B97" s="158" t="s">
        <v>107</v>
      </c>
      <c r="C97" s="159" t="s">
        <v>309</v>
      </c>
      <c r="D97" s="159" t="s">
        <v>309</v>
      </c>
      <c r="E97" s="159" t="s">
        <v>309</v>
      </c>
      <c r="F97" s="159" t="s">
        <v>309</v>
      </c>
      <c r="G97" s="159" t="s">
        <v>309</v>
      </c>
      <c r="H97" s="159" t="s">
        <v>309</v>
      </c>
      <c r="I97" s="177" t="str">
        <f>IFERROR(H97/G97-1,"-")</f>
        <v>-</v>
      </c>
      <c r="J97" s="180" t="str">
        <f t="shared" si="36"/>
        <v>-</v>
      </c>
      <c r="K97" s="160" t="str">
        <f t="shared" si="37"/>
        <v>-</v>
      </c>
    </row>
    <row r="98" spans="2:11" x14ac:dyDescent="0.25">
      <c r="B98" s="162" t="s">
        <v>110</v>
      </c>
      <c r="C98" s="163" t="s">
        <v>309</v>
      </c>
      <c r="D98" s="163" t="s">
        <v>309</v>
      </c>
      <c r="E98" s="163" t="s">
        <v>309</v>
      </c>
      <c r="F98" s="163" t="s">
        <v>309</v>
      </c>
      <c r="G98" s="163" t="s">
        <v>309</v>
      </c>
      <c r="H98" s="163" t="s">
        <v>309</v>
      </c>
      <c r="I98" s="178" t="str">
        <f t="shared" ref="I98:I105" si="38">IFERROR(H98/G98-1,"-")</f>
        <v>-</v>
      </c>
      <c r="J98" s="181" t="str">
        <f t="shared" si="36"/>
        <v>-</v>
      </c>
      <c r="K98" s="164" t="str">
        <f t="shared" si="37"/>
        <v>-</v>
      </c>
    </row>
    <row r="99" spans="2:11" x14ac:dyDescent="0.25">
      <c r="B99" s="162" t="s">
        <v>113</v>
      </c>
      <c r="C99" s="163" t="s">
        <v>309</v>
      </c>
      <c r="D99" s="163" t="s">
        <v>309</v>
      </c>
      <c r="E99" s="163" t="s">
        <v>309</v>
      </c>
      <c r="F99" s="163" t="s">
        <v>309</v>
      </c>
      <c r="G99" s="163" t="s">
        <v>309</v>
      </c>
      <c r="H99" s="163" t="s">
        <v>309</v>
      </c>
      <c r="I99" s="178" t="str">
        <f t="shared" si="38"/>
        <v>-</v>
      </c>
      <c r="J99" s="181" t="str">
        <f t="shared" si="36"/>
        <v>-</v>
      </c>
      <c r="K99" s="164" t="str">
        <f t="shared" si="37"/>
        <v>-</v>
      </c>
    </row>
    <row r="100" spans="2:11" x14ac:dyDescent="0.25">
      <c r="B100" s="162" t="s">
        <v>116</v>
      </c>
      <c r="C100" s="163" t="s">
        <v>309</v>
      </c>
      <c r="D100" s="163" t="s">
        <v>309</v>
      </c>
      <c r="E100" s="163" t="s">
        <v>309</v>
      </c>
      <c r="F100" s="163" t="s">
        <v>309</v>
      </c>
      <c r="G100" s="163" t="s">
        <v>309</v>
      </c>
      <c r="H100" s="163" t="s">
        <v>309</v>
      </c>
      <c r="I100" s="178" t="str">
        <f t="shared" si="38"/>
        <v>-</v>
      </c>
      <c r="J100" s="181" t="str">
        <f t="shared" si="36"/>
        <v>-</v>
      </c>
      <c r="K100" s="164" t="str">
        <f t="shared" si="37"/>
        <v>-</v>
      </c>
    </row>
    <row r="101" spans="2:11" x14ac:dyDescent="0.25">
      <c r="B101" s="162" t="s">
        <v>123</v>
      </c>
      <c r="C101" s="163" t="s">
        <v>309</v>
      </c>
      <c r="D101" s="163" t="s">
        <v>309</v>
      </c>
      <c r="E101" s="163" t="s">
        <v>309</v>
      </c>
      <c r="F101" s="163" t="s">
        <v>309</v>
      </c>
      <c r="G101" s="163" t="s">
        <v>309</v>
      </c>
      <c r="H101" s="163" t="s">
        <v>309</v>
      </c>
      <c r="I101" s="178" t="str">
        <f t="shared" si="38"/>
        <v>-</v>
      </c>
      <c r="J101" s="181" t="str">
        <f t="shared" si="36"/>
        <v>-</v>
      </c>
      <c r="K101" s="164" t="str">
        <f t="shared" si="37"/>
        <v>-</v>
      </c>
    </row>
    <row r="102" spans="2:11" x14ac:dyDescent="0.25">
      <c r="B102" s="162" t="s">
        <v>119</v>
      </c>
      <c r="C102" s="163" t="s">
        <v>309</v>
      </c>
      <c r="D102" s="163" t="s">
        <v>309</v>
      </c>
      <c r="E102" s="163" t="s">
        <v>309</v>
      </c>
      <c r="F102" s="163" t="s">
        <v>309</v>
      </c>
      <c r="G102" s="163" t="s">
        <v>309</v>
      </c>
      <c r="H102" s="163" t="s">
        <v>309</v>
      </c>
      <c r="I102" s="178" t="str">
        <f t="shared" si="38"/>
        <v>-</v>
      </c>
      <c r="J102" s="181" t="str">
        <f t="shared" si="36"/>
        <v>-</v>
      </c>
      <c r="K102" s="164" t="str">
        <f t="shared" si="37"/>
        <v>-</v>
      </c>
    </row>
    <row r="103" spans="2:11" x14ac:dyDescent="0.25">
      <c r="B103" s="162" t="s">
        <v>128</v>
      </c>
      <c r="C103" s="163" t="s">
        <v>309</v>
      </c>
      <c r="D103" s="163" t="s">
        <v>309</v>
      </c>
      <c r="E103" s="163" t="s">
        <v>309</v>
      </c>
      <c r="F103" s="163" t="s">
        <v>309</v>
      </c>
      <c r="G103" s="163" t="s">
        <v>309</v>
      </c>
      <c r="H103" s="163" t="s">
        <v>309</v>
      </c>
      <c r="I103" s="178" t="str">
        <f t="shared" si="38"/>
        <v>-</v>
      </c>
      <c r="J103" s="181" t="str">
        <f t="shared" si="36"/>
        <v>-</v>
      </c>
      <c r="K103" s="164" t="str">
        <f t="shared" si="37"/>
        <v>-</v>
      </c>
    </row>
    <row r="104" spans="2:11" x14ac:dyDescent="0.25">
      <c r="B104" s="162" t="s">
        <v>131</v>
      </c>
      <c r="C104" s="163" t="s">
        <v>309</v>
      </c>
      <c r="D104" s="163" t="s">
        <v>309</v>
      </c>
      <c r="E104" s="163" t="s">
        <v>309</v>
      </c>
      <c r="F104" s="163" t="s">
        <v>309</v>
      </c>
      <c r="G104" s="163" t="s">
        <v>309</v>
      </c>
      <c r="H104" s="163" t="s">
        <v>309</v>
      </c>
      <c r="I104" s="178" t="str">
        <f t="shared" si="38"/>
        <v>-</v>
      </c>
      <c r="J104" s="181" t="str">
        <f t="shared" si="36"/>
        <v>-</v>
      </c>
      <c r="K104" s="164" t="str">
        <f t="shared" si="37"/>
        <v>-</v>
      </c>
    </row>
    <row r="105" spans="2:11" x14ac:dyDescent="0.25">
      <c r="B105" s="167" t="s">
        <v>145</v>
      </c>
      <c r="C105" s="168" t="str">
        <f t="shared" ref="C105:H105" si="39">IFERROR(C97-SUM(C98:C104),"nd")</f>
        <v>nd</v>
      </c>
      <c r="D105" s="168" t="str">
        <f t="shared" si="39"/>
        <v>nd</v>
      </c>
      <c r="E105" s="168" t="str">
        <f t="shared" si="39"/>
        <v>nd</v>
      </c>
      <c r="F105" s="168" t="str">
        <f t="shared" si="39"/>
        <v>nd</v>
      </c>
      <c r="G105" s="168" t="str">
        <f t="shared" si="39"/>
        <v>nd</v>
      </c>
      <c r="H105" s="168" t="str">
        <f t="shared" si="39"/>
        <v>nd</v>
      </c>
      <c r="I105" s="179" t="str">
        <f t="shared" si="38"/>
        <v>-</v>
      </c>
      <c r="J105" s="182" t="str">
        <f t="shared" si="36"/>
        <v>-</v>
      </c>
      <c r="K105" s="169" t="str">
        <f t="shared" si="37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0">IFERROR(C108+C111,"nd")</f>
        <v>5315</v>
      </c>
      <c r="D107" s="175">
        <f t="shared" si="40"/>
        <v>6</v>
      </c>
      <c r="E107" s="175">
        <f t="shared" si="40"/>
        <v>1698</v>
      </c>
      <c r="F107" s="175">
        <f t="shared" si="40"/>
        <v>2182</v>
      </c>
      <c r="G107" s="175">
        <f t="shared" si="40"/>
        <v>1998</v>
      </c>
      <c r="H107" s="175">
        <f t="shared" si="40"/>
        <v>2236</v>
      </c>
      <c r="I107" s="176">
        <f>IFERROR(H107/G107-1,"-")</f>
        <v>0.11911911911911921</v>
      </c>
      <c r="J107" s="175">
        <f>IFERROR(H107-G107,"-")</f>
        <v>238</v>
      </c>
      <c r="K107" s="176">
        <f>IFERROR(H107/H$9,"-")</f>
        <v>2.6000907008384012E-2</v>
      </c>
    </row>
    <row r="108" spans="2:11" x14ac:dyDescent="0.25">
      <c r="B108" s="158" t="s">
        <v>97</v>
      </c>
      <c r="C108" s="159">
        <v>556</v>
      </c>
      <c r="D108" s="159">
        <v>6</v>
      </c>
      <c r="E108" s="159">
        <v>216</v>
      </c>
      <c r="F108" s="159">
        <v>198</v>
      </c>
      <c r="G108" s="159">
        <v>156</v>
      </c>
      <c r="H108" s="159">
        <v>173</v>
      </c>
      <c r="I108" s="177">
        <f>IFERROR(H108/G108-1,"-")</f>
        <v>0.10897435897435903</v>
      </c>
      <c r="J108" s="180">
        <f t="shared" ref="J108:J119" si="41">IFERROR(H108-G108,"-")</f>
        <v>17</v>
      </c>
      <c r="K108" s="160">
        <f t="shared" ref="K108:K119" si="42">IFERROR(H108/H$9,"-")</f>
        <v>2.0116980824912496E-3</v>
      </c>
    </row>
    <row r="109" spans="2:11" x14ac:dyDescent="0.25">
      <c r="B109" s="162" t="s">
        <v>103</v>
      </c>
      <c r="C109" s="163">
        <v>269</v>
      </c>
      <c r="D109" s="163">
        <v>0</v>
      </c>
      <c r="E109" s="163">
        <v>117</v>
      </c>
      <c r="F109" s="163">
        <v>70</v>
      </c>
      <c r="G109" s="163">
        <v>47</v>
      </c>
      <c r="H109" s="163">
        <v>27</v>
      </c>
      <c r="I109" s="178">
        <f>IFERROR(H109/G109-1,"-")</f>
        <v>-0.42553191489361697</v>
      </c>
      <c r="J109" s="181">
        <f t="shared" si="41"/>
        <v>-20</v>
      </c>
      <c r="K109" s="164">
        <f t="shared" si="42"/>
        <v>3.1396444062002161E-4</v>
      </c>
    </row>
    <row r="110" spans="2:11" x14ac:dyDescent="0.25">
      <c r="B110" s="162" t="s">
        <v>100</v>
      </c>
      <c r="C110" s="163">
        <v>287</v>
      </c>
      <c r="D110" s="163">
        <v>6</v>
      </c>
      <c r="E110" s="163">
        <v>99</v>
      </c>
      <c r="F110" s="163">
        <v>128</v>
      </c>
      <c r="G110" s="163">
        <v>109</v>
      </c>
      <c r="H110" s="163">
        <v>146</v>
      </c>
      <c r="I110" s="178">
        <f>IFERROR(H110/G110-1,"-")</f>
        <v>0.33944954128440363</v>
      </c>
      <c r="J110" s="181">
        <f t="shared" si="41"/>
        <v>37</v>
      </c>
      <c r="K110" s="164">
        <f t="shared" si="42"/>
        <v>1.6977336418712281E-3</v>
      </c>
    </row>
    <row r="111" spans="2:11" x14ac:dyDescent="0.25">
      <c r="B111" s="158" t="s">
        <v>107</v>
      </c>
      <c r="C111" s="159">
        <v>4759</v>
      </c>
      <c r="D111" s="159">
        <v>0</v>
      </c>
      <c r="E111" s="159">
        <v>1482</v>
      </c>
      <c r="F111" s="159">
        <v>1984</v>
      </c>
      <c r="G111" s="159">
        <v>1842</v>
      </c>
      <c r="H111" s="159">
        <v>2063</v>
      </c>
      <c r="I111" s="177">
        <f>IFERROR(H111/G111-1,"-")</f>
        <v>0.11997828447339853</v>
      </c>
      <c r="J111" s="180">
        <f t="shared" si="41"/>
        <v>221</v>
      </c>
      <c r="K111" s="160">
        <f t="shared" si="42"/>
        <v>2.3989208925892763E-2</v>
      </c>
    </row>
    <row r="112" spans="2:11" x14ac:dyDescent="0.25">
      <c r="B112" s="162" t="s">
        <v>110</v>
      </c>
      <c r="C112" s="163">
        <v>2328</v>
      </c>
      <c r="D112" s="163">
        <v>0</v>
      </c>
      <c r="E112" s="163">
        <v>801</v>
      </c>
      <c r="F112" s="163">
        <v>1101</v>
      </c>
      <c r="G112" s="163">
        <v>917</v>
      </c>
      <c r="H112" s="163">
        <v>988</v>
      </c>
      <c r="I112" s="178">
        <f t="shared" ref="I112:I119" si="43">IFERROR(H112/G112-1,"-")</f>
        <v>7.7426390403489531E-2</v>
      </c>
      <c r="J112" s="181">
        <f t="shared" si="41"/>
        <v>71</v>
      </c>
      <c r="K112" s="164">
        <f t="shared" si="42"/>
        <v>1.148877286416968E-2</v>
      </c>
    </row>
    <row r="113" spans="2:11" x14ac:dyDescent="0.25">
      <c r="B113" s="162" t="s">
        <v>113</v>
      </c>
      <c r="C113" s="163">
        <v>267</v>
      </c>
      <c r="D113" s="163">
        <v>0</v>
      </c>
      <c r="E113" s="163">
        <v>85</v>
      </c>
      <c r="F113" s="163">
        <v>95</v>
      </c>
      <c r="G113" s="163">
        <v>85</v>
      </c>
      <c r="H113" s="163">
        <v>96</v>
      </c>
      <c r="I113" s="178">
        <f t="shared" si="43"/>
        <v>0.12941176470588234</v>
      </c>
      <c r="J113" s="181">
        <f t="shared" si="41"/>
        <v>11</v>
      </c>
      <c r="K113" s="164">
        <f t="shared" si="42"/>
        <v>1.1163180110934103E-3</v>
      </c>
    </row>
    <row r="114" spans="2:11" x14ac:dyDescent="0.25">
      <c r="B114" s="162" t="s">
        <v>116</v>
      </c>
      <c r="C114" s="163">
        <v>187</v>
      </c>
      <c r="D114" s="163">
        <v>0</v>
      </c>
      <c r="E114" s="163">
        <v>40</v>
      </c>
      <c r="F114" s="163">
        <v>68</v>
      </c>
      <c r="G114" s="163">
        <v>59</v>
      </c>
      <c r="H114" s="163">
        <v>51</v>
      </c>
      <c r="I114" s="178">
        <f t="shared" si="43"/>
        <v>-0.13559322033898302</v>
      </c>
      <c r="J114" s="181">
        <f t="shared" si="41"/>
        <v>-8</v>
      </c>
      <c r="K114" s="164">
        <f t="shared" si="42"/>
        <v>5.9304394339337418E-4</v>
      </c>
    </row>
    <row r="115" spans="2:11" x14ac:dyDescent="0.25">
      <c r="B115" s="162" t="s">
        <v>123</v>
      </c>
      <c r="C115" s="163">
        <v>81</v>
      </c>
      <c r="D115" s="163">
        <v>0</v>
      </c>
      <c r="E115" s="163">
        <v>67</v>
      </c>
      <c r="F115" s="163">
        <v>45</v>
      </c>
      <c r="G115" s="163">
        <v>32</v>
      </c>
      <c r="H115" s="163">
        <v>44</v>
      </c>
      <c r="I115" s="178">
        <f t="shared" si="43"/>
        <v>0.375</v>
      </c>
      <c r="J115" s="181">
        <f t="shared" si="41"/>
        <v>12</v>
      </c>
      <c r="K115" s="164">
        <f t="shared" si="42"/>
        <v>5.1164575508447967E-4</v>
      </c>
    </row>
    <row r="116" spans="2:11" x14ac:dyDescent="0.25">
      <c r="B116" s="162" t="s">
        <v>119</v>
      </c>
      <c r="C116" s="163">
        <v>109</v>
      </c>
      <c r="D116" s="163">
        <v>0</v>
      </c>
      <c r="E116" s="163">
        <v>20</v>
      </c>
      <c r="F116" s="163">
        <v>35</v>
      </c>
      <c r="G116" s="163">
        <v>28</v>
      </c>
      <c r="H116" s="163">
        <v>19</v>
      </c>
      <c r="I116" s="178">
        <f t="shared" si="43"/>
        <v>-0.3214285714285714</v>
      </c>
      <c r="J116" s="181">
        <f t="shared" si="41"/>
        <v>-9</v>
      </c>
      <c r="K116" s="164">
        <f t="shared" si="42"/>
        <v>2.2093793969557078E-4</v>
      </c>
    </row>
    <row r="117" spans="2:11" x14ac:dyDescent="0.25">
      <c r="B117" s="162" t="s">
        <v>128</v>
      </c>
      <c r="C117" s="163">
        <v>40</v>
      </c>
      <c r="D117" s="163">
        <v>0</v>
      </c>
      <c r="E117" s="163">
        <v>16</v>
      </c>
      <c r="F117" s="163">
        <v>38</v>
      </c>
      <c r="G117" s="163">
        <v>14</v>
      </c>
      <c r="H117" s="163">
        <v>2</v>
      </c>
      <c r="I117" s="178">
        <f t="shared" si="43"/>
        <v>-0.85714285714285721</v>
      </c>
      <c r="J117" s="181">
        <f t="shared" si="41"/>
        <v>-12</v>
      </c>
      <c r="K117" s="164">
        <f t="shared" si="42"/>
        <v>2.3256625231112715E-5</v>
      </c>
    </row>
    <row r="118" spans="2:11" x14ac:dyDescent="0.25">
      <c r="B118" s="162" t="s">
        <v>131</v>
      </c>
      <c r="C118" s="163">
        <v>117</v>
      </c>
      <c r="D118" s="163">
        <v>0</v>
      </c>
      <c r="E118" s="163">
        <v>10</v>
      </c>
      <c r="F118" s="163">
        <v>30</v>
      </c>
      <c r="G118" s="163">
        <v>16</v>
      </c>
      <c r="H118" s="163">
        <v>19</v>
      </c>
      <c r="I118" s="178">
        <f t="shared" si="43"/>
        <v>0.1875</v>
      </c>
      <c r="J118" s="181">
        <f t="shared" si="41"/>
        <v>3</v>
      </c>
      <c r="K118" s="164">
        <f t="shared" si="42"/>
        <v>2.2093793969557078E-4</v>
      </c>
    </row>
    <row r="119" spans="2:11" x14ac:dyDescent="0.25">
      <c r="B119" s="167" t="s">
        <v>145</v>
      </c>
      <c r="C119" s="168">
        <f t="shared" ref="C119:H119" si="44">IFERROR(C111-SUM(C112:C118),"nd")</f>
        <v>1630</v>
      </c>
      <c r="D119" s="168">
        <f t="shared" si="44"/>
        <v>0</v>
      </c>
      <c r="E119" s="168">
        <f t="shared" si="44"/>
        <v>443</v>
      </c>
      <c r="F119" s="168">
        <f t="shared" si="44"/>
        <v>572</v>
      </c>
      <c r="G119" s="168">
        <f t="shared" si="44"/>
        <v>691</v>
      </c>
      <c r="H119" s="168">
        <f t="shared" si="44"/>
        <v>844</v>
      </c>
      <c r="I119" s="179">
        <f t="shared" si="43"/>
        <v>0.22141823444283637</v>
      </c>
      <c r="J119" s="182">
        <f t="shared" si="41"/>
        <v>153</v>
      </c>
      <c r="K119" s="169">
        <f t="shared" si="42"/>
        <v>9.8142958475295645E-3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5">IFERROR(C122+C125,"nd")</f>
        <v>nd</v>
      </c>
      <c r="D121" s="175" t="str">
        <f t="shared" si="45"/>
        <v>nd</v>
      </c>
      <c r="E121" s="175" t="str">
        <f t="shared" si="45"/>
        <v>nd</v>
      </c>
      <c r="F121" s="175" t="str">
        <f t="shared" si="45"/>
        <v>nd</v>
      </c>
      <c r="G121" s="175" t="str">
        <f t="shared" si="45"/>
        <v>nd</v>
      </c>
      <c r="H121" s="175" t="str">
        <f t="shared" si="45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309</v>
      </c>
      <c r="D122" s="159" t="s">
        <v>309</v>
      </c>
      <c r="E122" s="159" t="s">
        <v>309</v>
      </c>
      <c r="F122" s="159" t="s">
        <v>309</v>
      </c>
      <c r="G122" s="159" t="s">
        <v>309</v>
      </c>
      <c r="H122" s="159" t="s">
        <v>309</v>
      </c>
      <c r="I122" s="177" t="str">
        <f>IFERROR(H122/G122-1,"-")</f>
        <v>-</v>
      </c>
      <c r="J122" s="180" t="str">
        <f t="shared" ref="J122:J133" si="46">IFERROR(H122-G122,"-")</f>
        <v>-</v>
      </c>
      <c r="K122" s="160" t="str">
        <f t="shared" ref="K122:K133" si="47">IFERROR(H122/H$9,"-")</f>
        <v>-</v>
      </c>
    </row>
    <row r="123" spans="2:11" x14ac:dyDescent="0.25">
      <c r="B123" s="162" t="s">
        <v>103</v>
      </c>
      <c r="C123" s="163" t="s">
        <v>309</v>
      </c>
      <c r="D123" s="163" t="s">
        <v>309</v>
      </c>
      <c r="E123" s="163" t="s">
        <v>309</v>
      </c>
      <c r="F123" s="163" t="s">
        <v>309</v>
      </c>
      <c r="G123" s="163" t="s">
        <v>309</v>
      </c>
      <c r="H123" s="163" t="s">
        <v>309</v>
      </c>
      <c r="I123" s="178" t="str">
        <f>IFERROR(H123/G123-1,"-")</f>
        <v>-</v>
      </c>
      <c r="J123" s="181" t="str">
        <f t="shared" si="46"/>
        <v>-</v>
      </c>
      <c r="K123" s="164" t="str">
        <f t="shared" si="47"/>
        <v>-</v>
      </c>
    </row>
    <row r="124" spans="2:11" x14ac:dyDescent="0.25">
      <c r="B124" s="162" t="s">
        <v>100</v>
      </c>
      <c r="C124" s="163" t="s">
        <v>309</v>
      </c>
      <c r="D124" s="163" t="s">
        <v>309</v>
      </c>
      <c r="E124" s="163" t="s">
        <v>309</v>
      </c>
      <c r="F124" s="163" t="s">
        <v>309</v>
      </c>
      <c r="G124" s="163" t="s">
        <v>309</v>
      </c>
      <c r="H124" s="163" t="s">
        <v>309</v>
      </c>
      <c r="I124" s="178" t="str">
        <f>IFERROR(H124/G124-1,"-")</f>
        <v>-</v>
      </c>
      <c r="J124" s="181" t="str">
        <f t="shared" si="46"/>
        <v>-</v>
      </c>
      <c r="K124" s="164" t="str">
        <f t="shared" si="47"/>
        <v>-</v>
      </c>
    </row>
    <row r="125" spans="2:11" x14ac:dyDescent="0.25">
      <c r="B125" s="158" t="s">
        <v>107</v>
      </c>
      <c r="C125" s="159" t="s">
        <v>309</v>
      </c>
      <c r="D125" s="159" t="s">
        <v>309</v>
      </c>
      <c r="E125" s="159" t="s">
        <v>309</v>
      </c>
      <c r="F125" s="159" t="s">
        <v>309</v>
      </c>
      <c r="G125" s="159" t="s">
        <v>309</v>
      </c>
      <c r="H125" s="159" t="s">
        <v>309</v>
      </c>
      <c r="I125" s="177" t="str">
        <f>IFERROR(H125/G125-1,"-")</f>
        <v>-</v>
      </c>
      <c r="J125" s="180" t="str">
        <f t="shared" si="46"/>
        <v>-</v>
      </c>
      <c r="K125" s="160" t="str">
        <f t="shared" si="47"/>
        <v>-</v>
      </c>
    </row>
    <row r="126" spans="2:11" x14ac:dyDescent="0.25">
      <c r="B126" s="162" t="s">
        <v>110</v>
      </c>
      <c r="C126" s="163" t="s">
        <v>309</v>
      </c>
      <c r="D126" s="163" t="s">
        <v>309</v>
      </c>
      <c r="E126" s="163" t="s">
        <v>309</v>
      </c>
      <c r="F126" s="163" t="s">
        <v>309</v>
      </c>
      <c r="G126" s="163" t="s">
        <v>309</v>
      </c>
      <c r="H126" s="163" t="s">
        <v>309</v>
      </c>
      <c r="I126" s="178" t="str">
        <f t="shared" ref="I126:I133" si="48">IFERROR(H126/G126-1,"-")</f>
        <v>-</v>
      </c>
      <c r="J126" s="181" t="str">
        <f t="shared" si="46"/>
        <v>-</v>
      </c>
      <c r="K126" s="164" t="str">
        <f t="shared" si="47"/>
        <v>-</v>
      </c>
    </row>
    <row r="127" spans="2:11" x14ac:dyDescent="0.25">
      <c r="B127" s="162" t="s">
        <v>113</v>
      </c>
      <c r="C127" s="163" t="s">
        <v>309</v>
      </c>
      <c r="D127" s="163" t="s">
        <v>309</v>
      </c>
      <c r="E127" s="163" t="s">
        <v>309</v>
      </c>
      <c r="F127" s="163" t="s">
        <v>309</v>
      </c>
      <c r="G127" s="163" t="s">
        <v>309</v>
      </c>
      <c r="H127" s="163" t="s">
        <v>309</v>
      </c>
      <c r="I127" s="178" t="str">
        <f t="shared" si="48"/>
        <v>-</v>
      </c>
      <c r="J127" s="181" t="str">
        <f t="shared" si="46"/>
        <v>-</v>
      </c>
      <c r="K127" s="164" t="str">
        <f t="shared" si="47"/>
        <v>-</v>
      </c>
    </row>
    <row r="128" spans="2:11" x14ac:dyDescent="0.25">
      <c r="B128" s="162" t="s">
        <v>116</v>
      </c>
      <c r="C128" s="163" t="s">
        <v>309</v>
      </c>
      <c r="D128" s="163" t="s">
        <v>309</v>
      </c>
      <c r="E128" s="163" t="s">
        <v>309</v>
      </c>
      <c r="F128" s="163" t="s">
        <v>309</v>
      </c>
      <c r="G128" s="163" t="s">
        <v>309</v>
      </c>
      <c r="H128" s="163" t="s">
        <v>309</v>
      </c>
      <c r="I128" s="178" t="str">
        <f t="shared" si="48"/>
        <v>-</v>
      </c>
      <c r="J128" s="181" t="str">
        <f t="shared" si="46"/>
        <v>-</v>
      </c>
      <c r="K128" s="164" t="str">
        <f t="shared" si="47"/>
        <v>-</v>
      </c>
    </row>
    <row r="129" spans="2:11" x14ac:dyDescent="0.25">
      <c r="B129" s="162" t="s">
        <v>123</v>
      </c>
      <c r="C129" s="163" t="s">
        <v>309</v>
      </c>
      <c r="D129" s="163" t="s">
        <v>309</v>
      </c>
      <c r="E129" s="163" t="s">
        <v>309</v>
      </c>
      <c r="F129" s="163" t="s">
        <v>309</v>
      </c>
      <c r="G129" s="163" t="s">
        <v>309</v>
      </c>
      <c r="H129" s="163" t="s">
        <v>309</v>
      </c>
      <c r="I129" s="178" t="str">
        <f t="shared" si="48"/>
        <v>-</v>
      </c>
      <c r="J129" s="181" t="str">
        <f t="shared" si="46"/>
        <v>-</v>
      </c>
      <c r="K129" s="164" t="str">
        <f t="shared" si="47"/>
        <v>-</v>
      </c>
    </row>
    <row r="130" spans="2:11" x14ac:dyDescent="0.25">
      <c r="B130" s="162" t="s">
        <v>119</v>
      </c>
      <c r="C130" s="163" t="s">
        <v>309</v>
      </c>
      <c r="D130" s="163" t="s">
        <v>309</v>
      </c>
      <c r="E130" s="163" t="s">
        <v>309</v>
      </c>
      <c r="F130" s="163" t="s">
        <v>309</v>
      </c>
      <c r="G130" s="163" t="s">
        <v>309</v>
      </c>
      <c r="H130" s="163" t="s">
        <v>309</v>
      </c>
      <c r="I130" s="178" t="str">
        <f t="shared" si="48"/>
        <v>-</v>
      </c>
      <c r="J130" s="181" t="str">
        <f t="shared" si="46"/>
        <v>-</v>
      </c>
      <c r="K130" s="164" t="str">
        <f t="shared" si="47"/>
        <v>-</v>
      </c>
    </row>
    <row r="131" spans="2:11" x14ac:dyDescent="0.25">
      <c r="B131" s="162" t="s">
        <v>128</v>
      </c>
      <c r="C131" s="163" t="s">
        <v>309</v>
      </c>
      <c r="D131" s="163" t="s">
        <v>309</v>
      </c>
      <c r="E131" s="163" t="s">
        <v>309</v>
      </c>
      <c r="F131" s="163" t="s">
        <v>309</v>
      </c>
      <c r="G131" s="163" t="s">
        <v>309</v>
      </c>
      <c r="H131" s="163" t="s">
        <v>309</v>
      </c>
      <c r="I131" s="178" t="str">
        <f t="shared" si="48"/>
        <v>-</v>
      </c>
      <c r="J131" s="181" t="str">
        <f t="shared" si="46"/>
        <v>-</v>
      </c>
      <c r="K131" s="164" t="str">
        <f t="shared" si="47"/>
        <v>-</v>
      </c>
    </row>
    <row r="132" spans="2:11" x14ac:dyDescent="0.25">
      <c r="B132" s="162" t="s">
        <v>131</v>
      </c>
      <c r="C132" s="163" t="s">
        <v>309</v>
      </c>
      <c r="D132" s="163" t="s">
        <v>309</v>
      </c>
      <c r="E132" s="163" t="s">
        <v>309</v>
      </c>
      <c r="F132" s="163" t="s">
        <v>309</v>
      </c>
      <c r="G132" s="163" t="s">
        <v>309</v>
      </c>
      <c r="H132" s="163" t="s">
        <v>309</v>
      </c>
      <c r="I132" s="178" t="str">
        <f t="shared" si="48"/>
        <v>-</v>
      </c>
      <c r="J132" s="181" t="str">
        <f t="shared" si="46"/>
        <v>-</v>
      </c>
      <c r="K132" s="164" t="str">
        <f t="shared" si="47"/>
        <v>-</v>
      </c>
    </row>
    <row r="133" spans="2:11" x14ac:dyDescent="0.25">
      <c r="B133" s="167" t="s">
        <v>145</v>
      </c>
      <c r="C133" s="168" t="str">
        <f t="shared" ref="C133:H133" si="49">IFERROR(C125-SUM(C126:C132),"nd")</f>
        <v>nd</v>
      </c>
      <c r="D133" s="168" t="str">
        <f t="shared" si="49"/>
        <v>nd</v>
      </c>
      <c r="E133" s="168" t="str">
        <f t="shared" si="49"/>
        <v>nd</v>
      </c>
      <c r="F133" s="168" t="str">
        <f t="shared" si="49"/>
        <v>nd</v>
      </c>
      <c r="G133" s="168" t="str">
        <f t="shared" si="49"/>
        <v>nd</v>
      </c>
      <c r="H133" s="168" t="str">
        <f t="shared" si="49"/>
        <v>nd</v>
      </c>
      <c r="I133" s="179" t="str">
        <f t="shared" si="48"/>
        <v>-</v>
      </c>
      <c r="J133" s="182" t="str">
        <f t="shared" si="46"/>
        <v>-</v>
      </c>
      <c r="K133" s="169" t="str">
        <f t="shared" si="47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0">IFERROR(C136+C139,"nd")</f>
        <v>5052</v>
      </c>
      <c r="D135" s="175">
        <f t="shared" si="50"/>
        <v>372</v>
      </c>
      <c r="E135" s="175">
        <f t="shared" si="50"/>
        <v>3389</v>
      </c>
      <c r="F135" s="175">
        <f t="shared" si="50"/>
        <v>4088</v>
      </c>
      <c r="G135" s="175">
        <f t="shared" si="50"/>
        <v>4368</v>
      </c>
      <c r="H135" s="175">
        <f t="shared" si="50"/>
        <v>4398</v>
      </c>
      <c r="I135" s="176">
        <f>IFERROR(H135/G135-1,"-")</f>
        <v>6.8681318681318437E-3</v>
      </c>
      <c r="J135" s="175">
        <f>IFERROR(H135-G135,"-")</f>
        <v>30</v>
      </c>
      <c r="K135" s="176">
        <f>IFERROR(H135/H$9,"-")</f>
        <v>5.1141318883216859E-2</v>
      </c>
    </row>
    <row r="136" spans="2:11" x14ac:dyDescent="0.25">
      <c r="B136" s="158" t="s">
        <v>97</v>
      </c>
      <c r="C136" s="159">
        <v>128</v>
      </c>
      <c r="D136" s="159">
        <v>79</v>
      </c>
      <c r="E136" s="159">
        <v>127</v>
      </c>
      <c r="F136" s="159">
        <v>261</v>
      </c>
      <c r="G136" s="159">
        <v>266</v>
      </c>
      <c r="H136" s="159">
        <v>183</v>
      </c>
      <c r="I136" s="177">
        <f>IFERROR(H136/G136-1,"-")</f>
        <v>-0.31203007518796988</v>
      </c>
      <c r="J136" s="180">
        <f t="shared" ref="J136:J147" si="51">IFERROR(H136-G136,"-")</f>
        <v>-83</v>
      </c>
      <c r="K136" s="160">
        <f t="shared" ref="K136:K147" si="52">IFERROR(H136/H$9,"-")</f>
        <v>2.1279812086468131E-3</v>
      </c>
    </row>
    <row r="137" spans="2:11" x14ac:dyDescent="0.25">
      <c r="B137" s="162" t="s">
        <v>103</v>
      </c>
      <c r="C137" s="163">
        <v>74</v>
      </c>
      <c r="D137" s="163">
        <v>74</v>
      </c>
      <c r="E137" s="163">
        <v>17</v>
      </c>
      <c r="F137" s="163">
        <v>63</v>
      </c>
      <c r="G137" s="163">
        <v>126</v>
      </c>
      <c r="H137" s="163">
        <v>29</v>
      </c>
      <c r="I137" s="178">
        <f>IFERROR(H137/G137-1,"-")</f>
        <v>-0.76984126984126988</v>
      </c>
      <c r="J137" s="181">
        <f t="shared" si="51"/>
        <v>-97</v>
      </c>
      <c r="K137" s="164">
        <f t="shared" si="52"/>
        <v>3.3722106585113435E-4</v>
      </c>
    </row>
    <row r="138" spans="2:11" x14ac:dyDescent="0.25">
      <c r="B138" s="162" t="s">
        <v>100</v>
      </c>
      <c r="C138" s="163">
        <v>54</v>
      </c>
      <c r="D138" s="163">
        <v>5</v>
      </c>
      <c r="E138" s="163">
        <v>110</v>
      </c>
      <c r="F138" s="163">
        <v>198</v>
      </c>
      <c r="G138" s="163">
        <v>140</v>
      </c>
      <c r="H138" s="163">
        <v>154</v>
      </c>
      <c r="I138" s="178">
        <f>IFERROR(H138/G138-1,"-")</f>
        <v>0.10000000000000009</v>
      </c>
      <c r="J138" s="181">
        <f t="shared" si="51"/>
        <v>14</v>
      </c>
      <c r="K138" s="164">
        <f t="shared" si="52"/>
        <v>1.7907601427956789E-3</v>
      </c>
    </row>
    <row r="139" spans="2:11" x14ac:dyDescent="0.25">
      <c r="B139" s="158" t="s">
        <v>107</v>
      </c>
      <c r="C139" s="159">
        <v>4924</v>
      </c>
      <c r="D139" s="159">
        <v>293</v>
      </c>
      <c r="E139" s="159">
        <v>3262</v>
      </c>
      <c r="F139" s="159">
        <v>3827</v>
      </c>
      <c r="G139" s="159">
        <v>4102</v>
      </c>
      <c r="H139" s="159">
        <v>4215</v>
      </c>
      <c r="I139" s="177">
        <f>IFERROR(H139/G139-1,"-")</f>
        <v>2.7547537786445586E-2</v>
      </c>
      <c r="J139" s="180">
        <f t="shared" si="51"/>
        <v>113</v>
      </c>
      <c r="K139" s="160">
        <f t="shared" si="52"/>
        <v>4.9013337674570043E-2</v>
      </c>
    </row>
    <row r="140" spans="2:11" x14ac:dyDescent="0.25">
      <c r="B140" s="162" t="s">
        <v>110</v>
      </c>
      <c r="C140" s="163">
        <v>2387</v>
      </c>
      <c r="D140" s="163">
        <v>44</v>
      </c>
      <c r="E140" s="163">
        <v>1003</v>
      </c>
      <c r="F140" s="163">
        <v>1625</v>
      </c>
      <c r="G140" s="163">
        <v>1629</v>
      </c>
      <c r="H140" s="163">
        <v>1746</v>
      </c>
      <c r="I140" s="178">
        <f t="shared" ref="I140:I147" si="53">IFERROR(H140/G140-1,"-")</f>
        <v>7.182320441988943E-2</v>
      </c>
      <c r="J140" s="181">
        <f t="shared" si="51"/>
        <v>117</v>
      </c>
      <c r="K140" s="164">
        <f t="shared" si="52"/>
        <v>2.0303033826761397E-2</v>
      </c>
    </row>
    <row r="141" spans="2:11" x14ac:dyDescent="0.25">
      <c r="B141" s="162" t="s">
        <v>113</v>
      </c>
      <c r="C141" s="163">
        <v>287</v>
      </c>
      <c r="D141" s="163">
        <v>30</v>
      </c>
      <c r="E141" s="163">
        <v>333</v>
      </c>
      <c r="F141" s="163">
        <v>229</v>
      </c>
      <c r="G141" s="163">
        <v>272</v>
      </c>
      <c r="H141" s="163">
        <v>269</v>
      </c>
      <c r="I141" s="178">
        <f t="shared" si="53"/>
        <v>-1.1029411764705843E-2</v>
      </c>
      <c r="J141" s="181">
        <f t="shared" si="51"/>
        <v>-3</v>
      </c>
      <c r="K141" s="164">
        <f t="shared" si="52"/>
        <v>3.1280160935846599E-3</v>
      </c>
    </row>
    <row r="142" spans="2:11" x14ac:dyDescent="0.25">
      <c r="B142" s="162" t="s">
        <v>116</v>
      </c>
      <c r="C142" s="163">
        <v>104</v>
      </c>
      <c r="D142" s="163">
        <v>44</v>
      </c>
      <c r="E142" s="163">
        <v>123</v>
      </c>
      <c r="F142" s="163">
        <v>201</v>
      </c>
      <c r="G142" s="163">
        <v>194</v>
      </c>
      <c r="H142" s="163">
        <v>227</v>
      </c>
      <c r="I142" s="178">
        <f t="shared" si="53"/>
        <v>0.17010309278350522</v>
      </c>
      <c r="J142" s="181">
        <f t="shared" si="51"/>
        <v>33</v>
      </c>
      <c r="K142" s="164">
        <f t="shared" si="52"/>
        <v>2.6396269637312931E-3</v>
      </c>
    </row>
    <row r="143" spans="2:11" x14ac:dyDescent="0.25">
      <c r="B143" s="162" t="s">
        <v>123</v>
      </c>
      <c r="C143" s="163">
        <v>197</v>
      </c>
      <c r="D143" s="163">
        <v>3</v>
      </c>
      <c r="E143" s="163">
        <v>200</v>
      </c>
      <c r="F143" s="163">
        <v>111</v>
      </c>
      <c r="G143" s="163">
        <v>106</v>
      </c>
      <c r="H143" s="163">
        <v>102</v>
      </c>
      <c r="I143" s="178">
        <f t="shared" si="53"/>
        <v>-3.7735849056603765E-2</v>
      </c>
      <c r="J143" s="181">
        <f t="shared" si="51"/>
        <v>-4</v>
      </c>
      <c r="K143" s="164">
        <f t="shared" si="52"/>
        <v>1.1860878867867484E-3</v>
      </c>
    </row>
    <row r="144" spans="2:11" x14ac:dyDescent="0.25">
      <c r="B144" s="162" t="s">
        <v>119</v>
      </c>
      <c r="C144" s="163">
        <v>62</v>
      </c>
      <c r="D144" s="163">
        <v>1</v>
      </c>
      <c r="E144" s="163">
        <v>93</v>
      </c>
      <c r="F144" s="163">
        <v>58</v>
      </c>
      <c r="G144" s="163">
        <v>59</v>
      </c>
      <c r="H144" s="163">
        <v>86</v>
      </c>
      <c r="I144" s="178">
        <f t="shared" si="53"/>
        <v>0.45762711864406769</v>
      </c>
      <c r="J144" s="181">
        <f t="shared" si="51"/>
        <v>27</v>
      </c>
      <c r="K144" s="164">
        <f t="shared" si="52"/>
        <v>1.0000348849378466E-3</v>
      </c>
    </row>
    <row r="145" spans="2:11" x14ac:dyDescent="0.25">
      <c r="B145" s="162" t="s">
        <v>128</v>
      </c>
      <c r="C145" s="163">
        <v>140</v>
      </c>
      <c r="D145" s="163">
        <v>15</v>
      </c>
      <c r="E145" s="163">
        <v>88</v>
      </c>
      <c r="F145" s="163">
        <v>109</v>
      </c>
      <c r="G145" s="163">
        <v>72</v>
      </c>
      <c r="H145" s="163">
        <v>126</v>
      </c>
      <c r="I145" s="178">
        <f t="shared" si="53"/>
        <v>0.75</v>
      </c>
      <c r="J145" s="181">
        <f t="shared" si="51"/>
        <v>54</v>
      </c>
      <c r="K145" s="164">
        <f t="shared" si="52"/>
        <v>1.4651673895601008E-3</v>
      </c>
    </row>
    <row r="146" spans="2:11" x14ac:dyDescent="0.25">
      <c r="B146" s="162" t="s">
        <v>131</v>
      </c>
      <c r="C146" s="163">
        <v>291</v>
      </c>
      <c r="D146" s="163">
        <v>0</v>
      </c>
      <c r="E146" s="163">
        <v>25</v>
      </c>
      <c r="F146" s="163">
        <v>58</v>
      </c>
      <c r="G146" s="163">
        <v>97</v>
      </c>
      <c r="H146" s="163">
        <v>101</v>
      </c>
      <c r="I146" s="178">
        <f t="shared" si="53"/>
        <v>4.1237113402061931E-2</v>
      </c>
      <c r="J146" s="181">
        <f t="shared" si="51"/>
        <v>4</v>
      </c>
      <c r="K146" s="164">
        <f t="shared" si="52"/>
        <v>1.174459574171192E-3</v>
      </c>
    </row>
    <row r="147" spans="2:11" x14ac:dyDescent="0.25">
      <c r="B147" s="167" t="s">
        <v>145</v>
      </c>
      <c r="C147" s="168">
        <f t="shared" ref="C147:H147" si="54">IFERROR(C139-SUM(C140:C146),"nd")</f>
        <v>1456</v>
      </c>
      <c r="D147" s="168">
        <f t="shared" si="54"/>
        <v>156</v>
      </c>
      <c r="E147" s="168">
        <f t="shared" si="54"/>
        <v>1397</v>
      </c>
      <c r="F147" s="168">
        <f t="shared" si="54"/>
        <v>1436</v>
      </c>
      <c r="G147" s="168">
        <f t="shared" si="54"/>
        <v>1673</v>
      </c>
      <c r="H147" s="168">
        <f t="shared" si="54"/>
        <v>1558</v>
      </c>
      <c r="I147" s="179">
        <f t="shared" si="53"/>
        <v>-6.8738792588164954E-2</v>
      </c>
      <c r="J147" s="182">
        <f t="shared" si="51"/>
        <v>-115</v>
      </c>
      <c r="K147" s="169">
        <f t="shared" si="52"/>
        <v>1.8116911055036804E-2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5">IFERROR(C150+C153,"nd")</f>
        <v>777</v>
      </c>
      <c r="D149" s="175">
        <f t="shared" si="55"/>
        <v>62</v>
      </c>
      <c r="E149" s="175">
        <f t="shared" si="55"/>
        <v>2523</v>
      </c>
      <c r="F149" s="175">
        <f t="shared" si="55"/>
        <v>1124</v>
      </c>
      <c r="G149" s="175">
        <f t="shared" si="55"/>
        <v>4581</v>
      </c>
      <c r="H149" s="175">
        <f t="shared" si="55"/>
        <v>4275</v>
      </c>
      <c r="I149" s="176">
        <f>IFERROR(H149/G149-1,"-")</f>
        <v>-6.6797642436149274E-2</v>
      </c>
      <c r="J149" s="175">
        <f>IFERROR(H149-G149,"-")</f>
        <v>-306</v>
      </c>
      <c r="K149" s="176">
        <f>IFERROR(H149/H$9,"-")</f>
        <v>4.9711036431503423E-2</v>
      </c>
    </row>
    <row r="150" spans="2:11" x14ac:dyDescent="0.25">
      <c r="B150" s="158" t="s">
        <v>97</v>
      </c>
      <c r="C150" s="159">
        <v>124</v>
      </c>
      <c r="D150" s="159">
        <v>13</v>
      </c>
      <c r="E150" s="159">
        <v>237</v>
      </c>
      <c r="F150" s="159">
        <v>121</v>
      </c>
      <c r="G150" s="159">
        <v>330</v>
      </c>
      <c r="H150" s="159">
        <v>210</v>
      </c>
      <c r="I150" s="177">
        <f>IFERROR(H150/G150-1,"-")</f>
        <v>-0.36363636363636365</v>
      </c>
      <c r="J150" s="180">
        <f t="shared" ref="J150:J161" si="56">IFERROR(H150-G150,"-")</f>
        <v>-120</v>
      </c>
      <c r="K150" s="160">
        <f t="shared" ref="K150:K161" si="57">IFERROR(H150/H$9,"-")</f>
        <v>2.4419456492668348E-3</v>
      </c>
    </row>
    <row r="151" spans="2:11" x14ac:dyDescent="0.25">
      <c r="B151" s="162" t="s">
        <v>103</v>
      </c>
      <c r="C151" s="163">
        <v>102</v>
      </c>
      <c r="D151" s="163">
        <v>3</v>
      </c>
      <c r="E151" s="163">
        <v>214</v>
      </c>
      <c r="F151" s="163">
        <v>43</v>
      </c>
      <c r="G151" s="163">
        <v>255</v>
      </c>
      <c r="H151" s="163">
        <v>153</v>
      </c>
      <c r="I151" s="178">
        <f>IFERROR(H151/G151-1,"-")</f>
        <v>-0.4</v>
      </c>
      <c r="J151" s="181">
        <f t="shared" si="56"/>
        <v>-102</v>
      </c>
      <c r="K151" s="164">
        <f t="shared" si="57"/>
        <v>1.7791318301801225E-3</v>
      </c>
    </row>
    <row r="152" spans="2:11" x14ac:dyDescent="0.25">
      <c r="B152" s="162" t="s">
        <v>100</v>
      </c>
      <c r="C152" s="163">
        <v>22</v>
      </c>
      <c r="D152" s="163">
        <v>10</v>
      </c>
      <c r="E152" s="163">
        <v>23</v>
      </c>
      <c r="F152" s="163">
        <v>78</v>
      </c>
      <c r="G152" s="163">
        <v>75</v>
      </c>
      <c r="H152" s="163">
        <v>57</v>
      </c>
      <c r="I152" s="178">
        <f>IFERROR(H152/G152-1,"-")</f>
        <v>-0.24</v>
      </c>
      <c r="J152" s="181">
        <f t="shared" si="56"/>
        <v>-18</v>
      </c>
      <c r="K152" s="164">
        <f t="shared" si="57"/>
        <v>6.6281381908671235E-4</v>
      </c>
    </row>
    <row r="153" spans="2:11" x14ac:dyDescent="0.25">
      <c r="B153" s="158" t="s">
        <v>107</v>
      </c>
      <c r="C153" s="159">
        <v>653</v>
      </c>
      <c r="D153" s="159">
        <v>49</v>
      </c>
      <c r="E153" s="159">
        <v>2286</v>
      </c>
      <c r="F153" s="159">
        <v>1003</v>
      </c>
      <c r="G153" s="159">
        <v>4251</v>
      </c>
      <c r="H153" s="159">
        <v>4065</v>
      </c>
      <c r="I153" s="177">
        <f>IFERROR(H153/G153-1,"-")</f>
        <v>-4.3754410726887794E-2</v>
      </c>
      <c r="J153" s="180">
        <f t="shared" si="56"/>
        <v>-186</v>
      </c>
      <c r="K153" s="160">
        <f t="shared" si="57"/>
        <v>4.7269090782236588E-2</v>
      </c>
    </row>
    <row r="154" spans="2:11" x14ac:dyDescent="0.25">
      <c r="B154" s="162" t="s">
        <v>110</v>
      </c>
      <c r="C154" s="163">
        <v>149</v>
      </c>
      <c r="D154" s="163">
        <v>4</v>
      </c>
      <c r="E154" s="163">
        <v>1197</v>
      </c>
      <c r="F154" s="163">
        <v>145</v>
      </c>
      <c r="G154" s="163">
        <v>2124</v>
      </c>
      <c r="H154" s="163">
        <v>1993</v>
      </c>
      <c r="I154" s="178">
        <f t="shared" ref="I154:I161" si="58">IFERROR(H154/G154-1,"-")</f>
        <v>-6.1676082862523574E-2</v>
      </c>
      <c r="J154" s="181">
        <f t="shared" si="56"/>
        <v>-131</v>
      </c>
      <c r="K154" s="164">
        <f t="shared" si="57"/>
        <v>2.3175227042803819E-2</v>
      </c>
    </row>
    <row r="155" spans="2:11" x14ac:dyDescent="0.25">
      <c r="B155" s="162" t="s">
        <v>113</v>
      </c>
      <c r="C155" s="163">
        <v>170</v>
      </c>
      <c r="D155" s="163">
        <v>20</v>
      </c>
      <c r="E155" s="163">
        <v>105</v>
      </c>
      <c r="F155" s="163">
        <v>315</v>
      </c>
      <c r="G155" s="163">
        <v>390</v>
      </c>
      <c r="H155" s="163">
        <v>252</v>
      </c>
      <c r="I155" s="178">
        <f t="shared" si="58"/>
        <v>-0.35384615384615381</v>
      </c>
      <c r="J155" s="181">
        <f t="shared" si="56"/>
        <v>-138</v>
      </c>
      <c r="K155" s="164">
        <f t="shared" si="57"/>
        <v>2.9303347791202017E-3</v>
      </c>
    </row>
    <row r="156" spans="2:11" x14ac:dyDescent="0.25">
      <c r="B156" s="162" t="s">
        <v>116</v>
      </c>
      <c r="C156" s="163">
        <v>28</v>
      </c>
      <c r="D156" s="163">
        <v>1</v>
      </c>
      <c r="E156" s="163">
        <v>6</v>
      </c>
      <c r="F156" s="163">
        <v>63</v>
      </c>
      <c r="G156" s="163">
        <v>60</v>
      </c>
      <c r="H156" s="163">
        <v>108</v>
      </c>
      <c r="I156" s="178">
        <f t="shared" si="58"/>
        <v>0.8</v>
      </c>
      <c r="J156" s="181">
        <f t="shared" si="56"/>
        <v>48</v>
      </c>
      <c r="K156" s="164">
        <f t="shared" si="57"/>
        <v>1.2558577624800864E-3</v>
      </c>
    </row>
    <row r="157" spans="2:11" x14ac:dyDescent="0.25">
      <c r="B157" s="162" t="s">
        <v>123</v>
      </c>
      <c r="C157" s="163">
        <v>8</v>
      </c>
      <c r="D157" s="163">
        <v>0</v>
      </c>
      <c r="E157" s="163">
        <v>577</v>
      </c>
      <c r="F157" s="163">
        <v>62</v>
      </c>
      <c r="G157" s="163">
        <v>261</v>
      </c>
      <c r="H157" s="163">
        <v>382</v>
      </c>
      <c r="I157" s="178">
        <f t="shared" si="58"/>
        <v>0.46360153256704972</v>
      </c>
      <c r="J157" s="181">
        <f t="shared" si="56"/>
        <v>121</v>
      </c>
      <c r="K157" s="164">
        <f t="shared" si="57"/>
        <v>4.4420154191425285E-3</v>
      </c>
    </row>
    <row r="158" spans="2:11" x14ac:dyDescent="0.25">
      <c r="B158" s="162" t="s">
        <v>119</v>
      </c>
      <c r="C158" s="163">
        <v>21</v>
      </c>
      <c r="D158" s="163">
        <v>2</v>
      </c>
      <c r="E158" s="163">
        <v>0</v>
      </c>
      <c r="F158" s="163">
        <v>71</v>
      </c>
      <c r="G158" s="163">
        <v>66</v>
      </c>
      <c r="H158" s="163">
        <v>11</v>
      </c>
      <c r="I158" s="178">
        <f t="shared" si="58"/>
        <v>-0.83333333333333337</v>
      </c>
      <c r="J158" s="181">
        <f t="shared" si="56"/>
        <v>-55</v>
      </c>
      <c r="K158" s="164">
        <f t="shared" si="57"/>
        <v>1.2791143877111992E-4</v>
      </c>
    </row>
    <row r="159" spans="2:11" x14ac:dyDescent="0.25">
      <c r="B159" s="162" t="s">
        <v>128</v>
      </c>
      <c r="C159" s="163">
        <v>55</v>
      </c>
      <c r="D159" s="163">
        <v>0</v>
      </c>
      <c r="E159" s="163">
        <v>132</v>
      </c>
      <c r="F159" s="163">
        <v>71</v>
      </c>
      <c r="G159" s="163">
        <v>102</v>
      </c>
      <c r="H159" s="163">
        <v>234</v>
      </c>
      <c r="I159" s="178">
        <f t="shared" si="58"/>
        <v>1.2941176470588234</v>
      </c>
      <c r="J159" s="181">
        <f t="shared" si="56"/>
        <v>132</v>
      </c>
      <c r="K159" s="164">
        <f t="shared" si="57"/>
        <v>2.7210251520401875E-3</v>
      </c>
    </row>
    <row r="160" spans="2:11" x14ac:dyDescent="0.25">
      <c r="B160" s="162" t="s">
        <v>131</v>
      </c>
      <c r="C160" s="163">
        <v>14</v>
      </c>
      <c r="D160" s="163">
        <v>0</v>
      </c>
      <c r="E160" s="163">
        <v>138</v>
      </c>
      <c r="F160" s="163">
        <v>8</v>
      </c>
      <c r="G160" s="163">
        <v>502</v>
      </c>
      <c r="H160" s="163">
        <v>452</v>
      </c>
      <c r="I160" s="178">
        <f t="shared" si="58"/>
        <v>-9.9601593625498031E-2</v>
      </c>
      <c r="J160" s="181">
        <f t="shared" si="56"/>
        <v>-50</v>
      </c>
      <c r="K160" s="164">
        <f t="shared" si="57"/>
        <v>5.2559973022314735E-3</v>
      </c>
    </row>
    <row r="161" spans="2:11" x14ac:dyDescent="0.25">
      <c r="B161" s="167" t="s">
        <v>145</v>
      </c>
      <c r="C161" s="168">
        <f t="shared" ref="C161:H161" si="59">IFERROR(C153-SUM(C154:C160),"nd")</f>
        <v>208</v>
      </c>
      <c r="D161" s="168">
        <f t="shared" si="59"/>
        <v>22</v>
      </c>
      <c r="E161" s="168">
        <f t="shared" si="59"/>
        <v>131</v>
      </c>
      <c r="F161" s="168">
        <f t="shared" si="59"/>
        <v>268</v>
      </c>
      <c r="G161" s="168">
        <f t="shared" si="59"/>
        <v>746</v>
      </c>
      <c r="H161" s="168">
        <f t="shared" si="59"/>
        <v>633</v>
      </c>
      <c r="I161" s="179">
        <f t="shared" si="58"/>
        <v>-0.15147453083109919</v>
      </c>
      <c r="J161" s="182">
        <f t="shared" si="56"/>
        <v>-113</v>
      </c>
      <c r="K161" s="169">
        <f t="shared" si="57"/>
        <v>7.3607218856471734E-3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3E598-3FBB-4077-9283-A80C80E05664}">
  <sheetPr codeName="Hoja18"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0" t="s">
        <v>62</v>
      </c>
      <c r="D5" s="301"/>
      <c r="E5" s="301"/>
      <c r="F5" s="301"/>
      <c r="G5" s="301"/>
      <c r="H5" s="301"/>
      <c r="I5" s="301"/>
      <c r="J5" s="301"/>
      <c r="K5" s="300" t="s">
        <v>61</v>
      </c>
      <c r="L5" s="301"/>
      <c r="M5" s="301"/>
      <c r="N5" s="301"/>
      <c r="O5" s="301"/>
      <c r="P5" s="301"/>
      <c r="Q5" s="301"/>
      <c r="R5" s="301"/>
      <c r="S5" s="300" t="s">
        <v>137</v>
      </c>
      <c r="T5" s="301"/>
      <c r="U5" s="301"/>
      <c r="V5" s="301"/>
      <c r="W5" s="301"/>
      <c r="X5" s="301"/>
      <c r="Y5" s="301"/>
    </row>
    <row r="6" spans="1:25" s="145" customFormat="1" ht="72" customHeight="1" x14ac:dyDescent="0.25">
      <c r="B6" s="146"/>
      <c r="C6" s="171" t="s">
        <v>310</v>
      </c>
      <c r="D6" s="171" t="s">
        <v>311</v>
      </c>
      <c r="E6" s="171" t="s">
        <v>312</v>
      </c>
      <c r="F6" s="171" t="s">
        <v>313</v>
      </c>
      <c r="G6" s="171" t="s">
        <v>314</v>
      </c>
      <c r="H6" s="171" t="s">
        <v>315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310</v>
      </c>
      <c r="L6" s="171" t="s">
        <v>311</v>
      </c>
      <c r="M6" s="171" t="s">
        <v>312</v>
      </c>
      <c r="N6" s="171" t="s">
        <v>313</v>
      </c>
      <c r="O6" s="171" t="s">
        <v>314</v>
      </c>
      <c r="P6" s="171" t="s">
        <v>315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310</v>
      </c>
      <c r="T6" s="171" t="s">
        <v>312</v>
      </c>
      <c r="U6" s="171" t="s">
        <v>313</v>
      </c>
      <c r="V6" s="171" t="s">
        <v>314</v>
      </c>
      <c r="W6" s="171" t="s">
        <v>315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59717</v>
      </c>
      <c r="D8" s="175">
        <f t="shared" si="0"/>
        <v>9452</v>
      </c>
      <c r="E8" s="175">
        <f t="shared" si="0"/>
        <v>37300</v>
      </c>
      <c r="F8" s="175">
        <f t="shared" si="0"/>
        <v>59970</v>
      </c>
      <c r="G8" s="175">
        <f t="shared" si="0"/>
        <v>56945</v>
      </c>
      <c r="H8" s="175">
        <f t="shared" si="0"/>
        <v>64075</v>
      </c>
      <c r="I8" s="176">
        <f>IFERROR(H8/G8-1,"-")</f>
        <v>0.12520853455088243</v>
      </c>
      <c r="J8" s="176">
        <f t="shared" ref="J8:J20" si="1">H8/H$8</f>
        <v>1</v>
      </c>
      <c r="K8" s="175">
        <f t="shared" ref="K8:P8" si="2">K9+K12</f>
        <v>233512</v>
      </c>
      <c r="L8" s="175">
        <f t="shared" si="2"/>
        <v>26219</v>
      </c>
      <c r="M8" s="175">
        <f t="shared" si="2"/>
        <v>174422</v>
      </c>
      <c r="N8" s="175">
        <f t="shared" si="2"/>
        <v>263189</v>
      </c>
      <c r="O8" s="175">
        <f t="shared" si="2"/>
        <v>271495</v>
      </c>
      <c r="P8" s="175">
        <f t="shared" si="2"/>
        <v>272390</v>
      </c>
      <c r="Q8" s="176">
        <f>IFERROR(P8/O8-1,"-")</f>
        <v>3.2965616309692525E-3</v>
      </c>
      <c r="R8" s="176">
        <f t="shared" ref="R8:R20" si="3">P8/P$8</f>
        <v>1</v>
      </c>
      <c r="S8" s="175">
        <f>S9+S12</f>
        <v>293229</v>
      </c>
      <c r="T8" s="175">
        <f>T9+T12</f>
        <v>211722</v>
      </c>
      <c r="U8" s="175">
        <f>U9+U12</f>
        <v>323159</v>
      </c>
      <c r="V8" s="175">
        <f>V9+V12</f>
        <v>328440</v>
      </c>
      <c r="W8" s="175">
        <f>W9+W12</f>
        <v>336465</v>
      </c>
      <c r="X8" s="176">
        <f>IFERROR(W8/V8-1,"-")</f>
        <v>2.4433686518085418E-2</v>
      </c>
      <c r="Y8" s="176">
        <f>W8/W$8</f>
        <v>1</v>
      </c>
    </row>
    <row r="9" spans="1:25" x14ac:dyDescent="0.25">
      <c r="A9" s="1"/>
      <c r="B9" s="158" t="s">
        <v>97</v>
      </c>
      <c r="C9" s="159">
        <v>12261</v>
      </c>
      <c r="D9" s="159">
        <v>4012</v>
      </c>
      <c r="E9" s="159">
        <v>7444</v>
      </c>
      <c r="F9" s="159">
        <v>13886</v>
      </c>
      <c r="G9" s="159">
        <v>11464</v>
      </c>
      <c r="H9" s="159">
        <v>11473</v>
      </c>
      <c r="I9" s="160">
        <f>IFERROR(H9/G9-1,"-")</f>
        <v>7.8506629448704679E-4</v>
      </c>
      <c r="J9" s="160">
        <f t="shared" si="1"/>
        <v>0.1790557939914163</v>
      </c>
      <c r="K9" s="159">
        <v>36968</v>
      </c>
      <c r="L9" s="159">
        <v>12750</v>
      </c>
      <c r="M9" s="159">
        <v>29777</v>
      </c>
      <c r="N9" s="159">
        <v>41391</v>
      </c>
      <c r="O9" s="159">
        <v>36824</v>
      </c>
      <c r="P9" s="159">
        <v>38016</v>
      </c>
      <c r="Q9" s="160">
        <f>IFERROR(P9/O9-1,"-")</f>
        <v>3.2370193352161625E-2</v>
      </c>
      <c r="R9" s="160">
        <f t="shared" si="3"/>
        <v>0.13956459488233783</v>
      </c>
      <c r="S9" s="159">
        <v>49229</v>
      </c>
      <c r="T9" s="159">
        <v>37221</v>
      </c>
      <c r="U9" s="159">
        <v>55277</v>
      </c>
      <c r="V9" s="159">
        <v>48288</v>
      </c>
      <c r="W9" s="159">
        <v>49489</v>
      </c>
      <c r="X9" s="160">
        <f>IFERROR(W9/V9-1,"-")</f>
        <v>2.4871603711067003E-2</v>
      </c>
      <c r="Y9" s="160">
        <f>W9/W$8</f>
        <v>0.14708513515521673</v>
      </c>
    </row>
    <row r="10" spans="1:25" x14ac:dyDescent="0.25">
      <c r="A10" s="161"/>
      <c r="B10" s="162" t="s">
        <v>103</v>
      </c>
      <c r="C10" s="163">
        <v>5703</v>
      </c>
      <c r="D10" s="163">
        <v>2792</v>
      </c>
      <c r="E10" s="163">
        <v>3792</v>
      </c>
      <c r="F10" s="163">
        <v>7684</v>
      </c>
      <c r="G10" s="163">
        <v>5847</v>
      </c>
      <c r="H10" s="163">
        <v>5197</v>
      </c>
      <c r="I10" s="164">
        <f>IFERROR(H10/G10-1,"-")</f>
        <v>-0.11116812040362578</v>
      </c>
      <c r="J10" s="164">
        <f t="shared" si="1"/>
        <v>8.1108076472883345E-2</v>
      </c>
      <c r="K10" s="163">
        <v>9372</v>
      </c>
      <c r="L10" s="163">
        <v>8930</v>
      </c>
      <c r="M10" s="163">
        <v>10777</v>
      </c>
      <c r="N10" s="163">
        <v>13560</v>
      </c>
      <c r="O10" s="163">
        <v>10957</v>
      </c>
      <c r="P10" s="163">
        <v>10154</v>
      </c>
      <c r="Q10" s="164">
        <f>IFERROR(P10/O10-1,"-")</f>
        <v>-7.328648352651268E-2</v>
      </c>
      <c r="R10" s="164">
        <f t="shared" si="3"/>
        <v>3.7277433092257423E-2</v>
      </c>
      <c r="S10" s="163">
        <v>15075</v>
      </c>
      <c r="T10" s="163">
        <v>14569</v>
      </c>
      <c r="U10" s="163">
        <v>21244</v>
      </c>
      <c r="V10" s="163">
        <v>16804</v>
      </c>
      <c r="W10" s="163">
        <v>15351</v>
      </c>
      <c r="X10" s="164">
        <f>IFERROR(W10/V10-1,"-")</f>
        <v>-8.6467507736253224E-2</v>
      </c>
      <c r="Y10" s="164">
        <f>W10/W$8</f>
        <v>4.5624359145824973E-2</v>
      </c>
    </row>
    <row r="11" spans="1:25" x14ac:dyDescent="0.25">
      <c r="A11" s="161"/>
      <c r="B11" s="162" t="s">
        <v>100</v>
      </c>
      <c r="C11" s="163">
        <v>6558</v>
      </c>
      <c r="D11" s="163">
        <v>1220</v>
      </c>
      <c r="E11" s="163">
        <v>3652</v>
      </c>
      <c r="F11" s="163">
        <v>6202</v>
      </c>
      <c r="G11" s="163">
        <v>5617</v>
      </c>
      <c r="H11" s="163">
        <v>6276</v>
      </c>
      <c r="I11" s="164">
        <f>IFERROR(H11/G11-1,"-")</f>
        <v>0.11732241410005351</v>
      </c>
      <c r="J11" s="164">
        <f t="shared" si="1"/>
        <v>9.794771751853297E-2</v>
      </c>
      <c r="K11" s="163">
        <v>27596</v>
      </c>
      <c r="L11" s="163">
        <v>3820</v>
      </c>
      <c r="M11" s="163">
        <v>19000</v>
      </c>
      <c r="N11" s="163">
        <v>27831</v>
      </c>
      <c r="O11" s="163">
        <v>25867</v>
      </c>
      <c r="P11" s="163">
        <v>27862</v>
      </c>
      <c r="Q11" s="164">
        <f>IFERROR(P11/O11-1,"-")</f>
        <v>7.7125294777129261E-2</v>
      </c>
      <c r="R11" s="164">
        <f t="shared" si="3"/>
        <v>0.10228716179008041</v>
      </c>
      <c r="S11" s="163">
        <v>34154</v>
      </c>
      <c r="T11" s="163">
        <v>22652</v>
      </c>
      <c r="U11" s="163">
        <v>34033</v>
      </c>
      <c r="V11" s="163">
        <v>31484</v>
      </c>
      <c r="W11" s="163">
        <v>34138</v>
      </c>
      <c r="X11" s="164">
        <f>IFERROR(W11/V11-1,"-")</f>
        <v>8.4296785668911189E-2</v>
      </c>
      <c r="Y11" s="164">
        <f>W11/W$8</f>
        <v>0.10146077600939177</v>
      </c>
    </row>
    <row r="12" spans="1:25" x14ac:dyDescent="0.25">
      <c r="A12" s="1"/>
      <c r="B12" s="158" t="s">
        <v>107</v>
      </c>
      <c r="C12" s="159">
        <v>47456</v>
      </c>
      <c r="D12" s="159">
        <v>5440</v>
      </c>
      <c r="E12" s="159">
        <v>29856</v>
      </c>
      <c r="F12" s="159">
        <v>46084</v>
      </c>
      <c r="G12" s="159">
        <v>45481</v>
      </c>
      <c r="H12" s="159">
        <v>52602</v>
      </c>
      <c r="I12" s="160">
        <f>IFERROR(H12/G12-1,"-")</f>
        <v>0.15657087575031325</v>
      </c>
      <c r="J12" s="160">
        <f t="shared" si="1"/>
        <v>0.82094420600858364</v>
      </c>
      <c r="K12" s="159">
        <v>196544</v>
      </c>
      <c r="L12" s="159">
        <v>13469</v>
      </c>
      <c r="M12" s="159">
        <v>144645</v>
      </c>
      <c r="N12" s="159">
        <v>221798</v>
      </c>
      <c r="O12" s="159">
        <v>234671</v>
      </c>
      <c r="P12" s="159">
        <v>234374</v>
      </c>
      <c r="Q12" s="160">
        <f>IFERROR(P12/O12-1,"-")</f>
        <v>-1.2656016295153893E-3</v>
      </c>
      <c r="R12" s="160">
        <f t="shared" si="3"/>
        <v>0.86043540511766214</v>
      </c>
      <c r="S12" s="159">
        <v>244000</v>
      </c>
      <c r="T12" s="159">
        <v>174501</v>
      </c>
      <c r="U12" s="159">
        <v>267882</v>
      </c>
      <c r="V12" s="159">
        <v>280152</v>
      </c>
      <c r="W12" s="159">
        <v>286976</v>
      </c>
      <c r="X12" s="160">
        <f>IFERROR(W12/V12-1,"-")</f>
        <v>2.4358205545560896E-2</v>
      </c>
      <c r="Y12" s="160">
        <f>W12/W$8</f>
        <v>0.85291486484478329</v>
      </c>
    </row>
    <row r="13" spans="1:25" s="56" customFormat="1" x14ac:dyDescent="0.25">
      <c r="B13" s="162" t="s">
        <v>110</v>
      </c>
      <c r="C13" s="163">
        <v>15299</v>
      </c>
      <c r="D13" s="163">
        <v>753</v>
      </c>
      <c r="E13" s="163">
        <v>7471</v>
      </c>
      <c r="F13" s="163">
        <v>13782</v>
      </c>
      <c r="G13" s="163">
        <v>14026</v>
      </c>
      <c r="H13" s="163">
        <v>16723</v>
      </c>
      <c r="I13" s="164">
        <f t="shared" ref="I13:I20" si="4">IFERROR(H13/G13-1,"-")</f>
        <v>0.19228575502637968</v>
      </c>
      <c r="J13" s="164">
        <f t="shared" si="1"/>
        <v>0.26099102614124076</v>
      </c>
      <c r="K13" s="163">
        <v>77320</v>
      </c>
      <c r="L13" s="163">
        <v>764</v>
      </c>
      <c r="M13" s="163">
        <v>48762</v>
      </c>
      <c r="N13" s="163">
        <v>84804</v>
      </c>
      <c r="O13" s="163">
        <v>95843</v>
      </c>
      <c r="P13" s="163">
        <v>97428</v>
      </c>
      <c r="Q13" s="164">
        <f t="shared" ref="Q13:Q20" si="5">IFERROR(P13/O13-1,"-")</f>
        <v>1.6537462308149786E-2</v>
      </c>
      <c r="R13" s="164">
        <f t="shared" si="3"/>
        <v>0.35767832886669848</v>
      </c>
      <c r="S13" s="163">
        <v>92619</v>
      </c>
      <c r="T13" s="163">
        <v>56233</v>
      </c>
      <c r="U13" s="163">
        <v>98586</v>
      </c>
      <c r="V13" s="163">
        <v>109869</v>
      </c>
      <c r="W13" s="163">
        <v>114151</v>
      </c>
      <c r="X13" s="164">
        <f t="shared" ref="X13:X20" si="6">IFERROR(W13/V13-1,"-")</f>
        <v>3.897368684524305E-2</v>
      </c>
      <c r="Y13" s="164">
        <f t="shared" ref="Y13:Y20" si="7">W13/W$8</f>
        <v>0.33926559969090397</v>
      </c>
    </row>
    <row r="14" spans="1:25" s="56" customFormat="1" x14ac:dyDescent="0.25">
      <c r="B14" s="162" t="s">
        <v>113</v>
      </c>
      <c r="C14" s="163">
        <v>7213</v>
      </c>
      <c r="D14" s="163">
        <v>1042</v>
      </c>
      <c r="E14" s="163">
        <v>4371</v>
      </c>
      <c r="F14" s="163">
        <v>6642</v>
      </c>
      <c r="G14" s="163">
        <v>7073</v>
      </c>
      <c r="H14" s="163">
        <v>7740</v>
      </c>
      <c r="I14" s="164">
        <f t="shared" si="4"/>
        <v>9.4302276261840845E-2</v>
      </c>
      <c r="J14" s="164">
        <f t="shared" si="1"/>
        <v>0.12079594225516972</v>
      </c>
      <c r="K14" s="163">
        <v>28594</v>
      </c>
      <c r="L14" s="163">
        <v>2082</v>
      </c>
      <c r="M14" s="163">
        <v>17354</v>
      </c>
      <c r="N14" s="163">
        <v>27467</v>
      </c>
      <c r="O14" s="163">
        <v>29897</v>
      </c>
      <c r="P14" s="163">
        <v>28415</v>
      </c>
      <c r="Q14" s="164">
        <f t="shared" si="5"/>
        <v>-4.9570190989062457E-2</v>
      </c>
      <c r="R14" s="164">
        <f t="shared" si="3"/>
        <v>0.10431733910936525</v>
      </c>
      <c r="S14" s="163">
        <v>35807</v>
      </c>
      <c r="T14" s="163">
        <v>21725</v>
      </c>
      <c r="U14" s="163">
        <v>34109</v>
      </c>
      <c r="V14" s="163">
        <v>36970</v>
      </c>
      <c r="W14" s="163">
        <v>36155</v>
      </c>
      <c r="X14" s="164">
        <f t="shared" si="6"/>
        <v>-2.2044901271301098E-2</v>
      </c>
      <c r="Y14" s="164">
        <f t="shared" si="7"/>
        <v>0.10745545599096488</v>
      </c>
    </row>
    <row r="15" spans="1:25" x14ac:dyDescent="0.25">
      <c r="A15" s="1"/>
      <c r="B15" s="162" t="s">
        <v>116</v>
      </c>
      <c r="C15" s="163">
        <v>2948</v>
      </c>
      <c r="D15" s="163">
        <v>1211</v>
      </c>
      <c r="E15" s="163">
        <v>1866</v>
      </c>
      <c r="F15" s="163">
        <v>2729</v>
      </c>
      <c r="G15" s="163">
        <v>2460</v>
      </c>
      <c r="H15" s="163">
        <v>3005</v>
      </c>
      <c r="I15" s="164">
        <f t="shared" si="4"/>
        <v>0.22154471544715437</v>
      </c>
      <c r="J15" s="164">
        <f t="shared" si="1"/>
        <v>4.6898166211470929E-2</v>
      </c>
      <c r="K15" s="163">
        <v>9455</v>
      </c>
      <c r="L15" s="163">
        <v>2654</v>
      </c>
      <c r="M15" s="163">
        <v>8222</v>
      </c>
      <c r="N15" s="163">
        <v>12368</v>
      </c>
      <c r="O15" s="163">
        <v>10526</v>
      </c>
      <c r="P15" s="163">
        <v>11127</v>
      </c>
      <c r="Q15" s="164">
        <f t="shared" si="5"/>
        <v>5.709671290138707E-2</v>
      </c>
      <c r="R15" s="164">
        <f t="shared" si="3"/>
        <v>4.084951723631558E-2</v>
      </c>
      <c r="S15" s="163">
        <v>12403</v>
      </c>
      <c r="T15" s="163">
        <v>10088</v>
      </c>
      <c r="U15" s="163">
        <v>15097</v>
      </c>
      <c r="V15" s="163">
        <v>12986</v>
      </c>
      <c r="W15" s="163">
        <v>14132</v>
      </c>
      <c r="X15" s="164">
        <f t="shared" si="6"/>
        <v>8.8248883412906265E-2</v>
      </c>
      <c r="Y15" s="164">
        <f t="shared" si="7"/>
        <v>4.2001396876346721E-2</v>
      </c>
    </row>
    <row r="16" spans="1:25" x14ac:dyDescent="0.25">
      <c r="A16" s="1"/>
      <c r="B16" s="162" t="s">
        <v>123</v>
      </c>
      <c r="C16" s="163">
        <v>1249</v>
      </c>
      <c r="D16" s="163">
        <v>42</v>
      </c>
      <c r="E16" s="163">
        <v>1626</v>
      </c>
      <c r="F16" s="163">
        <v>1541</v>
      </c>
      <c r="G16" s="163">
        <v>1347</v>
      </c>
      <c r="H16" s="163">
        <v>1650</v>
      </c>
      <c r="I16" s="164">
        <f t="shared" si="4"/>
        <v>0.22494432071269488</v>
      </c>
      <c r="J16" s="164">
        <f t="shared" si="1"/>
        <v>2.575107296137339E-2</v>
      </c>
      <c r="K16" s="163">
        <v>6290</v>
      </c>
      <c r="L16" s="163">
        <v>218</v>
      </c>
      <c r="M16" s="163">
        <v>8174</v>
      </c>
      <c r="N16" s="163">
        <v>8046</v>
      </c>
      <c r="O16" s="163">
        <v>8521</v>
      </c>
      <c r="P16" s="163">
        <v>7819</v>
      </c>
      <c r="Q16" s="164">
        <f t="shared" si="5"/>
        <v>-8.2384696631850773E-2</v>
      </c>
      <c r="R16" s="164">
        <f t="shared" si="3"/>
        <v>2.8705165387862989E-2</v>
      </c>
      <c r="S16" s="163">
        <v>7539</v>
      </c>
      <c r="T16" s="163">
        <v>9800</v>
      </c>
      <c r="U16" s="163">
        <v>9587</v>
      </c>
      <c r="V16" s="163">
        <v>9868</v>
      </c>
      <c r="W16" s="163">
        <v>9469</v>
      </c>
      <c r="X16" s="164">
        <f t="shared" si="6"/>
        <v>-4.043372517227406E-2</v>
      </c>
      <c r="Y16" s="164">
        <f t="shared" si="7"/>
        <v>2.8142600270459037E-2</v>
      </c>
    </row>
    <row r="17" spans="1:25" x14ac:dyDescent="0.25">
      <c r="A17" s="56"/>
      <c r="B17" s="162" t="s">
        <v>119</v>
      </c>
      <c r="C17" s="163">
        <v>894</v>
      </c>
      <c r="D17" s="163">
        <v>134</v>
      </c>
      <c r="E17" s="163">
        <v>763</v>
      </c>
      <c r="F17" s="163">
        <v>950</v>
      </c>
      <c r="G17" s="163">
        <v>1088</v>
      </c>
      <c r="H17" s="163">
        <v>1049</v>
      </c>
      <c r="I17" s="164">
        <f t="shared" si="4"/>
        <v>-3.5845588235294157E-2</v>
      </c>
      <c r="J17" s="164">
        <f t="shared" si="1"/>
        <v>1.6371439719079204E-2</v>
      </c>
      <c r="K17" s="163">
        <v>10298</v>
      </c>
      <c r="L17" s="163">
        <v>896</v>
      </c>
      <c r="M17" s="163">
        <v>9729</v>
      </c>
      <c r="N17" s="163">
        <v>10444</v>
      </c>
      <c r="O17" s="163">
        <v>10506</v>
      </c>
      <c r="P17" s="163">
        <v>9525</v>
      </c>
      <c r="Q17" s="164">
        <f t="shared" si="5"/>
        <v>-9.3375214163335274E-2</v>
      </c>
      <c r="R17" s="164">
        <f t="shared" si="3"/>
        <v>3.4968244061823119E-2</v>
      </c>
      <c r="S17" s="163">
        <v>11192</v>
      </c>
      <c r="T17" s="163">
        <v>10492</v>
      </c>
      <c r="U17" s="163">
        <v>11394</v>
      </c>
      <c r="V17" s="163">
        <v>11594</v>
      </c>
      <c r="W17" s="163">
        <v>10574</v>
      </c>
      <c r="X17" s="164">
        <f t="shared" si="6"/>
        <v>-8.7976539589442848E-2</v>
      </c>
      <c r="Y17" s="164">
        <f t="shared" si="7"/>
        <v>3.1426745723923739E-2</v>
      </c>
    </row>
    <row r="18" spans="1:25" x14ac:dyDescent="0.25">
      <c r="A18" s="56"/>
      <c r="B18" s="162" t="s">
        <v>128</v>
      </c>
      <c r="C18" s="163">
        <v>1291</v>
      </c>
      <c r="D18" s="163">
        <v>8</v>
      </c>
      <c r="E18" s="163">
        <v>772</v>
      </c>
      <c r="F18" s="163">
        <v>1094</v>
      </c>
      <c r="G18" s="163">
        <v>945</v>
      </c>
      <c r="H18" s="163">
        <v>846</v>
      </c>
      <c r="I18" s="164">
        <f t="shared" si="4"/>
        <v>-0.10476190476190472</v>
      </c>
      <c r="J18" s="164">
        <f t="shared" si="1"/>
        <v>1.3203277409285993E-2</v>
      </c>
      <c r="K18" s="163">
        <v>5584</v>
      </c>
      <c r="L18" s="163">
        <v>54</v>
      </c>
      <c r="M18" s="163">
        <v>4412</v>
      </c>
      <c r="N18" s="163">
        <v>7516</v>
      </c>
      <c r="O18" s="163">
        <v>5534</v>
      </c>
      <c r="P18" s="163">
        <v>4975</v>
      </c>
      <c r="Q18" s="164">
        <f t="shared" si="5"/>
        <v>-0.10101192627394295</v>
      </c>
      <c r="R18" s="164">
        <f t="shared" si="3"/>
        <v>1.8264253460112338E-2</v>
      </c>
      <c r="S18" s="163">
        <v>6875</v>
      </c>
      <c r="T18" s="163">
        <v>5184</v>
      </c>
      <c r="U18" s="163">
        <v>8610</v>
      </c>
      <c r="V18" s="163">
        <v>6479</v>
      </c>
      <c r="W18" s="163">
        <v>5821</v>
      </c>
      <c r="X18" s="164">
        <f t="shared" si="6"/>
        <v>-0.10155888254360246</v>
      </c>
      <c r="Y18" s="164">
        <f t="shared" si="7"/>
        <v>1.7300462158025352E-2</v>
      </c>
    </row>
    <row r="19" spans="1:25" x14ac:dyDescent="0.25">
      <c r="A19" s="56"/>
      <c r="B19" s="162" t="s">
        <v>131</v>
      </c>
      <c r="C19" s="163">
        <v>1310</v>
      </c>
      <c r="D19" s="163">
        <v>26</v>
      </c>
      <c r="E19" s="163">
        <v>550</v>
      </c>
      <c r="F19" s="163">
        <v>854</v>
      </c>
      <c r="G19" s="163">
        <v>525</v>
      </c>
      <c r="H19" s="163">
        <v>589</v>
      </c>
      <c r="I19" s="164">
        <f t="shared" si="4"/>
        <v>0.12190476190476196</v>
      </c>
      <c r="J19" s="164">
        <f t="shared" si="1"/>
        <v>9.1923527116660169E-3</v>
      </c>
      <c r="K19" s="163">
        <v>8491</v>
      </c>
      <c r="L19" s="163">
        <v>393</v>
      </c>
      <c r="M19" s="163">
        <v>3808</v>
      </c>
      <c r="N19" s="163">
        <v>7465</v>
      </c>
      <c r="O19" s="163">
        <v>7017</v>
      </c>
      <c r="P19" s="163">
        <v>5665</v>
      </c>
      <c r="Q19" s="164">
        <f t="shared" si="5"/>
        <v>-0.19267493230725385</v>
      </c>
      <c r="R19" s="164">
        <f t="shared" si="3"/>
        <v>2.0797386100811336E-2</v>
      </c>
      <c r="S19" s="163">
        <v>9801</v>
      </c>
      <c r="T19" s="163">
        <v>4358</v>
      </c>
      <c r="U19" s="163">
        <v>8319</v>
      </c>
      <c r="V19" s="163">
        <v>7542</v>
      </c>
      <c r="W19" s="163">
        <v>6254</v>
      </c>
      <c r="X19" s="164">
        <f t="shared" si="6"/>
        <v>-0.17077698223282944</v>
      </c>
      <c r="Y19" s="164">
        <f t="shared" si="7"/>
        <v>1.858737164341016E-2</v>
      </c>
    </row>
    <row r="20" spans="1:25" x14ac:dyDescent="0.25">
      <c r="A20" s="56"/>
      <c r="B20" s="167" t="s">
        <v>145</v>
      </c>
      <c r="C20" s="168">
        <f t="shared" ref="C20:H20" si="8">C12-SUM(C13:C19)</f>
        <v>17252</v>
      </c>
      <c r="D20" s="168">
        <f t="shared" si="8"/>
        <v>2224</v>
      </c>
      <c r="E20" s="168">
        <f t="shared" si="8"/>
        <v>12437</v>
      </c>
      <c r="F20" s="168">
        <f t="shared" si="8"/>
        <v>18492</v>
      </c>
      <c r="G20" s="168">
        <f t="shared" si="8"/>
        <v>18017</v>
      </c>
      <c r="H20" s="168">
        <f t="shared" si="8"/>
        <v>21000</v>
      </c>
      <c r="I20" s="169">
        <f t="shared" si="4"/>
        <v>0.16556585447077765</v>
      </c>
      <c r="J20" s="169">
        <f t="shared" si="1"/>
        <v>0.32774092859929771</v>
      </c>
      <c r="K20" s="168">
        <f t="shared" ref="K20:P20" si="9">K12-SUM(K13:K19)</f>
        <v>50512</v>
      </c>
      <c r="L20" s="168">
        <f t="shared" si="9"/>
        <v>6408</v>
      </c>
      <c r="M20" s="168">
        <f t="shared" si="9"/>
        <v>44184</v>
      </c>
      <c r="N20" s="168">
        <f t="shared" si="9"/>
        <v>63688</v>
      </c>
      <c r="O20" s="168">
        <f t="shared" si="9"/>
        <v>66827</v>
      </c>
      <c r="P20" s="168">
        <f t="shared" si="9"/>
        <v>69420</v>
      </c>
      <c r="Q20" s="169">
        <f t="shared" si="5"/>
        <v>3.8801681954898415E-2</v>
      </c>
      <c r="R20" s="169">
        <f t="shared" si="3"/>
        <v>0.25485517089467308</v>
      </c>
      <c r="S20" s="168">
        <f>S12-SUM(S13:S19)</f>
        <v>67764</v>
      </c>
      <c r="T20" s="168">
        <f>T12-SUM(T13:T19)</f>
        <v>56621</v>
      </c>
      <c r="U20" s="168">
        <f>U12-SUM(U13:U19)</f>
        <v>82180</v>
      </c>
      <c r="V20" s="168">
        <f>V12-SUM(V13:V19)</f>
        <v>84844</v>
      </c>
      <c r="W20" s="168">
        <f>W12-SUM(W13:W19)</f>
        <v>90420</v>
      </c>
      <c r="X20" s="169">
        <f t="shared" si="6"/>
        <v>6.5720616661166353E-2</v>
      </c>
      <c r="Y20" s="169">
        <f t="shared" si="7"/>
        <v>0.26873523249074943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0">C23+C26</f>
        <v>14057</v>
      </c>
      <c r="D22" s="175">
        <f t="shared" si="10"/>
        <v>505</v>
      </c>
      <c r="E22" s="175">
        <f t="shared" si="10"/>
        <v>8743</v>
      </c>
      <c r="F22" s="175">
        <f t="shared" si="10"/>
        <v>13938</v>
      </c>
      <c r="G22" s="175">
        <f t="shared" si="10"/>
        <v>11745</v>
      </c>
      <c r="H22" s="175">
        <f t="shared" si="10"/>
        <v>12293</v>
      </c>
      <c r="I22" s="176">
        <f>IFERROR(H22/G22-1,"-")</f>
        <v>4.665815240527893E-2</v>
      </c>
      <c r="J22" s="176">
        <f t="shared" ref="J22:J34" si="11">H22/H$8</f>
        <v>0.19185329691767461</v>
      </c>
      <c r="K22" s="175">
        <f t="shared" ref="K22:P22" si="12">K23+K26</f>
        <v>97322</v>
      </c>
      <c r="L22" s="175">
        <f t="shared" si="12"/>
        <v>11597</v>
      </c>
      <c r="M22" s="175">
        <f t="shared" si="12"/>
        <v>77462</v>
      </c>
      <c r="N22" s="175">
        <f t="shared" si="12"/>
        <v>102022</v>
      </c>
      <c r="O22" s="175">
        <f t="shared" si="12"/>
        <v>111169</v>
      </c>
      <c r="P22" s="175">
        <f t="shared" si="12"/>
        <v>108553</v>
      </c>
      <c r="Q22" s="176">
        <f>IFERROR(P22/O22-1,"-")</f>
        <v>-2.3531739963479015E-2</v>
      </c>
      <c r="R22" s="176">
        <f t="shared" ref="R22:R34" si="13">P22/P$8</f>
        <v>0.39852050368956277</v>
      </c>
      <c r="S22" s="175">
        <f>S23+S26</f>
        <v>111379</v>
      </c>
      <c r="T22" s="175">
        <f>T23+T26</f>
        <v>86205</v>
      </c>
      <c r="U22" s="175">
        <f>U23+U26</f>
        <v>115960</v>
      </c>
      <c r="V22" s="175">
        <f>V23+V26</f>
        <v>122914</v>
      </c>
      <c r="W22" s="175">
        <f>W23+W26</f>
        <v>120846</v>
      </c>
      <c r="X22" s="176">
        <f>IFERROR(W22/V22-1,"-")</f>
        <v>-1.6824771791659199E-2</v>
      </c>
      <c r="Y22" s="176">
        <f>W22/W$8</f>
        <v>0.35916365743836653</v>
      </c>
    </row>
    <row r="23" spans="1:25" x14ac:dyDescent="0.25">
      <c r="A23" s="56"/>
      <c r="B23" s="158" t="s">
        <v>97</v>
      </c>
      <c r="C23" s="159">
        <v>637</v>
      </c>
      <c r="D23" s="159">
        <v>2</v>
      </c>
      <c r="E23" s="159">
        <v>505</v>
      </c>
      <c r="F23" s="159">
        <v>699</v>
      </c>
      <c r="G23" s="159">
        <v>299</v>
      </c>
      <c r="H23" s="159">
        <v>380</v>
      </c>
      <c r="I23" s="160">
        <f>IFERROR(H23/G23-1,"-")</f>
        <v>0.27090301003344486</v>
      </c>
      <c r="J23" s="160">
        <f t="shared" si="11"/>
        <v>5.9305501365587206E-3</v>
      </c>
      <c r="K23" s="159">
        <v>6776</v>
      </c>
      <c r="L23" s="159">
        <v>5170</v>
      </c>
      <c r="M23" s="159">
        <v>7522</v>
      </c>
      <c r="N23" s="159">
        <v>6465</v>
      </c>
      <c r="O23" s="159">
        <v>5677</v>
      </c>
      <c r="P23" s="159">
        <v>5014</v>
      </c>
      <c r="Q23" s="160">
        <f>IFERROR(P23/O23-1,"-")</f>
        <v>-0.11678703540602431</v>
      </c>
      <c r="R23" s="160">
        <f t="shared" si="13"/>
        <v>1.8407430522412716E-2</v>
      </c>
      <c r="S23" s="159">
        <v>7413</v>
      </c>
      <c r="T23" s="159">
        <v>8027</v>
      </c>
      <c r="U23" s="159">
        <v>7164</v>
      </c>
      <c r="V23" s="159">
        <v>5976</v>
      </c>
      <c r="W23" s="159">
        <v>5394</v>
      </c>
      <c r="X23" s="160">
        <f>IFERROR(W23/V23-1,"-")</f>
        <v>-9.7389558232931717E-2</v>
      </c>
      <c r="Y23" s="160">
        <f>W23/W$8</f>
        <v>1.6031385136641256E-2</v>
      </c>
    </row>
    <row r="24" spans="1:25" x14ac:dyDescent="0.25">
      <c r="A24" s="56"/>
      <c r="B24" s="162" t="s">
        <v>103</v>
      </c>
      <c r="C24" s="163">
        <v>391</v>
      </c>
      <c r="D24" s="163">
        <v>2</v>
      </c>
      <c r="E24" s="163">
        <v>212</v>
      </c>
      <c r="F24" s="163">
        <v>349</v>
      </c>
      <c r="G24" s="163">
        <v>57</v>
      </c>
      <c r="H24" s="163">
        <v>123</v>
      </c>
      <c r="I24" s="164">
        <f>IFERROR(H24/G24-1,"-")</f>
        <v>1.1578947368421053</v>
      </c>
      <c r="J24" s="164">
        <f t="shared" si="11"/>
        <v>1.9196254389387437E-3</v>
      </c>
      <c r="K24" s="163">
        <v>2578</v>
      </c>
      <c r="L24" s="163">
        <v>3678</v>
      </c>
      <c r="M24" s="163">
        <v>3414</v>
      </c>
      <c r="N24" s="163">
        <v>2322</v>
      </c>
      <c r="O24" s="163">
        <v>1663</v>
      </c>
      <c r="P24" s="163">
        <v>1588</v>
      </c>
      <c r="Q24" s="164">
        <f>IFERROR(P24/O24-1,"-")</f>
        <v>-4.5099218280216458E-2</v>
      </c>
      <c r="R24" s="164">
        <f t="shared" si="13"/>
        <v>5.8298762803333454E-3</v>
      </c>
      <c r="S24" s="163">
        <v>2969</v>
      </c>
      <c r="T24" s="163">
        <v>3626</v>
      </c>
      <c r="U24" s="163">
        <v>2671</v>
      </c>
      <c r="V24" s="163">
        <v>1720</v>
      </c>
      <c r="W24" s="163">
        <v>1711</v>
      </c>
      <c r="X24" s="164">
        <f>IFERROR(W24/V24-1,"-")</f>
        <v>-5.2325581395349374E-3</v>
      </c>
      <c r="Y24" s="164">
        <f>W24/W$8</f>
        <v>5.0852243175367427E-3</v>
      </c>
    </row>
    <row r="25" spans="1:25" x14ac:dyDescent="0.25">
      <c r="A25" s="56"/>
      <c r="B25" s="162" t="s">
        <v>100</v>
      </c>
      <c r="C25" s="163">
        <v>246</v>
      </c>
      <c r="D25" s="163">
        <v>0</v>
      </c>
      <c r="E25" s="163">
        <v>293</v>
      </c>
      <c r="F25" s="163">
        <v>350</v>
      </c>
      <c r="G25" s="163">
        <v>242</v>
      </c>
      <c r="H25" s="163">
        <v>257</v>
      </c>
      <c r="I25" s="164">
        <f>IFERROR(H25/G25-1,"-")</f>
        <v>6.198347107438007E-2</v>
      </c>
      <c r="J25" s="164">
        <f t="shared" si="11"/>
        <v>4.0109246976199765E-3</v>
      </c>
      <c r="K25" s="163">
        <v>4198</v>
      </c>
      <c r="L25" s="163">
        <v>1492</v>
      </c>
      <c r="M25" s="163">
        <v>4108</v>
      </c>
      <c r="N25" s="163">
        <v>4143</v>
      </c>
      <c r="O25" s="163">
        <v>4014</v>
      </c>
      <c r="P25" s="163">
        <v>3426</v>
      </c>
      <c r="Q25" s="164">
        <f>IFERROR(P25/O25-1,"-")</f>
        <v>-0.14648729446935727</v>
      </c>
      <c r="R25" s="164">
        <f t="shared" si="13"/>
        <v>1.2577554242079372E-2</v>
      </c>
      <c r="S25" s="163">
        <v>4444</v>
      </c>
      <c r="T25" s="163">
        <v>4401</v>
      </c>
      <c r="U25" s="163">
        <v>4493</v>
      </c>
      <c r="V25" s="163">
        <v>4256</v>
      </c>
      <c r="W25" s="163">
        <v>3683</v>
      </c>
      <c r="X25" s="164">
        <f>IFERROR(W25/V25-1,"-")</f>
        <v>-0.13463345864661658</v>
      </c>
      <c r="Y25" s="164">
        <f>W25/W$8</f>
        <v>1.0946160819104513E-2</v>
      </c>
    </row>
    <row r="26" spans="1:25" x14ac:dyDescent="0.25">
      <c r="A26" s="56"/>
      <c r="B26" s="158" t="s">
        <v>107</v>
      </c>
      <c r="C26" s="159">
        <v>13420</v>
      </c>
      <c r="D26" s="159">
        <v>503</v>
      </c>
      <c r="E26" s="159">
        <v>8238</v>
      </c>
      <c r="F26" s="159">
        <v>13239</v>
      </c>
      <c r="G26" s="159">
        <v>11446</v>
      </c>
      <c r="H26" s="159">
        <v>11913</v>
      </c>
      <c r="I26" s="160">
        <f>IFERROR(H26/G26-1,"-")</f>
        <v>4.0800279573650178E-2</v>
      </c>
      <c r="J26" s="160">
        <f t="shared" si="11"/>
        <v>0.18592274678111587</v>
      </c>
      <c r="K26" s="159">
        <v>90546</v>
      </c>
      <c r="L26" s="159">
        <v>6427</v>
      </c>
      <c r="M26" s="159">
        <v>69940</v>
      </c>
      <c r="N26" s="159">
        <v>95557</v>
      </c>
      <c r="O26" s="159">
        <v>105492</v>
      </c>
      <c r="P26" s="159">
        <v>103539</v>
      </c>
      <c r="Q26" s="160">
        <f>IFERROR(P26/O26-1,"-")</f>
        <v>-1.8513252189739537E-2</v>
      </c>
      <c r="R26" s="160">
        <f t="shared" si="13"/>
        <v>0.38011307316715004</v>
      </c>
      <c r="S26" s="159">
        <v>103966</v>
      </c>
      <c r="T26" s="159">
        <v>78178</v>
      </c>
      <c r="U26" s="159">
        <v>108796</v>
      </c>
      <c r="V26" s="159">
        <v>116938</v>
      </c>
      <c r="W26" s="159">
        <v>115452</v>
      </c>
      <c r="X26" s="160">
        <f>IFERROR(W26/V26-1,"-")</f>
        <v>-1.2707588636713507E-2</v>
      </c>
      <c r="Y26" s="160">
        <f>W26/W$8</f>
        <v>0.34313227230172527</v>
      </c>
    </row>
    <row r="27" spans="1:25" s="56" customFormat="1" x14ac:dyDescent="0.25">
      <c r="B27" s="162" t="s">
        <v>110</v>
      </c>
      <c r="C27" s="163">
        <v>5246</v>
      </c>
      <c r="D27" s="163">
        <v>0</v>
      </c>
      <c r="E27" s="163">
        <v>2254</v>
      </c>
      <c r="F27" s="163">
        <v>4876</v>
      </c>
      <c r="G27" s="163">
        <v>4621</v>
      </c>
      <c r="H27" s="163">
        <v>4701</v>
      </c>
      <c r="I27" s="164">
        <f t="shared" ref="I27:I34" si="14">IFERROR(H27/G27-1,"-")</f>
        <v>1.7312270071413005E-2</v>
      </c>
      <c r="J27" s="164">
        <f t="shared" si="11"/>
        <v>7.3367147873585642E-2</v>
      </c>
      <c r="K27" s="163">
        <v>39062</v>
      </c>
      <c r="L27" s="163">
        <v>397</v>
      </c>
      <c r="M27" s="163">
        <v>27906</v>
      </c>
      <c r="N27" s="163">
        <v>42509</v>
      </c>
      <c r="O27" s="163">
        <v>48516</v>
      </c>
      <c r="P27" s="163">
        <v>49313</v>
      </c>
      <c r="Q27" s="164">
        <f t="shared" ref="Q27:Q34" si="15">IFERROR(P27/O27-1,"-")</f>
        <v>1.6427570286091209E-2</v>
      </c>
      <c r="R27" s="164">
        <f t="shared" si="13"/>
        <v>0.18103821726201402</v>
      </c>
      <c r="S27" s="163">
        <v>44308</v>
      </c>
      <c r="T27" s="163">
        <v>30160</v>
      </c>
      <c r="U27" s="163">
        <v>47385</v>
      </c>
      <c r="V27" s="163">
        <v>53137</v>
      </c>
      <c r="W27" s="163">
        <v>54014</v>
      </c>
      <c r="X27" s="164">
        <f t="shared" ref="X27:X34" si="16">IFERROR(W27/V27-1,"-")</f>
        <v>1.6504507217193209E-2</v>
      </c>
      <c r="Y27" s="164">
        <f t="shared" ref="Y27:Y34" si="17">W27/W$8</f>
        <v>0.16053378508908803</v>
      </c>
    </row>
    <row r="28" spans="1:25" s="56" customFormat="1" x14ac:dyDescent="0.25">
      <c r="B28" s="162" t="s">
        <v>113</v>
      </c>
      <c r="C28" s="163">
        <v>2174</v>
      </c>
      <c r="D28" s="163">
        <v>10</v>
      </c>
      <c r="E28" s="163">
        <v>1506</v>
      </c>
      <c r="F28" s="163">
        <v>2280</v>
      </c>
      <c r="G28" s="163">
        <v>2071</v>
      </c>
      <c r="H28" s="163">
        <v>2191</v>
      </c>
      <c r="I28" s="164">
        <f t="shared" si="14"/>
        <v>5.7943022694350477E-2</v>
      </c>
      <c r="J28" s="164">
        <f t="shared" si="11"/>
        <v>3.4194303550526724E-2</v>
      </c>
      <c r="K28" s="163">
        <v>11144</v>
      </c>
      <c r="L28" s="163">
        <v>1168</v>
      </c>
      <c r="M28" s="163">
        <v>7439</v>
      </c>
      <c r="N28" s="163">
        <v>10381</v>
      </c>
      <c r="O28" s="163">
        <v>11321</v>
      </c>
      <c r="P28" s="163">
        <v>10758</v>
      </c>
      <c r="Q28" s="164">
        <f t="shared" si="15"/>
        <v>-4.973058917056794E-2</v>
      </c>
      <c r="R28" s="164">
        <f t="shared" si="13"/>
        <v>3.9494841954550462E-2</v>
      </c>
      <c r="S28" s="163">
        <v>13318</v>
      </c>
      <c r="T28" s="163">
        <v>8945</v>
      </c>
      <c r="U28" s="163">
        <v>12661</v>
      </c>
      <c r="V28" s="163">
        <v>13392</v>
      </c>
      <c r="W28" s="163">
        <v>12949</v>
      </c>
      <c r="X28" s="164">
        <f t="shared" si="16"/>
        <v>-3.3079450418160072E-2</v>
      </c>
      <c r="Y28" s="164">
        <f t="shared" si="17"/>
        <v>3.8485429390872752E-2</v>
      </c>
    </row>
    <row r="29" spans="1:25" x14ac:dyDescent="0.25">
      <c r="A29" s="56"/>
      <c r="B29" s="162" t="s">
        <v>116</v>
      </c>
      <c r="C29" s="163">
        <v>665</v>
      </c>
      <c r="D29" s="163">
        <v>442</v>
      </c>
      <c r="E29" s="163">
        <v>283</v>
      </c>
      <c r="F29" s="163">
        <v>342</v>
      </c>
      <c r="G29" s="163">
        <v>266</v>
      </c>
      <c r="H29" s="163">
        <v>330</v>
      </c>
      <c r="I29" s="164">
        <f t="shared" si="14"/>
        <v>0.24060150375939848</v>
      </c>
      <c r="J29" s="164">
        <f t="shared" si="11"/>
        <v>5.1502145922746783E-3</v>
      </c>
      <c r="K29" s="163">
        <v>3241</v>
      </c>
      <c r="L29" s="163">
        <v>852</v>
      </c>
      <c r="M29" s="163">
        <v>2800</v>
      </c>
      <c r="N29" s="163">
        <v>3339</v>
      </c>
      <c r="O29" s="163">
        <v>3146</v>
      </c>
      <c r="P29" s="163">
        <v>3030</v>
      </c>
      <c r="Q29" s="164">
        <f t="shared" si="15"/>
        <v>-3.6872218690400471E-2</v>
      </c>
      <c r="R29" s="164">
        <f t="shared" si="13"/>
        <v>1.1123756378721686E-2</v>
      </c>
      <c r="S29" s="163">
        <v>3906</v>
      </c>
      <c r="T29" s="163">
        <v>3083</v>
      </c>
      <c r="U29" s="163">
        <v>3681</v>
      </c>
      <c r="V29" s="163">
        <v>3412</v>
      </c>
      <c r="W29" s="163">
        <v>3360</v>
      </c>
      <c r="X29" s="164">
        <f t="shared" si="16"/>
        <v>-1.5240328253223967E-2</v>
      </c>
      <c r="Y29" s="164">
        <f t="shared" si="17"/>
        <v>9.9861798403994475E-3</v>
      </c>
    </row>
    <row r="30" spans="1:25" x14ac:dyDescent="0.25">
      <c r="A30" s="56"/>
      <c r="B30" s="162" t="s">
        <v>123</v>
      </c>
      <c r="C30" s="163">
        <v>548</v>
      </c>
      <c r="D30" s="163">
        <v>0</v>
      </c>
      <c r="E30" s="163">
        <v>481</v>
      </c>
      <c r="F30" s="163">
        <v>559</v>
      </c>
      <c r="G30" s="163">
        <v>274</v>
      </c>
      <c r="H30" s="163">
        <v>274</v>
      </c>
      <c r="I30" s="164">
        <f t="shared" si="14"/>
        <v>0</v>
      </c>
      <c r="J30" s="164">
        <f t="shared" si="11"/>
        <v>4.2762387826765511E-3</v>
      </c>
      <c r="K30" s="163">
        <v>3086</v>
      </c>
      <c r="L30" s="163">
        <v>91</v>
      </c>
      <c r="M30" s="163">
        <v>4562</v>
      </c>
      <c r="N30" s="163">
        <v>3740</v>
      </c>
      <c r="O30" s="163">
        <v>3908</v>
      </c>
      <c r="P30" s="163">
        <v>3535</v>
      </c>
      <c r="Q30" s="164">
        <f t="shared" si="15"/>
        <v>-9.5445240532241571E-2</v>
      </c>
      <c r="R30" s="164">
        <f t="shared" si="13"/>
        <v>1.29777157751753E-2</v>
      </c>
      <c r="S30" s="163">
        <v>3634</v>
      </c>
      <c r="T30" s="163">
        <v>5043</v>
      </c>
      <c r="U30" s="163">
        <v>4299</v>
      </c>
      <c r="V30" s="163">
        <v>4182</v>
      </c>
      <c r="W30" s="163">
        <v>3809</v>
      </c>
      <c r="X30" s="164">
        <f t="shared" si="16"/>
        <v>-8.9191774270683921E-2</v>
      </c>
      <c r="Y30" s="164">
        <f t="shared" si="17"/>
        <v>1.1320642563119493E-2</v>
      </c>
    </row>
    <row r="31" spans="1:25" x14ac:dyDescent="0.25">
      <c r="A31" s="56"/>
      <c r="B31" s="162" t="s">
        <v>119</v>
      </c>
      <c r="C31" s="163">
        <v>347</v>
      </c>
      <c r="D31" s="163">
        <v>31</v>
      </c>
      <c r="E31" s="163">
        <v>255</v>
      </c>
      <c r="F31" s="163">
        <v>354</v>
      </c>
      <c r="G31" s="163">
        <v>238</v>
      </c>
      <c r="H31" s="163">
        <v>245</v>
      </c>
      <c r="I31" s="164">
        <f t="shared" si="14"/>
        <v>2.9411764705882248E-2</v>
      </c>
      <c r="J31" s="164">
        <f t="shared" si="11"/>
        <v>3.8236441669918064E-3</v>
      </c>
      <c r="K31" s="163">
        <v>5581</v>
      </c>
      <c r="L31" s="163">
        <v>422</v>
      </c>
      <c r="M31" s="163">
        <v>6242</v>
      </c>
      <c r="N31" s="163">
        <v>5459</v>
      </c>
      <c r="O31" s="163">
        <v>5642</v>
      </c>
      <c r="P31" s="163">
        <v>5557</v>
      </c>
      <c r="Q31" s="164">
        <f t="shared" si="15"/>
        <v>-1.5065579581708621E-2</v>
      </c>
      <c r="R31" s="164">
        <f t="shared" si="13"/>
        <v>2.0400895774441059E-2</v>
      </c>
      <c r="S31" s="163">
        <v>5928</v>
      </c>
      <c r="T31" s="163">
        <v>6497</v>
      </c>
      <c r="U31" s="163">
        <v>5813</v>
      </c>
      <c r="V31" s="163">
        <v>5880</v>
      </c>
      <c r="W31" s="163">
        <v>5802</v>
      </c>
      <c r="X31" s="164">
        <f t="shared" si="16"/>
        <v>-1.3265306122449028E-2</v>
      </c>
      <c r="Y31" s="164">
        <f t="shared" si="17"/>
        <v>1.7243992688689761E-2</v>
      </c>
    </row>
    <row r="32" spans="1:25" x14ac:dyDescent="0.25">
      <c r="A32" s="56"/>
      <c r="B32" s="162" t="s">
        <v>128</v>
      </c>
      <c r="C32" s="163">
        <v>488</v>
      </c>
      <c r="D32" s="163">
        <v>0</v>
      </c>
      <c r="E32" s="163">
        <v>223</v>
      </c>
      <c r="F32" s="163">
        <v>425</v>
      </c>
      <c r="G32" s="163">
        <v>416</v>
      </c>
      <c r="H32" s="163">
        <v>269</v>
      </c>
      <c r="I32" s="164">
        <f t="shared" si="14"/>
        <v>-0.35336538461538458</v>
      </c>
      <c r="J32" s="164">
        <f t="shared" si="11"/>
        <v>4.1982052282481469E-3</v>
      </c>
      <c r="K32" s="163">
        <v>3011</v>
      </c>
      <c r="L32" s="163">
        <v>10</v>
      </c>
      <c r="M32" s="163">
        <v>2084</v>
      </c>
      <c r="N32" s="163">
        <v>3085</v>
      </c>
      <c r="O32" s="163">
        <v>2541</v>
      </c>
      <c r="P32" s="163">
        <v>1839</v>
      </c>
      <c r="Q32" s="164">
        <f t="shared" si="15"/>
        <v>-0.27626918536009448</v>
      </c>
      <c r="R32" s="164">
        <f t="shared" si="13"/>
        <v>6.751349168471677E-3</v>
      </c>
      <c r="S32" s="163">
        <v>3499</v>
      </c>
      <c r="T32" s="163">
        <v>2307</v>
      </c>
      <c r="U32" s="163">
        <v>3510</v>
      </c>
      <c r="V32" s="163">
        <v>2957</v>
      </c>
      <c r="W32" s="163">
        <v>2108</v>
      </c>
      <c r="X32" s="164">
        <f t="shared" si="16"/>
        <v>-0.28711531958065606</v>
      </c>
      <c r="Y32" s="164">
        <f t="shared" si="17"/>
        <v>6.2651390189172726E-3</v>
      </c>
    </row>
    <row r="33" spans="1:25" x14ac:dyDescent="0.25">
      <c r="A33" s="56"/>
      <c r="B33" s="162" t="s">
        <v>131</v>
      </c>
      <c r="C33" s="163">
        <v>325</v>
      </c>
      <c r="D33" s="163">
        <v>1</v>
      </c>
      <c r="E33" s="163">
        <v>124</v>
      </c>
      <c r="F33" s="163">
        <v>215</v>
      </c>
      <c r="G33" s="163">
        <v>66</v>
      </c>
      <c r="H33" s="163">
        <v>85</v>
      </c>
      <c r="I33" s="164">
        <f t="shared" si="14"/>
        <v>0.28787878787878785</v>
      </c>
      <c r="J33" s="164">
        <f t="shared" si="11"/>
        <v>1.3265704252828716E-3</v>
      </c>
      <c r="K33" s="163">
        <v>4367</v>
      </c>
      <c r="L33" s="163">
        <v>40</v>
      </c>
      <c r="M33" s="163">
        <v>1477</v>
      </c>
      <c r="N33" s="163">
        <v>3883</v>
      </c>
      <c r="O33" s="163">
        <v>3418</v>
      </c>
      <c r="P33" s="163">
        <v>2724</v>
      </c>
      <c r="Q33" s="164">
        <f t="shared" si="15"/>
        <v>-0.20304271503803395</v>
      </c>
      <c r="R33" s="164">
        <f t="shared" si="13"/>
        <v>1.0000367120672565E-2</v>
      </c>
      <c r="S33" s="163">
        <v>4692</v>
      </c>
      <c r="T33" s="163">
        <v>1601</v>
      </c>
      <c r="U33" s="163">
        <v>4098</v>
      </c>
      <c r="V33" s="163">
        <v>3484</v>
      </c>
      <c r="W33" s="163">
        <v>2809</v>
      </c>
      <c r="X33" s="164">
        <f t="shared" si="16"/>
        <v>-0.19374282433983925</v>
      </c>
      <c r="Y33" s="164">
        <f t="shared" si="17"/>
        <v>8.3485652296672753E-3</v>
      </c>
    </row>
    <row r="34" spans="1:25" x14ac:dyDescent="0.25">
      <c r="A34" s="56"/>
      <c r="B34" s="167" t="s">
        <v>145</v>
      </c>
      <c r="C34" s="168">
        <f t="shared" ref="C34:H34" si="18">C26-SUM(C27:C33)</f>
        <v>3627</v>
      </c>
      <c r="D34" s="168">
        <f t="shared" si="18"/>
        <v>19</v>
      </c>
      <c r="E34" s="168">
        <f t="shared" si="18"/>
        <v>3112</v>
      </c>
      <c r="F34" s="168">
        <f t="shared" si="18"/>
        <v>4188</v>
      </c>
      <c r="G34" s="168">
        <f t="shared" si="18"/>
        <v>3494</v>
      </c>
      <c r="H34" s="168">
        <f t="shared" si="18"/>
        <v>3818</v>
      </c>
      <c r="I34" s="169">
        <f t="shared" si="14"/>
        <v>9.2730394962793339E-2</v>
      </c>
      <c r="J34" s="169">
        <f t="shared" si="11"/>
        <v>5.9586422161529456E-2</v>
      </c>
      <c r="K34" s="168">
        <f t="shared" ref="K34:P34" si="19">K26-SUM(K27:K33)</f>
        <v>21054</v>
      </c>
      <c r="L34" s="168">
        <f t="shared" si="19"/>
        <v>3447</v>
      </c>
      <c r="M34" s="168">
        <f t="shared" si="19"/>
        <v>17430</v>
      </c>
      <c r="N34" s="168">
        <f t="shared" si="19"/>
        <v>23161</v>
      </c>
      <c r="O34" s="168">
        <f t="shared" si="19"/>
        <v>27000</v>
      </c>
      <c r="P34" s="168">
        <f t="shared" si="19"/>
        <v>26783</v>
      </c>
      <c r="Q34" s="169">
        <f t="shared" si="15"/>
        <v>-8.0370370370370647E-3</v>
      </c>
      <c r="R34" s="169">
        <f t="shared" si="13"/>
        <v>9.8325929733103265E-2</v>
      </c>
      <c r="S34" s="168">
        <f>S26-SUM(S27:S33)</f>
        <v>24681</v>
      </c>
      <c r="T34" s="168">
        <f>T26-SUM(T27:T33)</f>
        <v>20542</v>
      </c>
      <c r="U34" s="168">
        <f>U26-SUM(U27:U33)</f>
        <v>27349</v>
      </c>
      <c r="V34" s="168">
        <f>V26-SUM(V27:V33)</f>
        <v>30494</v>
      </c>
      <c r="W34" s="168">
        <f>W26-SUM(W27:W33)</f>
        <v>30601</v>
      </c>
      <c r="X34" s="169">
        <f t="shared" si="16"/>
        <v>3.508886994162852E-3</v>
      </c>
      <c r="Y34" s="169">
        <f t="shared" si="17"/>
        <v>9.0948538480971272E-2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0">C37+C40</f>
        <v>15716</v>
      </c>
      <c r="D36" s="175">
        <f t="shared" si="20"/>
        <v>478</v>
      </c>
      <c r="E36" s="175">
        <f t="shared" si="20"/>
        <v>7833</v>
      </c>
      <c r="F36" s="175">
        <f t="shared" si="20"/>
        <v>14965</v>
      </c>
      <c r="G36" s="175">
        <f t="shared" si="20"/>
        <v>12114</v>
      </c>
      <c r="H36" s="175">
        <f t="shared" si="20"/>
        <v>17541</v>
      </c>
      <c r="I36" s="176">
        <f>IFERROR(H36/G36-1,"-")</f>
        <v>0.4479940564635958</v>
      </c>
      <c r="J36" s="176">
        <f t="shared" ref="J36:J48" si="21">H36/H$8</f>
        <v>0.27375731564572764</v>
      </c>
      <c r="K36" s="175">
        <f t="shared" ref="K36:P36" si="22">K37+K40</f>
        <v>44788</v>
      </c>
      <c r="L36" s="175">
        <f t="shared" si="22"/>
        <v>1594</v>
      </c>
      <c r="M36" s="175">
        <f t="shared" si="22"/>
        <v>32265</v>
      </c>
      <c r="N36" s="175">
        <f t="shared" si="22"/>
        <v>48326</v>
      </c>
      <c r="O36" s="175">
        <f t="shared" si="22"/>
        <v>49957</v>
      </c>
      <c r="P36" s="175">
        <f t="shared" si="22"/>
        <v>51937</v>
      </c>
      <c r="Q36" s="176">
        <f>IFERROR(P36/O36-1,"-")</f>
        <v>3.9634085313369427E-2</v>
      </c>
      <c r="R36" s="176">
        <f t="shared" ref="R36:R48" si="23">P36/P$8</f>
        <v>0.19067146371012153</v>
      </c>
      <c r="S36" s="175">
        <f>S37+S40</f>
        <v>60504</v>
      </c>
      <c r="T36" s="175">
        <f>T37+T40</f>
        <v>40098</v>
      </c>
      <c r="U36" s="175">
        <f>U37+U40</f>
        <v>63291</v>
      </c>
      <c r="V36" s="175">
        <f>V37+V40</f>
        <v>62071</v>
      </c>
      <c r="W36" s="175">
        <f>W37+W40</f>
        <v>69478</v>
      </c>
      <c r="X36" s="176">
        <f>IFERROR(W36/V36-1,"-")</f>
        <v>0.11933108859209618</v>
      </c>
      <c r="Y36" s="176">
        <f>W36/W$8</f>
        <v>0.20649398897359308</v>
      </c>
    </row>
    <row r="37" spans="1:25" x14ac:dyDescent="0.25">
      <c r="A37" s="56"/>
      <c r="B37" s="158" t="s">
        <v>97</v>
      </c>
      <c r="C37" s="159">
        <v>865</v>
      </c>
      <c r="D37" s="159">
        <v>116</v>
      </c>
      <c r="E37" s="159">
        <v>492</v>
      </c>
      <c r="F37" s="159">
        <v>1199</v>
      </c>
      <c r="G37" s="159">
        <v>416</v>
      </c>
      <c r="H37" s="159">
        <v>1320</v>
      </c>
      <c r="I37" s="160">
        <f>IFERROR(H37/G37-1,"-")</f>
        <v>2.1730769230769229</v>
      </c>
      <c r="J37" s="160">
        <f t="shared" si="21"/>
        <v>2.0600858369098713E-2</v>
      </c>
      <c r="K37" s="159">
        <v>3083</v>
      </c>
      <c r="L37" s="159">
        <v>164</v>
      </c>
      <c r="M37" s="159">
        <v>2441</v>
      </c>
      <c r="N37" s="159">
        <v>3081</v>
      </c>
      <c r="O37" s="159">
        <v>2717</v>
      </c>
      <c r="P37" s="159">
        <v>2842</v>
      </c>
      <c r="Q37" s="160">
        <f>IFERROR(P37/O37-1,"-")</f>
        <v>4.6006624953993436E-2</v>
      </c>
      <c r="R37" s="160">
        <f t="shared" si="23"/>
        <v>1.043356951429935E-2</v>
      </c>
      <c r="S37" s="159">
        <v>3948</v>
      </c>
      <c r="T37" s="159">
        <v>2933</v>
      </c>
      <c r="U37" s="159">
        <v>4280</v>
      </c>
      <c r="V37" s="159">
        <v>3133</v>
      </c>
      <c r="W37" s="159">
        <v>4162</v>
      </c>
      <c r="X37" s="160">
        <f>IFERROR(W37/V37-1,"-")</f>
        <v>0.32843919565911261</v>
      </c>
      <c r="Y37" s="160">
        <f>W37/W$8</f>
        <v>1.2369785861828124E-2</v>
      </c>
    </row>
    <row r="38" spans="1:25" x14ac:dyDescent="0.25">
      <c r="A38" s="56"/>
      <c r="B38" s="162" t="s">
        <v>103</v>
      </c>
      <c r="C38" s="163">
        <v>254</v>
      </c>
      <c r="D38" s="163">
        <v>103</v>
      </c>
      <c r="E38" s="163">
        <v>391</v>
      </c>
      <c r="F38" s="163">
        <v>306</v>
      </c>
      <c r="G38" s="163">
        <v>145</v>
      </c>
      <c r="H38" s="163">
        <v>703</v>
      </c>
      <c r="I38" s="164">
        <f>IFERROR(H38/G38-1,"-")</f>
        <v>3.8482758620689657</v>
      </c>
      <c r="J38" s="164">
        <f t="shared" si="21"/>
        <v>1.0971517752633633E-2</v>
      </c>
      <c r="K38" s="163">
        <v>559</v>
      </c>
      <c r="L38" s="163">
        <v>17</v>
      </c>
      <c r="M38" s="163">
        <v>443</v>
      </c>
      <c r="N38" s="163">
        <v>401</v>
      </c>
      <c r="O38" s="163">
        <v>461</v>
      </c>
      <c r="P38" s="163">
        <v>496</v>
      </c>
      <c r="Q38" s="164">
        <f>IFERROR(P38/O38-1,"-")</f>
        <v>7.5921908893709311E-2</v>
      </c>
      <c r="R38" s="164">
        <f t="shared" si="23"/>
        <v>1.8209185359227577E-3</v>
      </c>
      <c r="S38" s="163">
        <v>813</v>
      </c>
      <c r="T38" s="163">
        <v>834</v>
      </c>
      <c r="U38" s="163">
        <v>707</v>
      </c>
      <c r="V38" s="163">
        <v>606</v>
      </c>
      <c r="W38" s="163">
        <v>1199</v>
      </c>
      <c r="X38" s="164">
        <f>IFERROR(W38/V38-1,"-")</f>
        <v>0.97854785478547845</v>
      </c>
      <c r="Y38" s="164">
        <f>W38/W$8</f>
        <v>3.5635207228092076E-3</v>
      </c>
    </row>
    <row r="39" spans="1:25" x14ac:dyDescent="0.25">
      <c r="A39" s="56"/>
      <c r="B39" s="162" t="s">
        <v>100</v>
      </c>
      <c r="C39" s="163">
        <v>611</v>
      </c>
      <c r="D39" s="163">
        <v>13</v>
      </c>
      <c r="E39" s="163">
        <v>101</v>
      </c>
      <c r="F39" s="163">
        <v>893</v>
      </c>
      <c r="G39" s="163">
        <v>271</v>
      </c>
      <c r="H39" s="163">
        <v>617</v>
      </c>
      <c r="I39" s="164">
        <f>IFERROR(H39/G39-1,"-")</f>
        <v>1.2767527675276753</v>
      </c>
      <c r="J39" s="164">
        <f t="shared" si="21"/>
        <v>9.6293406164650805E-3</v>
      </c>
      <c r="K39" s="163">
        <v>2524</v>
      </c>
      <c r="L39" s="163">
        <v>147</v>
      </c>
      <c r="M39" s="163">
        <v>1998</v>
      </c>
      <c r="N39" s="163">
        <v>2680</v>
      </c>
      <c r="O39" s="163">
        <v>2256</v>
      </c>
      <c r="P39" s="163">
        <v>2346</v>
      </c>
      <c r="Q39" s="164">
        <f>IFERROR(P39/O39-1,"-")</f>
        <v>3.9893617021276695E-2</v>
      </c>
      <c r="R39" s="164">
        <f t="shared" si="23"/>
        <v>8.6126509783765928E-3</v>
      </c>
      <c r="S39" s="163">
        <v>3135</v>
      </c>
      <c r="T39" s="163">
        <v>2099</v>
      </c>
      <c r="U39" s="163">
        <v>3573</v>
      </c>
      <c r="V39" s="163">
        <v>2527</v>
      </c>
      <c r="W39" s="163">
        <v>2963</v>
      </c>
      <c r="X39" s="164">
        <f>IFERROR(W39/V39-1,"-")</f>
        <v>0.17253660466956866</v>
      </c>
      <c r="Y39" s="164">
        <f>W39/W$8</f>
        <v>8.8062651390189168E-3</v>
      </c>
    </row>
    <row r="40" spans="1:25" x14ac:dyDescent="0.25">
      <c r="A40" s="56"/>
      <c r="B40" s="158" t="s">
        <v>107</v>
      </c>
      <c r="C40" s="159">
        <v>14851</v>
      </c>
      <c r="D40" s="159">
        <v>362</v>
      </c>
      <c r="E40" s="159">
        <v>7341</v>
      </c>
      <c r="F40" s="159">
        <v>13766</v>
      </c>
      <c r="G40" s="159">
        <v>11698</v>
      </c>
      <c r="H40" s="159">
        <v>16221</v>
      </c>
      <c r="I40" s="160">
        <f>IFERROR(H40/G40-1,"-")</f>
        <v>0.38664729013506571</v>
      </c>
      <c r="J40" s="160">
        <f t="shared" si="21"/>
        <v>0.25315645727662894</v>
      </c>
      <c r="K40" s="159">
        <v>41705</v>
      </c>
      <c r="L40" s="159">
        <v>1430</v>
      </c>
      <c r="M40" s="159">
        <v>29824</v>
      </c>
      <c r="N40" s="159">
        <v>45245</v>
      </c>
      <c r="O40" s="159">
        <v>47240</v>
      </c>
      <c r="P40" s="159">
        <v>49095</v>
      </c>
      <c r="Q40" s="160">
        <f>IFERROR(P40/O40-1,"-")</f>
        <v>3.9267569856054285E-2</v>
      </c>
      <c r="R40" s="160">
        <f t="shared" si="23"/>
        <v>0.18023789419582217</v>
      </c>
      <c r="S40" s="159">
        <v>56556</v>
      </c>
      <c r="T40" s="159">
        <v>37165</v>
      </c>
      <c r="U40" s="159">
        <v>59011</v>
      </c>
      <c r="V40" s="159">
        <v>58938</v>
      </c>
      <c r="W40" s="159">
        <v>65316</v>
      </c>
      <c r="X40" s="160">
        <f>IFERROR(W40/V40-1,"-")</f>
        <v>0.10821541280667812</v>
      </c>
      <c r="Y40" s="160">
        <f>W40/W$8</f>
        <v>0.19412420311176498</v>
      </c>
    </row>
    <row r="41" spans="1:25" s="56" customFormat="1" x14ac:dyDescent="0.25">
      <c r="B41" s="162" t="s">
        <v>110</v>
      </c>
      <c r="C41" s="163">
        <v>6951</v>
      </c>
      <c r="D41" s="163">
        <v>26</v>
      </c>
      <c r="E41" s="163">
        <v>2428</v>
      </c>
      <c r="F41" s="163">
        <v>4717</v>
      </c>
      <c r="G41" s="163">
        <v>3976</v>
      </c>
      <c r="H41" s="163">
        <v>5690</v>
      </c>
      <c r="I41" s="164">
        <f t="shared" ref="I41:I48" si="24">IFERROR(H41/G41-1,"-")</f>
        <v>0.4310865191146882</v>
      </c>
      <c r="J41" s="164">
        <f t="shared" si="21"/>
        <v>8.8802184939523993E-2</v>
      </c>
      <c r="K41" s="163">
        <v>18246</v>
      </c>
      <c r="L41" s="163">
        <v>123</v>
      </c>
      <c r="M41" s="163">
        <v>10353</v>
      </c>
      <c r="N41" s="163">
        <v>18172</v>
      </c>
      <c r="O41" s="163">
        <v>20864</v>
      </c>
      <c r="P41" s="163">
        <v>22769</v>
      </c>
      <c r="Q41" s="164">
        <f t="shared" ref="Q41:Q48" si="25">IFERROR(P41/O41-1,"-")</f>
        <v>9.1305598159509227E-2</v>
      </c>
      <c r="R41" s="164">
        <f t="shared" si="23"/>
        <v>8.3589705936341269E-2</v>
      </c>
      <c r="S41" s="163">
        <v>25197</v>
      </c>
      <c r="T41" s="163">
        <v>12781</v>
      </c>
      <c r="U41" s="163">
        <v>22889</v>
      </c>
      <c r="V41" s="163">
        <v>24840</v>
      </c>
      <c r="W41" s="163">
        <v>28459</v>
      </c>
      <c r="X41" s="164">
        <f t="shared" ref="X41:X48" si="26">IFERROR(W41/V41-1,"-")</f>
        <v>0.14569243156199674</v>
      </c>
      <c r="Y41" s="164">
        <f t="shared" ref="Y41:Y48" si="27">W41/W$8</f>
        <v>8.4582348832716633E-2</v>
      </c>
    </row>
    <row r="42" spans="1:25" s="56" customFormat="1" x14ac:dyDescent="0.25">
      <c r="B42" s="162" t="s">
        <v>113</v>
      </c>
      <c r="C42" s="163">
        <v>1031</v>
      </c>
      <c r="D42" s="163">
        <v>26</v>
      </c>
      <c r="E42" s="163">
        <v>324</v>
      </c>
      <c r="F42" s="163">
        <v>922</v>
      </c>
      <c r="G42" s="163">
        <v>780</v>
      </c>
      <c r="H42" s="163">
        <v>1291</v>
      </c>
      <c r="I42" s="164">
        <f t="shared" si="24"/>
        <v>0.65512820512820502</v>
      </c>
      <c r="J42" s="164">
        <f t="shared" si="21"/>
        <v>2.014826375341397E-2</v>
      </c>
      <c r="K42" s="163">
        <v>2273</v>
      </c>
      <c r="L42" s="163">
        <v>146</v>
      </c>
      <c r="M42" s="163">
        <v>1850</v>
      </c>
      <c r="N42" s="163">
        <v>2199</v>
      </c>
      <c r="O42" s="163">
        <v>2167</v>
      </c>
      <c r="P42" s="163">
        <v>1711</v>
      </c>
      <c r="Q42" s="164">
        <f t="shared" si="25"/>
        <v>-0.21042916474388551</v>
      </c>
      <c r="R42" s="164">
        <f t="shared" si="23"/>
        <v>6.2814347075883844E-3</v>
      </c>
      <c r="S42" s="163">
        <v>3304</v>
      </c>
      <c r="T42" s="163">
        <v>2174</v>
      </c>
      <c r="U42" s="163">
        <v>3121</v>
      </c>
      <c r="V42" s="163">
        <v>2947</v>
      </c>
      <c r="W42" s="163">
        <v>3002</v>
      </c>
      <c r="X42" s="164">
        <f t="shared" si="26"/>
        <v>1.8663047166610047E-2</v>
      </c>
      <c r="Y42" s="164">
        <f t="shared" si="27"/>
        <v>8.9221761550235534E-3</v>
      </c>
    </row>
    <row r="43" spans="1:25" x14ac:dyDescent="0.25">
      <c r="A43" s="56"/>
      <c r="B43" s="162" t="s">
        <v>116</v>
      </c>
      <c r="C43" s="163">
        <v>688</v>
      </c>
      <c r="D43" s="163">
        <v>16</v>
      </c>
      <c r="E43" s="163">
        <v>279</v>
      </c>
      <c r="F43" s="163">
        <v>569</v>
      </c>
      <c r="G43" s="163">
        <v>436</v>
      </c>
      <c r="H43" s="163">
        <v>653</v>
      </c>
      <c r="I43" s="164">
        <f t="shared" si="24"/>
        <v>0.49770642201834869</v>
      </c>
      <c r="J43" s="164">
        <f t="shared" si="21"/>
        <v>1.0191182208349591E-2</v>
      </c>
      <c r="K43" s="163">
        <v>1096</v>
      </c>
      <c r="L43" s="163">
        <v>191</v>
      </c>
      <c r="M43" s="163">
        <v>859</v>
      </c>
      <c r="N43" s="163">
        <v>1125</v>
      </c>
      <c r="O43" s="163">
        <v>1083</v>
      </c>
      <c r="P43" s="163">
        <v>1154</v>
      </c>
      <c r="Q43" s="164">
        <f t="shared" si="25"/>
        <v>6.5558633425669477E-2</v>
      </c>
      <c r="R43" s="164">
        <f t="shared" si="23"/>
        <v>4.2365725614009328E-3</v>
      </c>
      <c r="S43" s="163">
        <v>1784</v>
      </c>
      <c r="T43" s="163">
        <v>1138</v>
      </c>
      <c r="U43" s="163">
        <v>1694</v>
      </c>
      <c r="V43" s="163">
        <v>1519</v>
      </c>
      <c r="W43" s="163">
        <v>1807</v>
      </c>
      <c r="X43" s="164">
        <f t="shared" si="26"/>
        <v>0.18959842001316662</v>
      </c>
      <c r="Y43" s="164">
        <f t="shared" si="27"/>
        <v>5.3705437415481547E-3</v>
      </c>
    </row>
    <row r="44" spans="1:25" x14ac:dyDescent="0.25">
      <c r="A44" s="56"/>
      <c r="B44" s="162" t="s">
        <v>123</v>
      </c>
      <c r="C44" s="163">
        <v>255</v>
      </c>
      <c r="D44" s="163">
        <v>3</v>
      </c>
      <c r="E44" s="163">
        <v>286</v>
      </c>
      <c r="F44" s="163">
        <v>311</v>
      </c>
      <c r="G44" s="163">
        <v>309</v>
      </c>
      <c r="H44" s="163">
        <v>370</v>
      </c>
      <c r="I44" s="164">
        <f t="shared" si="24"/>
        <v>0.19741100323624594</v>
      </c>
      <c r="J44" s="164">
        <f t="shared" si="21"/>
        <v>5.7744830277019115E-3</v>
      </c>
      <c r="K44" s="163">
        <v>2205</v>
      </c>
      <c r="L44" s="163">
        <v>52</v>
      </c>
      <c r="M44" s="163">
        <v>1636</v>
      </c>
      <c r="N44" s="163">
        <v>2301</v>
      </c>
      <c r="O44" s="163">
        <v>2227</v>
      </c>
      <c r="P44" s="163">
        <v>1864</v>
      </c>
      <c r="Q44" s="164">
        <f t="shared" si="25"/>
        <v>-0.16299955096542429</v>
      </c>
      <c r="R44" s="164">
        <f t="shared" si="23"/>
        <v>6.8431293366129449E-3</v>
      </c>
      <c r="S44" s="163">
        <v>2460</v>
      </c>
      <c r="T44" s="163">
        <v>1922</v>
      </c>
      <c r="U44" s="163">
        <v>2612</v>
      </c>
      <c r="V44" s="163">
        <v>2536</v>
      </c>
      <c r="W44" s="163">
        <v>2234</v>
      </c>
      <c r="X44" s="164">
        <f t="shared" si="26"/>
        <v>-0.11908517350157732</v>
      </c>
      <c r="Y44" s="164">
        <f t="shared" si="27"/>
        <v>6.6396207629322518E-3</v>
      </c>
    </row>
    <row r="45" spans="1:25" x14ac:dyDescent="0.25">
      <c r="A45" s="56"/>
      <c r="B45" s="162" t="s">
        <v>119</v>
      </c>
      <c r="C45" s="163">
        <v>279</v>
      </c>
      <c r="D45" s="163">
        <v>12</v>
      </c>
      <c r="E45" s="163">
        <v>119</v>
      </c>
      <c r="F45" s="163">
        <v>215</v>
      </c>
      <c r="G45" s="163">
        <v>228</v>
      </c>
      <c r="H45" s="163">
        <v>256</v>
      </c>
      <c r="I45" s="164">
        <f t="shared" si="24"/>
        <v>0.12280701754385959</v>
      </c>
      <c r="J45" s="164">
        <f t="shared" si="21"/>
        <v>3.9953179867342958E-3</v>
      </c>
      <c r="K45" s="163">
        <v>3473</v>
      </c>
      <c r="L45" s="163">
        <v>63</v>
      </c>
      <c r="M45" s="163">
        <v>1889</v>
      </c>
      <c r="N45" s="163">
        <v>3175</v>
      </c>
      <c r="O45" s="163">
        <v>3186</v>
      </c>
      <c r="P45" s="163">
        <v>2018</v>
      </c>
      <c r="Q45" s="164">
        <f t="shared" si="25"/>
        <v>-0.36660389202762089</v>
      </c>
      <c r="R45" s="164">
        <f t="shared" si="23"/>
        <v>7.4084951723631561E-3</v>
      </c>
      <c r="S45" s="163">
        <v>3752</v>
      </c>
      <c r="T45" s="163">
        <v>2008</v>
      </c>
      <c r="U45" s="163">
        <v>3390</v>
      </c>
      <c r="V45" s="163">
        <v>3414</v>
      </c>
      <c r="W45" s="163">
        <v>2274</v>
      </c>
      <c r="X45" s="164">
        <f t="shared" si="26"/>
        <v>-0.33391915641476277</v>
      </c>
      <c r="Y45" s="164">
        <f t="shared" si="27"/>
        <v>6.7585038562703401E-3</v>
      </c>
    </row>
    <row r="46" spans="1:25" x14ac:dyDescent="0.25">
      <c r="A46" s="56"/>
      <c r="B46" s="162" t="s">
        <v>128</v>
      </c>
      <c r="C46" s="163">
        <v>465</v>
      </c>
      <c r="D46" s="163">
        <v>0</v>
      </c>
      <c r="E46" s="163">
        <v>291</v>
      </c>
      <c r="F46" s="163">
        <v>370</v>
      </c>
      <c r="G46" s="163">
        <v>215</v>
      </c>
      <c r="H46" s="163">
        <v>364</v>
      </c>
      <c r="I46" s="164">
        <f t="shared" si="24"/>
        <v>0.69302325581395352</v>
      </c>
      <c r="J46" s="164">
        <f t="shared" si="21"/>
        <v>5.6808427623878267E-3</v>
      </c>
      <c r="K46" s="163">
        <v>855</v>
      </c>
      <c r="L46" s="163">
        <v>33</v>
      </c>
      <c r="M46" s="163">
        <v>937</v>
      </c>
      <c r="N46" s="163">
        <v>1322</v>
      </c>
      <c r="O46" s="163">
        <v>1137</v>
      </c>
      <c r="P46" s="163">
        <v>1345</v>
      </c>
      <c r="Q46" s="164">
        <f t="shared" si="25"/>
        <v>0.18293755496921715</v>
      </c>
      <c r="R46" s="164">
        <f t="shared" si="23"/>
        <v>4.9377730460002205E-3</v>
      </c>
      <c r="S46" s="163">
        <v>1320</v>
      </c>
      <c r="T46" s="163">
        <v>1228</v>
      </c>
      <c r="U46" s="163">
        <v>1692</v>
      </c>
      <c r="V46" s="163">
        <v>1352</v>
      </c>
      <c r="W46" s="163">
        <v>1709</v>
      </c>
      <c r="X46" s="164">
        <f t="shared" si="26"/>
        <v>0.26405325443786976</v>
      </c>
      <c r="Y46" s="164">
        <f t="shared" si="27"/>
        <v>5.0792801628698377E-3</v>
      </c>
    </row>
    <row r="47" spans="1:25" x14ac:dyDescent="0.25">
      <c r="A47" s="56"/>
      <c r="B47" s="162" t="s">
        <v>131</v>
      </c>
      <c r="C47" s="163">
        <v>463</v>
      </c>
      <c r="D47" s="163">
        <v>0</v>
      </c>
      <c r="E47" s="163">
        <v>223</v>
      </c>
      <c r="F47" s="163">
        <v>276</v>
      </c>
      <c r="G47" s="163">
        <v>179</v>
      </c>
      <c r="H47" s="163">
        <v>210</v>
      </c>
      <c r="I47" s="164">
        <f t="shared" si="24"/>
        <v>0.17318435754189943</v>
      </c>
      <c r="J47" s="164">
        <f t="shared" si="21"/>
        <v>3.2774092859929769E-3</v>
      </c>
      <c r="K47" s="163">
        <v>1494</v>
      </c>
      <c r="L47" s="163">
        <v>305</v>
      </c>
      <c r="M47" s="163">
        <v>1228</v>
      </c>
      <c r="N47" s="163">
        <v>1491</v>
      </c>
      <c r="O47" s="163">
        <v>1553</v>
      </c>
      <c r="P47" s="163">
        <v>1248</v>
      </c>
      <c r="Q47" s="164">
        <f t="shared" si="25"/>
        <v>-0.19639407598197034</v>
      </c>
      <c r="R47" s="164">
        <f t="shared" si="23"/>
        <v>4.5816659936121001E-3</v>
      </c>
      <c r="S47" s="163">
        <v>1957</v>
      </c>
      <c r="T47" s="163">
        <v>1451</v>
      </c>
      <c r="U47" s="163">
        <v>1767</v>
      </c>
      <c r="V47" s="163">
        <v>1732</v>
      </c>
      <c r="W47" s="163">
        <v>1458</v>
      </c>
      <c r="X47" s="164">
        <f t="shared" si="26"/>
        <v>-0.15819861431870674</v>
      </c>
      <c r="Y47" s="164">
        <f t="shared" si="27"/>
        <v>4.3332887521733317E-3</v>
      </c>
    </row>
    <row r="48" spans="1:25" x14ac:dyDescent="0.25">
      <c r="A48" s="56"/>
      <c r="B48" s="167" t="s">
        <v>145</v>
      </c>
      <c r="C48" s="168">
        <f t="shared" ref="C48:H48" si="28">C40-SUM(C41:C47)</f>
        <v>4719</v>
      </c>
      <c r="D48" s="168">
        <f t="shared" si="28"/>
        <v>279</v>
      </c>
      <c r="E48" s="168">
        <f t="shared" si="28"/>
        <v>3391</v>
      </c>
      <c r="F48" s="168">
        <f t="shared" si="28"/>
        <v>6386</v>
      </c>
      <c r="G48" s="168">
        <f t="shared" si="28"/>
        <v>5575</v>
      </c>
      <c r="H48" s="168">
        <f t="shared" si="28"/>
        <v>7387</v>
      </c>
      <c r="I48" s="169">
        <f t="shared" si="24"/>
        <v>0.32502242152466376</v>
      </c>
      <c r="J48" s="169">
        <f t="shared" si="21"/>
        <v>0.11528677331252439</v>
      </c>
      <c r="K48" s="168">
        <f t="shared" ref="K48:P48" si="29">K40-SUM(K41:K47)</f>
        <v>12063</v>
      </c>
      <c r="L48" s="168">
        <f t="shared" si="29"/>
        <v>517</v>
      </c>
      <c r="M48" s="168">
        <f t="shared" si="29"/>
        <v>11072</v>
      </c>
      <c r="N48" s="168">
        <f t="shared" si="29"/>
        <v>15460</v>
      </c>
      <c r="O48" s="168">
        <f t="shared" si="29"/>
        <v>15023</v>
      </c>
      <c r="P48" s="168">
        <f t="shared" si="29"/>
        <v>16986</v>
      </c>
      <c r="Q48" s="169">
        <f t="shared" si="25"/>
        <v>0.13066631165546161</v>
      </c>
      <c r="R48" s="169">
        <f t="shared" si="23"/>
        <v>6.2359117441903152E-2</v>
      </c>
      <c r="S48" s="168">
        <f>S40-SUM(S41:S47)</f>
        <v>16782</v>
      </c>
      <c r="T48" s="168">
        <f>T40-SUM(T41:T47)</f>
        <v>14463</v>
      </c>
      <c r="U48" s="168">
        <f>U40-SUM(U41:U47)</f>
        <v>21846</v>
      </c>
      <c r="V48" s="168">
        <f>V40-SUM(V41:V47)</f>
        <v>20598</v>
      </c>
      <c r="W48" s="168">
        <f>W40-SUM(W41:W47)</f>
        <v>24373</v>
      </c>
      <c r="X48" s="169">
        <f t="shared" si="26"/>
        <v>0.1832702204097485</v>
      </c>
      <c r="Y48" s="169">
        <f t="shared" si="27"/>
        <v>7.2438440848230867E-2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0">C51+C54</f>
        <v>0</v>
      </c>
      <c r="D50" s="175">
        <f t="shared" si="30"/>
        <v>596</v>
      </c>
      <c r="E50" s="175">
        <f t="shared" si="30"/>
        <v>0</v>
      </c>
      <c r="F50" s="175">
        <f t="shared" si="30"/>
        <v>0</v>
      </c>
      <c r="G50" s="175">
        <f t="shared" si="30"/>
        <v>0</v>
      </c>
      <c r="H50" s="175">
        <f t="shared" si="30"/>
        <v>0</v>
      </c>
      <c r="I50" s="176" t="str">
        <f>IFERROR(H50/G50-1,"-")</f>
        <v>-</v>
      </c>
      <c r="J50" s="176">
        <f t="shared" ref="J50:J62" si="31">H50/H$8</f>
        <v>0</v>
      </c>
      <c r="K50" s="175">
        <f t="shared" ref="K50:P50" si="32">K51+K54</f>
        <v>0</v>
      </c>
      <c r="L50" s="175">
        <f t="shared" si="32"/>
        <v>0</v>
      </c>
      <c r="M50" s="175">
        <f t="shared" si="32"/>
        <v>0</v>
      </c>
      <c r="N50" s="175">
        <f t="shared" si="32"/>
        <v>0</v>
      </c>
      <c r="O50" s="175">
        <f t="shared" si="32"/>
        <v>0</v>
      </c>
      <c r="P50" s="175">
        <f t="shared" si="32"/>
        <v>0</v>
      </c>
      <c r="Q50" s="176" t="str">
        <f>IFERROR(P50/O50-1,"-")</f>
        <v>-</v>
      </c>
      <c r="R50" s="176">
        <f t="shared" ref="R50:R62" si="33">P50/P$8</f>
        <v>0</v>
      </c>
      <c r="S50" s="175">
        <f>S51+S54</f>
        <v>3026</v>
      </c>
      <c r="T50" s="175">
        <f>T51+T54</f>
        <v>2563</v>
      </c>
      <c r="U50" s="175">
        <f>U51+U54</f>
        <v>6858</v>
      </c>
      <c r="V50" s="175">
        <f>V51+V54</f>
        <v>4426</v>
      </c>
      <c r="W50" s="175">
        <f>W51+W54</f>
        <v>4533</v>
      </c>
      <c r="X50" s="176">
        <f>IFERROR(W50/V50-1,"-")</f>
        <v>2.4175327609579744E-2</v>
      </c>
      <c r="Y50" s="176">
        <f>W50/W$8</f>
        <v>1.3472426552538897E-2</v>
      </c>
    </row>
    <row r="51" spans="1:25" x14ac:dyDescent="0.25">
      <c r="A51" s="56"/>
      <c r="B51" s="158" t="s">
        <v>97</v>
      </c>
      <c r="C51" s="159">
        <v>0</v>
      </c>
      <c r="D51" s="159">
        <v>107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1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3"/>
        <v>0</v>
      </c>
      <c r="S51" s="159">
        <v>273</v>
      </c>
      <c r="T51" s="159">
        <v>161</v>
      </c>
      <c r="U51" s="159">
        <v>3474</v>
      </c>
      <c r="V51" s="159">
        <v>596</v>
      </c>
      <c r="W51" s="159">
        <v>894</v>
      </c>
      <c r="X51" s="160">
        <f>IFERROR(W51/V51-1,"-")</f>
        <v>0.5</v>
      </c>
      <c r="Y51" s="160">
        <f>W51/W$8</f>
        <v>2.6570371361062813E-3</v>
      </c>
    </row>
    <row r="52" spans="1:25" x14ac:dyDescent="0.25">
      <c r="A52" s="56"/>
      <c r="B52" s="162" t="s">
        <v>103</v>
      </c>
      <c r="C52" s="163">
        <v>0</v>
      </c>
      <c r="D52" s="163">
        <v>45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1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3"/>
        <v>0</v>
      </c>
      <c r="S52" s="163">
        <v>125</v>
      </c>
      <c r="T52" s="163">
        <v>36</v>
      </c>
      <c r="U52" s="163">
        <v>2737</v>
      </c>
      <c r="V52" s="163">
        <v>279</v>
      </c>
      <c r="W52" s="163">
        <v>394</v>
      </c>
      <c r="X52" s="164">
        <f>IFERROR(W52/V52-1,"-")</f>
        <v>0.41218637992831542</v>
      </c>
      <c r="Y52" s="164">
        <f>W52/W$8</f>
        <v>1.1709984693801733E-3</v>
      </c>
    </row>
    <row r="53" spans="1:25" x14ac:dyDescent="0.25">
      <c r="A53" s="56"/>
      <c r="B53" s="162" t="s">
        <v>100</v>
      </c>
      <c r="C53" s="163">
        <v>0</v>
      </c>
      <c r="D53" s="163">
        <v>62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1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3"/>
        <v>0</v>
      </c>
      <c r="S53" s="163">
        <v>148</v>
      </c>
      <c r="T53" s="163">
        <v>125</v>
      </c>
      <c r="U53" s="163">
        <v>737</v>
      </c>
      <c r="V53" s="163">
        <v>317</v>
      </c>
      <c r="W53" s="163">
        <v>500</v>
      </c>
      <c r="X53" s="164">
        <f>IFERROR(W53/V53-1,"-")</f>
        <v>0.57728706624605675</v>
      </c>
      <c r="Y53" s="164">
        <f>W53/W$8</f>
        <v>1.4860386667261082E-3</v>
      </c>
    </row>
    <row r="54" spans="1:25" x14ac:dyDescent="0.25">
      <c r="A54" s="56"/>
      <c r="B54" s="158" t="s">
        <v>107</v>
      </c>
      <c r="C54" s="159">
        <v>0</v>
      </c>
      <c r="D54" s="159">
        <v>489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1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3"/>
        <v>0</v>
      </c>
      <c r="S54" s="159">
        <v>2753</v>
      </c>
      <c r="T54" s="159">
        <v>2402</v>
      </c>
      <c r="U54" s="159">
        <v>3384</v>
      </c>
      <c r="V54" s="159">
        <v>3830</v>
      </c>
      <c r="W54" s="159">
        <v>3639</v>
      </c>
      <c r="X54" s="160">
        <f>IFERROR(W54/V54-1,"-")</f>
        <v>-4.9869451697127976E-2</v>
      </c>
      <c r="Y54" s="160">
        <f>W54/W$8</f>
        <v>1.0815389416432616E-2</v>
      </c>
    </row>
    <row r="55" spans="1:25" s="56" customFormat="1" x14ac:dyDescent="0.25">
      <c r="B55" s="162" t="s">
        <v>110</v>
      </c>
      <c r="C55" s="163">
        <v>0</v>
      </c>
      <c r="D55" s="163">
        <v>19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4">IFERROR(H55/G55-1,"-")</f>
        <v>-</v>
      </c>
      <c r="J55" s="164">
        <f t="shared" si="31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5">IFERROR(P55/O55-1,"-")</f>
        <v>-</v>
      </c>
      <c r="R55" s="164">
        <f t="shared" si="33"/>
        <v>0</v>
      </c>
      <c r="S55" s="163">
        <v>668</v>
      </c>
      <c r="T55" s="163">
        <v>648</v>
      </c>
      <c r="U55" s="163">
        <v>937</v>
      </c>
      <c r="V55" s="163">
        <v>903</v>
      </c>
      <c r="W55" s="163">
        <v>1236</v>
      </c>
      <c r="X55" s="164">
        <f t="shared" ref="X55:X62" si="36">IFERROR(W55/V55-1,"-")</f>
        <v>0.36877076411960141</v>
      </c>
      <c r="Y55" s="164">
        <f t="shared" ref="Y55:Y62" si="37">W55/W$8</f>
        <v>3.6734875841469396E-3</v>
      </c>
    </row>
    <row r="56" spans="1:25" s="56" customFormat="1" x14ac:dyDescent="0.25">
      <c r="B56" s="162" t="s">
        <v>113</v>
      </c>
      <c r="C56" s="163">
        <v>0</v>
      </c>
      <c r="D56" s="163">
        <v>168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4"/>
        <v>-</v>
      </c>
      <c r="J56" s="164">
        <f t="shared" si="31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5"/>
        <v>-</v>
      </c>
      <c r="R56" s="164">
        <f t="shared" si="33"/>
        <v>0</v>
      </c>
      <c r="S56" s="163">
        <v>842</v>
      </c>
      <c r="T56" s="163">
        <v>758</v>
      </c>
      <c r="U56" s="163">
        <v>563</v>
      </c>
      <c r="V56" s="163">
        <v>1048</v>
      </c>
      <c r="W56" s="163">
        <v>831</v>
      </c>
      <c r="X56" s="164">
        <f t="shared" si="36"/>
        <v>-0.20706106870229013</v>
      </c>
      <c r="Y56" s="164">
        <f t="shared" si="37"/>
        <v>2.4697962640987917E-3</v>
      </c>
    </row>
    <row r="57" spans="1:25" x14ac:dyDescent="0.25">
      <c r="A57" s="56"/>
      <c r="B57" s="162" t="s">
        <v>116</v>
      </c>
      <c r="C57" s="163">
        <v>0</v>
      </c>
      <c r="D57" s="163">
        <v>42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4"/>
        <v>-</v>
      </c>
      <c r="J57" s="164">
        <f t="shared" si="31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5"/>
        <v>-</v>
      </c>
      <c r="R57" s="164">
        <f t="shared" si="33"/>
        <v>0</v>
      </c>
      <c r="S57" s="163">
        <v>164</v>
      </c>
      <c r="T57" s="163">
        <v>117</v>
      </c>
      <c r="U57" s="163">
        <v>335</v>
      </c>
      <c r="V57" s="163">
        <v>271</v>
      </c>
      <c r="W57" s="163">
        <v>191</v>
      </c>
      <c r="X57" s="164">
        <f t="shared" si="36"/>
        <v>-0.29520295202952029</v>
      </c>
      <c r="Y57" s="164">
        <f t="shared" si="37"/>
        <v>5.676667706893733E-4</v>
      </c>
    </row>
    <row r="58" spans="1:25" x14ac:dyDescent="0.25">
      <c r="A58" s="56"/>
      <c r="B58" s="162" t="s">
        <v>123</v>
      </c>
      <c r="C58" s="163">
        <v>0</v>
      </c>
      <c r="D58" s="163">
        <v>14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4"/>
        <v>-</v>
      </c>
      <c r="J58" s="164">
        <f t="shared" si="31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5"/>
        <v>-</v>
      </c>
      <c r="R58" s="164">
        <f t="shared" si="33"/>
        <v>0</v>
      </c>
      <c r="S58" s="163">
        <v>73</v>
      </c>
      <c r="T58" s="163">
        <v>98</v>
      </c>
      <c r="U58" s="163">
        <v>78</v>
      </c>
      <c r="V58" s="163">
        <v>130</v>
      </c>
      <c r="W58" s="163">
        <v>132</v>
      </c>
      <c r="X58" s="164">
        <f t="shared" si="36"/>
        <v>1.538461538461533E-2</v>
      </c>
      <c r="Y58" s="164">
        <f t="shared" si="37"/>
        <v>3.9231420801569256E-4</v>
      </c>
    </row>
    <row r="59" spans="1:25" x14ac:dyDescent="0.25">
      <c r="A59" s="56"/>
      <c r="B59" s="162" t="s">
        <v>119</v>
      </c>
      <c r="C59" s="163">
        <v>0</v>
      </c>
      <c r="D59" s="163">
        <v>18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4"/>
        <v>-</v>
      </c>
      <c r="J59" s="164">
        <f t="shared" si="31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5"/>
        <v>-</v>
      </c>
      <c r="R59" s="164">
        <f t="shared" si="33"/>
        <v>0</v>
      </c>
      <c r="S59" s="163">
        <v>50</v>
      </c>
      <c r="T59" s="163">
        <v>89</v>
      </c>
      <c r="U59" s="163">
        <v>72</v>
      </c>
      <c r="V59" s="163">
        <v>165</v>
      </c>
      <c r="W59" s="163">
        <v>106</v>
      </c>
      <c r="X59" s="164">
        <f t="shared" si="36"/>
        <v>-0.35757575757575755</v>
      </c>
      <c r="Y59" s="164">
        <f t="shared" si="37"/>
        <v>3.1504019734593494E-4</v>
      </c>
    </row>
    <row r="60" spans="1:25" x14ac:dyDescent="0.25">
      <c r="A60" s="56"/>
      <c r="B60" s="162" t="s">
        <v>128</v>
      </c>
      <c r="C60" s="163">
        <v>0</v>
      </c>
      <c r="D60" s="163">
        <v>3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4"/>
        <v>-</v>
      </c>
      <c r="J60" s="164">
        <f t="shared" si="31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5"/>
        <v>-</v>
      </c>
      <c r="R60" s="164">
        <f t="shared" si="33"/>
        <v>0</v>
      </c>
      <c r="S60" s="163">
        <v>42</v>
      </c>
      <c r="T60" s="163">
        <v>13</v>
      </c>
      <c r="U60" s="163">
        <v>52</v>
      </c>
      <c r="V60" s="163">
        <v>31</v>
      </c>
      <c r="W60" s="163">
        <v>38</v>
      </c>
      <c r="X60" s="164">
        <f t="shared" si="36"/>
        <v>0.22580645161290325</v>
      </c>
      <c r="Y60" s="164">
        <f t="shared" si="37"/>
        <v>1.1293893867118422E-4</v>
      </c>
    </row>
    <row r="61" spans="1:25" x14ac:dyDescent="0.25">
      <c r="A61" s="56"/>
      <c r="B61" s="162" t="s">
        <v>131</v>
      </c>
      <c r="C61" s="163">
        <v>0</v>
      </c>
      <c r="D61" s="163">
        <v>2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4"/>
        <v>-</v>
      </c>
      <c r="J61" s="164">
        <f t="shared" si="31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5"/>
        <v>-</v>
      </c>
      <c r="R61" s="164">
        <f t="shared" si="33"/>
        <v>0</v>
      </c>
      <c r="S61" s="163">
        <v>45</v>
      </c>
      <c r="T61" s="163">
        <v>29</v>
      </c>
      <c r="U61" s="163">
        <v>48</v>
      </c>
      <c r="V61" s="163">
        <v>13</v>
      </c>
      <c r="W61" s="163">
        <v>50</v>
      </c>
      <c r="X61" s="164">
        <f t="shared" si="36"/>
        <v>2.8461538461538463</v>
      </c>
      <c r="Y61" s="164">
        <f t="shared" si="37"/>
        <v>1.4860386667261082E-4</v>
      </c>
    </row>
    <row r="62" spans="1:25" x14ac:dyDescent="0.25">
      <c r="A62" s="56"/>
      <c r="B62" s="167" t="s">
        <v>145</v>
      </c>
      <c r="C62" s="168">
        <f t="shared" ref="C62:H62" si="38">C54-SUM(C55:C61)</f>
        <v>0</v>
      </c>
      <c r="D62" s="168">
        <f t="shared" si="38"/>
        <v>223</v>
      </c>
      <c r="E62" s="168">
        <f t="shared" si="38"/>
        <v>0</v>
      </c>
      <c r="F62" s="168">
        <f t="shared" si="38"/>
        <v>0</v>
      </c>
      <c r="G62" s="168">
        <f t="shared" si="38"/>
        <v>0</v>
      </c>
      <c r="H62" s="168">
        <f t="shared" si="38"/>
        <v>0</v>
      </c>
      <c r="I62" s="169" t="str">
        <f t="shared" si="34"/>
        <v>-</v>
      </c>
      <c r="J62" s="169">
        <f t="shared" si="31"/>
        <v>0</v>
      </c>
      <c r="K62" s="168">
        <f t="shared" ref="K62:P62" si="39">K54-SUM(K55:K61)</f>
        <v>0</v>
      </c>
      <c r="L62" s="168">
        <f t="shared" si="39"/>
        <v>0</v>
      </c>
      <c r="M62" s="168">
        <f t="shared" si="39"/>
        <v>0</v>
      </c>
      <c r="N62" s="168">
        <f t="shared" si="39"/>
        <v>0</v>
      </c>
      <c r="O62" s="168">
        <f t="shared" si="39"/>
        <v>0</v>
      </c>
      <c r="P62" s="168">
        <f t="shared" si="39"/>
        <v>0</v>
      </c>
      <c r="Q62" s="169" t="str">
        <f t="shared" si="35"/>
        <v>-</v>
      </c>
      <c r="R62" s="169">
        <f t="shared" si="33"/>
        <v>0</v>
      </c>
      <c r="S62" s="168">
        <f>S54-SUM(S55:S61)</f>
        <v>869</v>
      </c>
      <c r="T62" s="168">
        <f>T54-SUM(T55:T61)</f>
        <v>650</v>
      </c>
      <c r="U62" s="168">
        <f>U54-SUM(U55:U61)</f>
        <v>1299</v>
      </c>
      <c r="V62" s="168">
        <f>V54-SUM(V55:V61)</f>
        <v>1269</v>
      </c>
      <c r="W62" s="168">
        <f>W54-SUM(W55:W61)</f>
        <v>1055</v>
      </c>
      <c r="X62" s="169">
        <f t="shared" si="36"/>
        <v>-0.16863672182821121</v>
      </c>
      <c r="Y62" s="169">
        <f t="shared" si="37"/>
        <v>3.1355415867920884E-3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0">C65+C68</f>
        <v>848</v>
      </c>
      <c r="D64" s="175">
        <f t="shared" si="40"/>
        <v>0</v>
      </c>
      <c r="E64" s="175">
        <f t="shared" si="40"/>
        <v>0</v>
      </c>
      <c r="F64" s="175">
        <f t="shared" si="40"/>
        <v>0</v>
      </c>
      <c r="G64" s="175">
        <f t="shared" si="40"/>
        <v>0</v>
      </c>
      <c r="H64" s="175">
        <f t="shared" si="40"/>
        <v>0</v>
      </c>
      <c r="I64" s="176" t="str">
        <f>IFERROR(H64/G64-1,"-")</f>
        <v>-</v>
      </c>
      <c r="J64" s="176">
        <f t="shared" ref="J64:J76" si="41">H64/H$8</f>
        <v>0</v>
      </c>
      <c r="K64" s="175">
        <f t="shared" ref="K64:P64" si="42">K65+K68</f>
        <v>8651</v>
      </c>
      <c r="L64" s="175">
        <f t="shared" si="42"/>
        <v>1150</v>
      </c>
      <c r="M64" s="175">
        <f t="shared" si="42"/>
        <v>0</v>
      </c>
      <c r="N64" s="175">
        <f t="shared" si="42"/>
        <v>0</v>
      </c>
      <c r="O64" s="175">
        <f t="shared" si="42"/>
        <v>0</v>
      </c>
      <c r="P64" s="175">
        <f t="shared" si="42"/>
        <v>0</v>
      </c>
      <c r="Q64" s="176" t="str">
        <f>IFERROR(P64/O64-1,"-")</f>
        <v>-</v>
      </c>
      <c r="R64" s="176">
        <f t="shared" ref="R64:R76" si="43">P64/P$8</f>
        <v>0</v>
      </c>
      <c r="S64" s="175">
        <f>S65+S68</f>
        <v>9499</v>
      </c>
      <c r="T64" s="175">
        <f>T65+T68</f>
        <v>7546</v>
      </c>
      <c r="U64" s="175">
        <f>U65+U68</f>
        <v>17462</v>
      </c>
      <c r="V64" s="175">
        <f>V65+V68</f>
        <v>12086</v>
      </c>
      <c r="W64" s="175">
        <f>W65+W68</f>
        <v>11355</v>
      </c>
      <c r="X64" s="176">
        <f>IFERROR(W64/V64-1,"-")</f>
        <v>-6.0483203706768185E-2</v>
      </c>
      <c r="Y64" s="176">
        <f>W64/W$8</f>
        <v>3.3747938121349914E-2</v>
      </c>
    </row>
    <row r="65" spans="1:25" x14ac:dyDescent="0.25">
      <c r="A65" s="56"/>
      <c r="B65" s="158" t="s">
        <v>97</v>
      </c>
      <c r="C65" s="159">
        <v>36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1"/>
        <v>0</v>
      </c>
      <c r="K65" s="159">
        <v>2317</v>
      </c>
      <c r="L65" s="159">
        <v>561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3"/>
        <v>0</v>
      </c>
      <c r="S65" s="159">
        <v>2353</v>
      </c>
      <c r="T65" s="159">
        <v>1796</v>
      </c>
      <c r="U65" s="159">
        <v>2759</v>
      </c>
      <c r="V65" s="159">
        <v>2599</v>
      </c>
      <c r="W65" s="159">
        <v>2003</v>
      </c>
      <c r="X65" s="160">
        <f>IFERROR(W65/V65-1,"-")</f>
        <v>-0.22931896883416703</v>
      </c>
      <c r="Y65" s="160">
        <f>W65/W$8</f>
        <v>5.9530708989047896E-3</v>
      </c>
    </row>
    <row r="66" spans="1:25" x14ac:dyDescent="0.25">
      <c r="A66" s="56"/>
      <c r="B66" s="162" t="s">
        <v>103</v>
      </c>
      <c r="C66" s="163">
        <v>19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1"/>
        <v>0</v>
      </c>
      <c r="K66" s="163">
        <v>751</v>
      </c>
      <c r="L66" s="163">
        <v>561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3"/>
        <v>0</v>
      </c>
      <c r="S66" s="163">
        <v>770</v>
      </c>
      <c r="T66" s="163">
        <v>1000</v>
      </c>
      <c r="U66" s="163">
        <v>2230</v>
      </c>
      <c r="V66" s="163">
        <v>1637</v>
      </c>
      <c r="W66" s="163">
        <v>279</v>
      </c>
      <c r="X66" s="164">
        <f>IFERROR(W66/V66-1,"-")</f>
        <v>-0.82956627978008557</v>
      </c>
      <c r="Y66" s="164">
        <f>W66/W$8</f>
        <v>8.2920957603316834E-4</v>
      </c>
    </row>
    <row r="67" spans="1:25" x14ac:dyDescent="0.25">
      <c r="A67" s="56"/>
      <c r="B67" s="162" t="s">
        <v>100</v>
      </c>
      <c r="C67" s="163">
        <v>17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1"/>
        <v>0</v>
      </c>
      <c r="K67" s="163">
        <v>1566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3"/>
        <v>0</v>
      </c>
      <c r="S67" s="163">
        <v>1583</v>
      </c>
      <c r="T67" s="163">
        <v>796</v>
      </c>
      <c r="U67" s="163">
        <v>529</v>
      </c>
      <c r="V67" s="163">
        <v>962</v>
      </c>
      <c r="W67" s="163">
        <v>1724</v>
      </c>
      <c r="X67" s="164">
        <f>IFERROR(W67/V67-1,"-")</f>
        <v>0.79209979209979209</v>
      </c>
      <c r="Y67" s="164">
        <f>W67/W$8</f>
        <v>5.1238613228716213E-3</v>
      </c>
    </row>
    <row r="68" spans="1:25" x14ac:dyDescent="0.25">
      <c r="A68" s="56"/>
      <c r="B68" s="158" t="s">
        <v>107</v>
      </c>
      <c r="C68" s="159">
        <v>812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1"/>
        <v>0</v>
      </c>
      <c r="K68" s="159">
        <v>6334</v>
      </c>
      <c r="L68" s="159">
        <v>589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3"/>
        <v>0</v>
      </c>
      <c r="S68" s="159">
        <v>7146</v>
      </c>
      <c r="T68" s="159">
        <v>5750</v>
      </c>
      <c r="U68" s="159">
        <v>14703</v>
      </c>
      <c r="V68" s="159">
        <v>9487</v>
      </c>
      <c r="W68" s="159">
        <v>9352</v>
      </c>
      <c r="X68" s="160">
        <f>IFERROR(W68/V68-1,"-")</f>
        <v>-1.4229998945926026E-2</v>
      </c>
      <c r="Y68" s="160">
        <f>W68/W$8</f>
        <v>2.7794867222445129E-2</v>
      </c>
    </row>
    <row r="69" spans="1:25" s="56" customFormat="1" x14ac:dyDescent="0.25">
      <c r="B69" s="162" t="s">
        <v>110</v>
      </c>
      <c r="C69" s="163">
        <v>80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4">IFERROR(H69/G69-1,"-")</f>
        <v>-</v>
      </c>
      <c r="J69" s="164">
        <f t="shared" si="41"/>
        <v>0</v>
      </c>
      <c r="K69" s="163">
        <v>2182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5">IFERROR(P69/O69-1,"-")</f>
        <v>-</v>
      </c>
      <c r="R69" s="164">
        <f t="shared" si="43"/>
        <v>0</v>
      </c>
      <c r="S69" s="163">
        <v>2262</v>
      </c>
      <c r="T69" s="163">
        <v>516</v>
      </c>
      <c r="U69" s="163">
        <v>4620</v>
      </c>
      <c r="V69" s="163">
        <v>4414</v>
      </c>
      <c r="W69" s="163">
        <v>3321</v>
      </c>
      <c r="X69" s="164">
        <f t="shared" ref="X69:X76" si="46">IFERROR(W69/V69-1,"-")</f>
        <v>-0.24762120525600362</v>
      </c>
      <c r="Y69" s="164">
        <f t="shared" ref="Y69:Y76" si="47">W69/W$8</f>
        <v>9.8702688243948108E-3</v>
      </c>
    </row>
    <row r="70" spans="1:25" s="56" customFormat="1" x14ac:dyDescent="0.25">
      <c r="B70" s="162" t="s">
        <v>113</v>
      </c>
      <c r="C70" s="163">
        <v>126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4"/>
        <v>-</v>
      </c>
      <c r="J70" s="164">
        <f t="shared" si="41"/>
        <v>0</v>
      </c>
      <c r="K70" s="163">
        <v>705</v>
      </c>
      <c r="L70" s="163">
        <v>88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5"/>
        <v>-</v>
      </c>
      <c r="R70" s="164">
        <f t="shared" si="43"/>
        <v>0</v>
      </c>
      <c r="S70" s="163">
        <v>831</v>
      </c>
      <c r="T70" s="163">
        <v>371</v>
      </c>
      <c r="U70" s="163">
        <v>812</v>
      </c>
      <c r="V70" s="163">
        <v>1035</v>
      </c>
      <c r="W70" s="163">
        <v>1002</v>
      </c>
      <c r="X70" s="164">
        <f t="shared" si="46"/>
        <v>-3.1884057971014457E-2</v>
      </c>
      <c r="Y70" s="164">
        <f t="shared" si="47"/>
        <v>2.978021488119121E-3</v>
      </c>
    </row>
    <row r="71" spans="1:25" x14ac:dyDescent="0.25">
      <c r="A71" s="56"/>
      <c r="B71" s="162" t="s">
        <v>116</v>
      </c>
      <c r="C71" s="163">
        <v>248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4"/>
        <v>-</v>
      </c>
      <c r="J71" s="164">
        <f t="shared" si="41"/>
        <v>0</v>
      </c>
      <c r="K71" s="163">
        <v>1024</v>
      </c>
      <c r="L71" s="163">
        <v>47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5"/>
        <v>-</v>
      </c>
      <c r="R71" s="164">
        <f t="shared" si="43"/>
        <v>0</v>
      </c>
      <c r="S71" s="163">
        <v>1272</v>
      </c>
      <c r="T71" s="163">
        <v>1189</v>
      </c>
      <c r="U71" s="163">
        <v>2149</v>
      </c>
      <c r="V71" s="163">
        <v>417</v>
      </c>
      <c r="W71" s="163">
        <v>658</v>
      </c>
      <c r="X71" s="164">
        <f t="shared" si="46"/>
        <v>0.57793764988009588</v>
      </c>
      <c r="Y71" s="164">
        <f t="shared" si="47"/>
        <v>1.9556268854115585E-3</v>
      </c>
    </row>
    <row r="72" spans="1:25" x14ac:dyDescent="0.25">
      <c r="A72" s="56"/>
      <c r="B72" s="162" t="s">
        <v>123</v>
      </c>
      <c r="C72" s="163">
        <v>8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4"/>
        <v>-</v>
      </c>
      <c r="J72" s="164">
        <f t="shared" si="41"/>
        <v>0</v>
      </c>
      <c r="K72" s="163">
        <v>41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5"/>
        <v>-</v>
      </c>
      <c r="R72" s="164">
        <f t="shared" si="43"/>
        <v>0</v>
      </c>
      <c r="S72" s="163">
        <v>49</v>
      </c>
      <c r="T72" s="163">
        <v>262</v>
      </c>
      <c r="U72" s="163">
        <v>353</v>
      </c>
      <c r="V72" s="163">
        <v>399</v>
      </c>
      <c r="W72" s="163">
        <v>256</v>
      </c>
      <c r="X72" s="164">
        <f t="shared" si="46"/>
        <v>-0.35839598997493738</v>
      </c>
      <c r="Y72" s="164">
        <f t="shared" si="47"/>
        <v>7.6085179736376746E-4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4"/>
        <v>-</v>
      </c>
      <c r="J73" s="164">
        <f t="shared" si="41"/>
        <v>0</v>
      </c>
      <c r="K73" s="163">
        <v>131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5"/>
        <v>-</v>
      </c>
      <c r="R73" s="164">
        <f t="shared" si="43"/>
        <v>0</v>
      </c>
      <c r="S73" s="163">
        <v>131</v>
      </c>
      <c r="T73" s="163">
        <v>210</v>
      </c>
      <c r="U73" s="163">
        <v>263</v>
      </c>
      <c r="V73" s="163">
        <v>123</v>
      </c>
      <c r="W73" s="163">
        <v>266</v>
      </c>
      <c r="X73" s="164">
        <f t="shared" si="46"/>
        <v>1.1626016260162602</v>
      </c>
      <c r="Y73" s="164">
        <f t="shared" si="47"/>
        <v>7.9057257069828954E-4</v>
      </c>
    </row>
    <row r="74" spans="1:25" x14ac:dyDescent="0.25">
      <c r="A74" s="56"/>
      <c r="B74" s="162" t="s">
        <v>128</v>
      </c>
      <c r="C74" s="163">
        <v>27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4"/>
        <v>-</v>
      </c>
      <c r="J74" s="164">
        <f t="shared" si="41"/>
        <v>0</v>
      </c>
      <c r="K74" s="163">
        <v>245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5"/>
        <v>-</v>
      </c>
      <c r="R74" s="164">
        <f t="shared" si="43"/>
        <v>0</v>
      </c>
      <c r="S74" s="163">
        <v>272</v>
      </c>
      <c r="T74" s="163">
        <v>352</v>
      </c>
      <c r="U74" s="163">
        <v>1185</v>
      </c>
      <c r="V74" s="163">
        <v>168</v>
      </c>
      <c r="W74" s="163">
        <v>202</v>
      </c>
      <c r="X74" s="164">
        <f t="shared" si="46"/>
        <v>0.20238095238095233</v>
      </c>
      <c r="Y74" s="164">
        <f t="shared" si="47"/>
        <v>6.003596213573477E-4</v>
      </c>
    </row>
    <row r="75" spans="1:25" x14ac:dyDescent="0.25">
      <c r="A75" s="56"/>
      <c r="B75" s="162" t="s">
        <v>131</v>
      </c>
      <c r="C75" s="163">
        <v>17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4"/>
        <v>-</v>
      </c>
      <c r="J75" s="164">
        <f t="shared" si="41"/>
        <v>0</v>
      </c>
      <c r="K75" s="163">
        <v>294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5"/>
        <v>-</v>
      </c>
      <c r="R75" s="164">
        <f t="shared" si="43"/>
        <v>0</v>
      </c>
      <c r="S75" s="163">
        <v>311</v>
      </c>
      <c r="T75" s="163">
        <v>26</v>
      </c>
      <c r="U75" s="163">
        <v>304</v>
      </c>
      <c r="V75" s="163">
        <v>69</v>
      </c>
      <c r="W75" s="163">
        <v>190</v>
      </c>
      <c r="X75" s="164">
        <f t="shared" si="46"/>
        <v>1.7536231884057969</v>
      </c>
      <c r="Y75" s="164">
        <f t="shared" si="47"/>
        <v>5.646946933559211E-4</v>
      </c>
    </row>
    <row r="76" spans="1:25" x14ac:dyDescent="0.25">
      <c r="A76" s="56"/>
      <c r="B76" s="167" t="s">
        <v>145</v>
      </c>
      <c r="C76" s="168">
        <f t="shared" ref="C76:H76" si="48">C68-SUM(C69:C75)</f>
        <v>306</v>
      </c>
      <c r="D76" s="168">
        <f t="shared" si="48"/>
        <v>0</v>
      </c>
      <c r="E76" s="168">
        <f t="shared" si="48"/>
        <v>0</v>
      </c>
      <c r="F76" s="168">
        <f t="shared" si="48"/>
        <v>0</v>
      </c>
      <c r="G76" s="168">
        <f t="shared" si="48"/>
        <v>0</v>
      </c>
      <c r="H76" s="168">
        <f t="shared" si="48"/>
        <v>0</v>
      </c>
      <c r="I76" s="169" t="str">
        <f t="shared" si="44"/>
        <v>-</v>
      </c>
      <c r="J76" s="169">
        <f t="shared" si="41"/>
        <v>0</v>
      </c>
      <c r="K76" s="168">
        <f t="shared" ref="K76:P76" si="49">K68-SUM(K69:K75)</f>
        <v>1712</v>
      </c>
      <c r="L76" s="168">
        <f t="shared" si="49"/>
        <v>305</v>
      </c>
      <c r="M76" s="168">
        <f t="shared" si="49"/>
        <v>0</v>
      </c>
      <c r="N76" s="168">
        <f t="shared" si="49"/>
        <v>0</v>
      </c>
      <c r="O76" s="168">
        <f t="shared" si="49"/>
        <v>0</v>
      </c>
      <c r="P76" s="168">
        <f t="shared" si="49"/>
        <v>0</v>
      </c>
      <c r="Q76" s="169" t="str">
        <f t="shared" si="45"/>
        <v>-</v>
      </c>
      <c r="R76" s="169">
        <f t="shared" si="43"/>
        <v>0</v>
      </c>
      <c r="S76" s="168">
        <f>S68-SUM(S69:S75)</f>
        <v>2018</v>
      </c>
      <c r="T76" s="168">
        <f>T68-SUM(T69:T75)</f>
        <v>2824</v>
      </c>
      <c r="U76" s="168">
        <f>U68-SUM(U69:U75)</f>
        <v>5017</v>
      </c>
      <c r="V76" s="168">
        <f>V68-SUM(V69:V75)</f>
        <v>2862</v>
      </c>
      <c r="W76" s="168">
        <f>W68-SUM(W69:W75)</f>
        <v>3457</v>
      </c>
      <c r="X76" s="169">
        <f t="shared" si="46"/>
        <v>0.20789657582110421</v>
      </c>
      <c r="Y76" s="169">
        <f t="shared" si="47"/>
        <v>1.0274471341744312E-2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0">C79+C82</f>
        <v>9728</v>
      </c>
      <c r="D78" s="175">
        <f t="shared" si="50"/>
        <v>1620</v>
      </c>
      <c r="E78" s="175">
        <f t="shared" si="50"/>
        <v>6467</v>
      </c>
      <c r="F78" s="175">
        <f t="shared" si="50"/>
        <v>7413</v>
      </c>
      <c r="G78" s="175">
        <f t="shared" si="50"/>
        <v>8069</v>
      </c>
      <c r="H78" s="175">
        <f t="shared" si="50"/>
        <v>8810</v>
      </c>
      <c r="I78" s="176">
        <f>IFERROR(H78/G78-1,"-")</f>
        <v>9.1832940884867931E-2</v>
      </c>
      <c r="J78" s="176">
        <f t="shared" ref="J78:J90" si="51">H78/H$8</f>
        <v>0.13749512290284824</v>
      </c>
      <c r="K78" s="175">
        <f t="shared" ref="K78:P78" si="52">K79+K82</f>
        <v>39435</v>
      </c>
      <c r="L78" s="175">
        <f t="shared" si="52"/>
        <v>1750</v>
      </c>
      <c r="M78" s="175">
        <f t="shared" si="52"/>
        <v>21891</v>
      </c>
      <c r="N78" s="175">
        <f t="shared" si="52"/>
        <v>42127</v>
      </c>
      <c r="O78" s="175">
        <f t="shared" si="52"/>
        <v>46328</v>
      </c>
      <c r="P78" s="175">
        <f t="shared" si="52"/>
        <v>46073</v>
      </c>
      <c r="Q78" s="176">
        <f>IFERROR(P78/O78-1,"-")</f>
        <v>-5.5042307028146942E-3</v>
      </c>
      <c r="R78" s="176">
        <f t="shared" ref="R78:R90" si="53">P78/P$8</f>
        <v>0.16914350747090567</v>
      </c>
      <c r="S78" s="175">
        <f>S79+S82</f>
        <v>49163</v>
      </c>
      <c r="T78" s="175">
        <f>T79+T82</f>
        <v>28358</v>
      </c>
      <c r="U78" s="175">
        <f>U79+U82</f>
        <v>49540</v>
      </c>
      <c r="V78" s="175">
        <f>V79+V82</f>
        <v>54397</v>
      </c>
      <c r="W78" s="175">
        <f>W79+W82</f>
        <v>54883</v>
      </c>
      <c r="X78" s="176">
        <f>IFERROR(W78/V78-1,"-")</f>
        <v>8.9343162306745327E-3</v>
      </c>
      <c r="Y78" s="176">
        <f>W78/W$8</f>
        <v>0.163116520291858</v>
      </c>
    </row>
    <row r="79" spans="1:25" x14ac:dyDescent="0.25">
      <c r="A79" s="56"/>
      <c r="B79" s="158" t="s">
        <v>97</v>
      </c>
      <c r="C79" s="159">
        <v>2986</v>
      </c>
      <c r="D79" s="159">
        <v>966</v>
      </c>
      <c r="E79" s="159">
        <v>2218</v>
      </c>
      <c r="F79" s="159">
        <v>2271</v>
      </c>
      <c r="G79" s="159">
        <v>1977</v>
      </c>
      <c r="H79" s="159">
        <v>2684</v>
      </c>
      <c r="I79" s="160">
        <f>IFERROR(H79/G79-1,"-")</f>
        <v>0.35761254425897815</v>
      </c>
      <c r="J79" s="160">
        <f t="shared" si="51"/>
        <v>4.1888412017167385E-2</v>
      </c>
      <c r="K79" s="159">
        <v>13855</v>
      </c>
      <c r="L79" s="159">
        <v>776</v>
      </c>
      <c r="M79" s="159">
        <v>8355</v>
      </c>
      <c r="N79" s="159">
        <v>14321</v>
      </c>
      <c r="O79" s="159">
        <v>13421</v>
      </c>
      <c r="P79" s="159">
        <v>13547</v>
      </c>
      <c r="Q79" s="160">
        <f>IFERROR(P79/O79-1,"-")</f>
        <v>9.3882721108711209E-3</v>
      </c>
      <c r="R79" s="160">
        <f t="shared" si="53"/>
        <v>4.9733837512390321E-2</v>
      </c>
      <c r="S79" s="159">
        <v>16841</v>
      </c>
      <c r="T79" s="159">
        <v>10573</v>
      </c>
      <c r="U79" s="159">
        <v>16592</v>
      </c>
      <c r="V79" s="159">
        <v>15398</v>
      </c>
      <c r="W79" s="159">
        <v>16231</v>
      </c>
      <c r="X79" s="160">
        <f>IFERROR(W79/V79-1,"-")</f>
        <v>5.4097934796726754E-2</v>
      </c>
      <c r="Y79" s="160">
        <f>W79/W$8</f>
        <v>4.8239787199262925E-2</v>
      </c>
    </row>
    <row r="80" spans="1:25" x14ac:dyDescent="0.25">
      <c r="A80" s="56"/>
      <c r="B80" s="162" t="s">
        <v>103</v>
      </c>
      <c r="C80" s="163">
        <v>1116</v>
      </c>
      <c r="D80" s="163">
        <v>736</v>
      </c>
      <c r="E80" s="163">
        <v>1244</v>
      </c>
      <c r="F80" s="163">
        <v>1205</v>
      </c>
      <c r="G80" s="163">
        <v>747</v>
      </c>
      <c r="H80" s="163">
        <v>1249</v>
      </c>
      <c r="I80" s="164">
        <f>IFERROR(H80/G80-1,"-")</f>
        <v>0.67202141900937074</v>
      </c>
      <c r="J80" s="164">
        <f t="shared" si="51"/>
        <v>1.9492781896215373E-2</v>
      </c>
      <c r="K80" s="163">
        <v>1316</v>
      </c>
      <c r="L80" s="163">
        <v>178</v>
      </c>
      <c r="M80" s="163">
        <v>1106</v>
      </c>
      <c r="N80" s="163">
        <v>1364</v>
      </c>
      <c r="O80" s="163">
        <v>2005</v>
      </c>
      <c r="P80" s="163">
        <v>1761</v>
      </c>
      <c r="Q80" s="164">
        <f>IFERROR(P80/O80-1,"-")</f>
        <v>-0.12169576059850373</v>
      </c>
      <c r="R80" s="164">
        <f t="shared" si="53"/>
        <v>6.4649950438709202E-3</v>
      </c>
      <c r="S80" s="163">
        <v>2432</v>
      </c>
      <c r="T80" s="163">
        <v>2350</v>
      </c>
      <c r="U80" s="163">
        <v>2569</v>
      </c>
      <c r="V80" s="163">
        <v>2752</v>
      </c>
      <c r="W80" s="163">
        <v>3010</v>
      </c>
      <c r="X80" s="164">
        <f>IFERROR(W80/V80-1,"-")</f>
        <v>9.375E-2</v>
      </c>
      <c r="Y80" s="164">
        <f>W80/W$8</f>
        <v>8.945952773691172E-3</v>
      </c>
    </row>
    <row r="81" spans="1:25" x14ac:dyDescent="0.25">
      <c r="A81" s="56"/>
      <c r="B81" s="162" t="s">
        <v>100</v>
      </c>
      <c r="C81" s="163">
        <v>1870</v>
      </c>
      <c r="D81" s="163">
        <v>230</v>
      </c>
      <c r="E81" s="163">
        <v>974</v>
      </c>
      <c r="F81" s="163">
        <v>1066</v>
      </c>
      <c r="G81" s="163">
        <v>1230</v>
      </c>
      <c r="H81" s="163">
        <v>1435</v>
      </c>
      <c r="I81" s="164">
        <f>IFERROR(H81/G81-1,"-")</f>
        <v>0.16666666666666674</v>
      </c>
      <c r="J81" s="164">
        <f t="shared" si="51"/>
        <v>2.2395630120952009E-2</v>
      </c>
      <c r="K81" s="163">
        <v>12539</v>
      </c>
      <c r="L81" s="163">
        <v>598</v>
      </c>
      <c r="M81" s="163">
        <v>7249</v>
      </c>
      <c r="N81" s="163">
        <v>12957</v>
      </c>
      <c r="O81" s="163">
        <v>11416</v>
      </c>
      <c r="P81" s="163">
        <v>11786</v>
      </c>
      <c r="Q81" s="164">
        <f>IFERROR(P81/O81-1,"-")</f>
        <v>3.2410651716888506E-2</v>
      </c>
      <c r="R81" s="164">
        <f t="shared" si="53"/>
        <v>4.3268842468519406E-2</v>
      </c>
      <c r="S81" s="163">
        <v>14409</v>
      </c>
      <c r="T81" s="163">
        <v>8223</v>
      </c>
      <c r="U81" s="163">
        <v>14023</v>
      </c>
      <c r="V81" s="163">
        <v>12646</v>
      </c>
      <c r="W81" s="163">
        <v>13221</v>
      </c>
      <c r="X81" s="164">
        <f>IFERROR(W81/V81-1,"-")</f>
        <v>4.546892297959837E-2</v>
      </c>
      <c r="Y81" s="164">
        <f>W81/W$8</f>
        <v>3.9293834425571751E-2</v>
      </c>
    </row>
    <row r="82" spans="1:25" x14ac:dyDescent="0.25">
      <c r="A82" s="56"/>
      <c r="B82" s="158" t="s">
        <v>107</v>
      </c>
      <c r="C82" s="159">
        <v>6742</v>
      </c>
      <c r="D82" s="159">
        <v>654</v>
      </c>
      <c r="E82" s="159">
        <v>4249</v>
      </c>
      <c r="F82" s="159">
        <v>5142</v>
      </c>
      <c r="G82" s="159">
        <v>6092</v>
      </c>
      <c r="H82" s="159">
        <v>6126</v>
      </c>
      <c r="I82" s="160">
        <f>IFERROR(H82/G82-1,"-")</f>
        <v>5.5810899540380543E-3</v>
      </c>
      <c r="J82" s="160">
        <f t="shared" si="51"/>
        <v>9.5606710885680846E-2</v>
      </c>
      <c r="K82" s="159">
        <v>25580</v>
      </c>
      <c r="L82" s="159">
        <v>974</v>
      </c>
      <c r="M82" s="159">
        <v>13536</v>
      </c>
      <c r="N82" s="159">
        <v>27806</v>
      </c>
      <c r="O82" s="159">
        <v>32907</v>
      </c>
      <c r="P82" s="159">
        <v>32526</v>
      </c>
      <c r="Q82" s="160">
        <f>IFERROR(P82/O82-1,"-")</f>
        <v>-1.1578083690400254E-2</v>
      </c>
      <c r="R82" s="160">
        <f t="shared" si="53"/>
        <v>0.11940966995851536</v>
      </c>
      <c r="S82" s="159">
        <v>32322</v>
      </c>
      <c r="T82" s="159">
        <v>17785</v>
      </c>
      <c r="U82" s="159">
        <v>32948</v>
      </c>
      <c r="V82" s="159">
        <v>38999</v>
      </c>
      <c r="W82" s="159">
        <v>38652</v>
      </c>
      <c r="X82" s="160">
        <f>IFERROR(W82/V82-1,"-")</f>
        <v>-8.8976640426677855E-3</v>
      </c>
      <c r="Y82" s="160">
        <f>W82/W$8</f>
        <v>0.11487673309259507</v>
      </c>
    </row>
    <row r="83" spans="1:25" s="56" customFormat="1" x14ac:dyDescent="0.25">
      <c r="B83" s="162" t="s">
        <v>110</v>
      </c>
      <c r="C83" s="163">
        <v>887</v>
      </c>
      <c r="D83" s="163">
        <v>65</v>
      </c>
      <c r="E83" s="163">
        <v>421</v>
      </c>
      <c r="F83" s="163">
        <v>772</v>
      </c>
      <c r="G83" s="163">
        <v>884</v>
      </c>
      <c r="H83" s="163">
        <v>860</v>
      </c>
      <c r="I83" s="164">
        <f t="shared" ref="I83:I90" si="54">IFERROR(H83/G83-1,"-")</f>
        <v>-2.714932126696834E-2</v>
      </c>
      <c r="J83" s="164">
        <f t="shared" si="51"/>
        <v>1.3421771361685524E-2</v>
      </c>
      <c r="K83" s="163">
        <v>5487</v>
      </c>
      <c r="L83" s="163">
        <v>111</v>
      </c>
      <c r="M83" s="163">
        <v>2019</v>
      </c>
      <c r="N83" s="163">
        <v>5743</v>
      </c>
      <c r="O83" s="163">
        <v>7310</v>
      </c>
      <c r="P83" s="163">
        <v>7163</v>
      </c>
      <c r="Q83" s="164">
        <f t="shared" ref="Q83:Q90" si="55">IFERROR(P83/O83-1,"-")</f>
        <v>-2.0109439124487039E-2</v>
      </c>
      <c r="R83" s="164">
        <f t="shared" si="53"/>
        <v>2.6296853775836116E-2</v>
      </c>
      <c r="S83" s="163">
        <v>6374</v>
      </c>
      <c r="T83" s="163">
        <v>2440</v>
      </c>
      <c r="U83" s="163">
        <v>6515</v>
      </c>
      <c r="V83" s="163">
        <v>8194</v>
      </c>
      <c r="W83" s="163">
        <v>8023</v>
      </c>
      <c r="X83" s="164">
        <f t="shared" ref="X83:X90" si="56">IFERROR(W83/V83-1,"-")</f>
        <v>-2.086892848425681E-2</v>
      </c>
      <c r="Y83" s="164">
        <f t="shared" ref="Y83:Y90" si="57">W83/W$8</f>
        <v>2.3844976446287133E-2</v>
      </c>
    </row>
    <row r="84" spans="1:25" s="56" customFormat="1" x14ac:dyDescent="0.25">
      <c r="B84" s="162" t="s">
        <v>113</v>
      </c>
      <c r="C84" s="163">
        <v>1961</v>
      </c>
      <c r="D84" s="163">
        <v>171</v>
      </c>
      <c r="E84" s="163">
        <v>1043</v>
      </c>
      <c r="F84" s="163">
        <v>1521</v>
      </c>
      <c r="G84" s="163">
        <v>1655</v>
      </c>
      <c r="H84" s="163">
        <v>1583</v>
      </c>
      <c r="I84" s="164">
        <f t="shared" si="54"/>
        <v>-4.3504531722054374E-2</v>
      </c>
      <c r="J84" s="164">
        <f t="shared" si="51"/>
        <v>2.4705423332032773E-2</v>
      </c>
      <c r="K84" s="163">
        <v>10426</v>
      </c>
      <c r="L84" s="163">
        <v>183</v>
      </c>
      <c r="M84" s="163">
        <v>4989</v>
      </c>
      <c r="N84" s="163">
        <v>9630</v>
      </c>
      <c r="O84" s="163">
        <v>10907</v>
      </c>
      <c r="P84" s="163">
        <v>10627</v>
      </c>
      <c r="Q84" s="164">
        <f t="shared" si="55"/>
        <v>-2.5671587054185374E-2</v>
      </c>
      <c r="R84" s="164">
        <f t="shared" si="53"/>
        <v>3.9013913873490215E-2</v>
      </c>
      <c r="S84" s="163">
        <v>12387</v>
      </c>
      <c r="T84" s="163">
        <v>6032</v>
      </c>
      <c r="U84" s="163">
        <v>11151</v>
      </c>
      <c r="V84" s="163">
        <v>12562</v>
      </c>
      <c r="W84" s="163">
        <v>12210</v>
      </c>
      <c r="X84" s="164">
        <f t="shared" si="56"/>
        <v>-2.8021015761821366E-2</v>
      </c>
      <c r="Y84" s="164">
        <f t="shared" si="57"/>
        <v>3.6289064241451563E-2</v>
      </c>
    </row>
    <row r="85" spans="1:25" x14ac:dyDescent="0.25">
      <c r="A85" s="56"/>
      <c r="B85" s="162" t="s">
        <v>116</v>
      </c>
      <c r="C85" s="163">
        <v>492</v>
      </c>
      <c r="D85" s="163">
        <v>201</v>
      </c>
      <c r="E85" s="163">
        <v>455</v>
      </c>
      <c r="F85" s="163">
        <v>479</v>
      </c>
      <c r="G85" s="163">
        <v>457</v>
      </c>
      <c r="H85" s="163">
        <v>447</v>
      </c>
      <c r="I85" s="164">
        <f t="shared" si="54"/>
        <v>-2.1881838074398252E-2</v>
      </c>
      <c r="J85" s="164">
        <f t="shared" si="51"/>
        <v>6.9761997658993368E-3</v>
      </c>
      <c r="K85" s="163">
        <v>1303</v>
      </c>
      <c r="L85" s="163">
        <v>210</v>
      </c>
      <c r="M85" s="163">
        <v>968</v>
      </c>
      <c r="N85" s="163">
        <v>2331</v>
      </c>
      <c r="O85" s="163">
        <v>2858</v>
      </c>
      <c r="P85" s="163">
        <v>2779</v>
      </c>
      <c r="Q85" s="164">
        <f t="shared" si="55"/>
        <v>-2.7641707487753631E-2</v>
      </c>
      <c r="R85" s="164">
        <f t="shared" si="53"/>
        <v>1.0202283490583355E-2</v>
      </c>
      <c r="S85" s="163">
        <v>1795</v>
      </c>
      <c r="T85" s="163">
        <v>1423</v>
      </c>
      <c r="U85" s="163">
        <v>2810</v>
      </c>
      <c r="V85" s="163">
        <v>3315</v>
      </c>
      <c r="W85" s="163">
        <v>3226</v>
      </c>
      <c r="X85" s="164">
        <f t="shared" si="56"/>
        <v>-2.6847662141779804E-2</v>
      </c>
      <c r="Y85" s="164">
        <f t="shared" si="57"/>
        <v>9.5879214777168497E-3</v>
      </c>
    </row>
    <row r="86" spans="1:25" x14ac:dyDescent="0.25">
      <c r="A86" s="56"/>
      <c r="B86" s="162" t="s">
        <v>123</v>
      </c>
      <c r="C86" s="163">
        <v>119</v>
      </c>
      <c r="D86" s="163">
        <v>3</v>
      </c>
      <c r="E86" s="163">
        <v>144</v>
      </c>
      <c r="F86" s="163">
        <v>127</v>
      </c>
      <c r="G86" s="163">
        <v>175</v>
      </c>
      <c r="H86" s="163">
        <v>183</v>
      </c>
      <c r="I86" s="164">
        <f t="shared" si="54"/>
        <v>4.5714285714285818E-2</v>
      </c>
      <c r="J86" s="164">
        <f t="shared" si="51"/>
        <v>2.8560280920795944E-3</v>
      </c>
      <c r="K86" s="163">
        <v>316</v>
      </c>
      <c r="L86" s="163">
        <v>13</v>
      </c>
      <c r="M86" s="163">
        <v>453</v>
      </c>
      <c r="N86" s="163">
        <v>451</v>
      </c>
      <c r="O86" s="163">
        <v>677</v>
      </c>
      <c r="P86" s="163">
        <v>939</v>
      </c>
      <c r="Q86" s="164">
        <f t="shared" si="55"/>
        <v>0.38700147710487443</v>
      </c>
      <c r="R86" s="164">
        <f t="shared" si="53"/>
        <v>3.4472631153860274E-3</v>
      </c>
      <c r="S86" s="163">
        <v>435</v>
      </c>
      <c r="T86" s="163">
        <v>597</v>
      </c>
      <c r="U86" s="163">
        <v>578</v>
      </c>
      <c r="V86" s="163">
        <v>852</v>
      </c>
      <c r="W86" s="163">
        <v>1122</v>
      </c>
      <c r="X86" s="164">
        <f t="shared" si="56"/>
        <v>0.31690140845070425</v>
      </c>
      <c r="Y86" s="164">
        <f t="shared" si="57"/>
        <v>3.3346707681333868E-3</v>
      </c>
    </row>
    <row r="87" spans="1:25" x14ac:dyDescent="0.25">
      <c r="A87" s="56"/>
      <c r="B87" s="162" t="s">
        <v>119</v>
      </c>
      <c r="C87" s="163">
        <v>56</v>
      </c>
      <c r="D87" s="163">
        <v>28</v>
      </c>
      <c r="E87" s="163">
        <v>93</v>
      </c>
      <c r="F87" s="163">
        <v>101</v>
      </c>
      <c r="G87" s="163">
        <v>76</v>
      </c>
      <c r="H87" s="163">
        <v>99</v>
      </c>
      <c r="I87" s="164">
        <f t="shared" si="54"/>
        <v>0.30263157894736836</v>
      </c>
      <c r="J87" s="164">
        <f t="shared" si="51"/>
        <v>1.5450643776824034E-3</v>
      </c>
      <c r="K87" s="163">
        <v>323</v>
      </c>
      <c r="L87" s="163">
        <v>35</v>
      </c>
      <c r="M87" s="163">
        <v>389</v>
      </c>
      <c r="N87" s="163">
        <v>420</v>
      </c>
      <c r="O87" s="163">
        <v>414</v>
      </c>
      <c r="P87" s="163">
        <v>611</v>
      </c>
      <c r="Q87" s="164">
        <f t="shared" si="55"/>
        <v>0.47584541062801922</v>
      </c>
      <c r="R87" s="164">
        <f t="shared" si="53"/>
        <v>2.2431073093725907E-3</v>
      </c>
      <c r="S87" s="163">
        <v>379</v>
      </c>
      <c r="T87" s="163">
        <v>482</v>
      </c>
      <c r="U87" s="163">
        <v>521</v>
      </c>
      <c r="V87" s="163">
        <v>490</v>
      </c>
      <c r="W87" s="163">
        <v>710</v>
      </c>
      <c r="X87" s="164">
        <f t="shared" si="56"/>
        <v>0.44897959183673475</v>
      </c>
      <c r="Y87" s="164">
        <f t="shared" si="57"/>
        <v>2.1101749067510738E-3</v>
      </c>
    </row>
    <row r="88" spans="1:25" x14ac:dyDescent="0.25">
      <c r="A88" s="56"/>
      <c r="B88" s="162" t="s">
        <v>128</v>
      </c>
      <c r="C88" s="163">
        <v>124</v>
      </c>
      <c r="D88" s="163">
        <v>0</v>
      </c>
      <c r="E88" s="163">
        <v>41</v>
      </c>
      <c r="F88" s="163">
        <v>96</v>
      </c>
      <c r="G88" s="163">
        <v>87</v>
      </c>
      <c r="H88" s="163">
        <v>80</v>
      </c>
      <c r="I88" s="164">
        <f t="shared" si="54"/>
        <v>-8.0459770114942541E-2</v>
      </c>
      <c r="J88" s="164">
        <f t="shared" si="51"/>
        <v>1.2485368708544675E-3</v>
      </c>
      <c r="K88" s="163">
        <v>562</v>
      </c>
      <c r="L88" s="163">
        <v>1</v>
      </c>
      <c r="M88" s="163">
        <v>475</v>
      </c>
      <c r="N88" s="163">
        <v>868</v>
      </c>
      <c r="O88" s="163">
        <v>725</v>
      </c>
      <c r="P88" s="163">
        <v>673</v>
      </c>
      <c r="Q88" s="164">
        <f t="shared" si="55"/>
        <v>-7.1724137931034493E-2</v>
      </c>
      <c r="R88" s="164">
        <f t="shared" si="53"/>
        <v>2.4707221263629356E-3</v>
      </c>
      <c r="S88" s="163">
        <v>686</v>
      </c>
      <c r="T88" s="163">
        <v>516</v>
      </c>
      <c r="U88" s="163">
        <v>964</v>
      </c>
      <c r="V88" s="163">
        <v>812</v>
      </c>
      <c r="W88" s="163">
        <v>753</v>
      </c>
      <c r="X88" s="164">
        <f t="shared" si="56"/>
        <v>-7.2660098522167482E-2</v>
      </c>
      <c r="Y88" s="164">
        <f t="shared" si="57"/>
        <v>2.2379742320895188E-3</v>
      </c>
    </row>
    <row r="89" spans="1:25" x14ac:dyDescent="0.25">
      <c r="A89" s="56"/>
      <c r="B89" s="162" t="s">
        <v>131</v>
      </c>
      <c r="C89" s="163">
        <v>176</v>
      </c>
      <c r="D89" s="163">
        <v>8</v>
      </c>
      <c r="E89" s="163">
        <v>104</v>
      </c>
      <c r="F89" s="163">
        <v>119</v>
      </c>
      <c r="G89" s="163">
        <v>118</v>
      </c>
      <c r="H89" s="163">
        <v>139</v>
      </c>
      <c r="I89" s="164">
        <f t="shared" si="54"/>
        <v>0.17796610169491522</v>
      </c>
      <c r="J89" s="164">
        <f t="shared" si="51"/>
        <v>2.1693328131096373E-3</v>
      </c>
      <c r="K89" s="163">
        <v>832</v>
      </c>
      <c r="L89" s="163">
        <v>18</v>
      </c>
      <c r="M89" s="163">
        <v>287</v>
      </c>
      <c r="N89" s="163">
        <v>627</v>
      </c>
      <c r="O89" s="163">
        <v>811</v>
      </c>
      <c r="P89" s="163">
        <v>577</v>
      </c>
      <c r="Q89" s="164">
        <f t="shared" si="55"/>
        <v>-0.28853267570900121</v>
      </c>
      <c r="R89" s="164">
        <f t="shared" si="53"/>
        <v>2.1182862807004664E-3</v>
      </c>
      <c r="S89" s="163">
        <v>1008</v>
      </c>
      <c r="T89" s="163">
        <v>391</v>
      </c>
      <c r="U89" s="163">
        <v>746</v>
      </c>
      <c r="V89" s="163">
        <v>929</v>
      </c>
      <c r="W89" s="163">
        <v>716</v>
      </c>
      <c r="X89" s="164">
        <f t="shared" si="56"/>
        <v>-0.22927879440258347</v>
      </c>
      <c r="Y89" s="164">
        <f t="shared" si="57"/>
        <v>2.1280073707517868E-3</v>
      </c>
    </row>
    <row r="90" spans="1:25" x14ac:dyDescent="0.25">
      <c r="A90" s="56"/>
      <c r="B90" s="167" t="s">
        <v>145</v>
      </c>
      <c r="C90" s="168">
        <f t="shared" ref="C90:H90" si="58">C82-SUM(C83:C89)</f>
        <v>2927</v>
      </c>
      <c r="D90" s="168">
        <f t="shared" si="58"/>
        <v>178</v>
      </c>
      <c r="E90" s="168">
        <f t="shared" si="58"/>
        <v>1948</v>
      </c>
      <c r="F90" s="168">
        <f t="shared" si="58"/>
        <v>1927</v>
      </c>
      <c r="G90" s="168">
        <f t="shared" si="58"/>
        <v>2640</v>
      </c>
      <c r="H90" s="168">
        <f t="shared" si="58"/>
        <v>2735</v>
      </c>
      <c r="I90" s="169">
        <f t="shared" si="54"/>
        <v>3.5984848484848397E-2</v>
      </c>
      <c r="J90" s="169">
        <f t="shared" si="51"/>
        <v>4.2684354272337105E-2</v>
      </c>
      <c r="K90" s="168">
        <f t="shared" ref="K90:P90" si="59">K82-SUM(K83:K89)</f>
        <v>6331</v>
      </c>
      <c r="L90" s="168">
        <f t="shared" si="59"/>
        <v>403</v>
      </c>
      <c r="M90" s="168">
        <f t="shared" si="59"/>
        <v>3956</v>
      </c>
      <c r="N90" s="168">
        <f t="shared" si="59"/>
        <v>7736</v>
      </c>
      <c r="O90" s="168">
        <f t="shared" si="59"/>
        <v>9205</v>
      </c>
      <c r="P90" s="168">
        <f t="shared" si="59"/>
        <v>9157</v>
      </c>
      <c r="Q90" s="169">
        <f t="shared" si="55"/>
        <v>-5.2145573058121064E-3</v>
      </c>
      <c r="R90" s="169">
        <f t="shared" si="53"/>
        <v>3.3617239986783655E-2</v>
      </c>
      <c r="S90" s="168">
        <f>S82-SUM(S83:S89)</f>
        <v>9258</v>
      </c>
      <c r="T90" s="168">
        <f>T82-SUM(T83:T89)</f>
        <v>5904</v>
      </c>
      <c r="U90" s="168">
        <f>U82-SUM(U83:U89)</f>
        <v>9663</v>
      </c>
      <c r="V90" s="168">
        <f>V82-SUM(V83:V89)</f>
        <v>11845</v>
      </c>
      <c r="W90" s="168">
        <f>W82-SUM(W83:W89)</f>
        <v>11892</v>
      </c>
      <c r="X90" s="169">
        <f t="shared" si="56"/>
        <v>3.9679189531447445E-3</v>
      </c>
      <c r="Y90" s="169">
        <f t="shared" si="57"/>
        <v>3.5343943649413755E-2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0">C93+C96</f>
        <v>1494</v>
      </c>
      <c r="D92" s="175">
        <f t="shared" si="60"/>
        <v>0</v>
      </c>
      <c r="E92" s="175">
        <f t="shared" si="60"/>
        <v>0</v>
      </c>
      <c r="F92" s="175">
        <f t="shared" si="60"/>
        <v>749</v>
      </c>
      <c r="G92" s="175">
        <f t="shared" si="60"/>
        <v>731</v>
      </c>
      <c r="H92" s="175">
        <f t="shared" si="60"/>
        <v>826</v>
      </c>
      <c r="I92" s="176">
        <f>IFERROR(H92/G92-1,"-")</f>
        <v>0.12995896032831733</v>
      </c>
      <c r="J92" s="176">
        <f t="shared" ref="J92:J104" si="61">H92/H$8</f>
        <v>1.2891143191572377E-2</v>
      </c>
      <c r="K92" s="175">
        <f t="shared" ref="K92:P92" si="62">K93+K96</f>
        <v>3703</v>
      </c>
      <c r="L92" s="175">
        <f t="shared" si="62"/>
        <v>0</v>
      </c>
      <c r="M92" s="175">
        <f t="shared" si="62"/>
        <v>0</v>
      </c>
      <c r="N92" s="175">
        <f t="shared" si="62"/>
        <v>4641</v>
      </c>
      <c r="O92" s="175">
        <f t="shared" si="62"/>
        <v>4486</v>
      </c>
      <c r="P92" s="175">
        <f t="shared" si="62"/>
        <v>4485</v>
      </c>
      <c r="Q92" s="176">
        <f>IFERROR(P92/O92-1,"-")</f>
        <v>-2.2291573785104823E-4</v>
      </c>
      <c r="R92" s="176">
        <f t="shared" ref="R92:R104" si="63">P92/P$8</f>
        <v>1.6465362164543484E-2</v>
      </c>
      <c r="S92" s="175">
        <f>S93+S96</f>
        <v>5197</v>
      </c>
      <c r="T92" s="175">
        <f>T93+T96</f>
        <v>3527</v>
      </c>
      <c r="U92" s="175">
        <f>U93+U96</f>
        <v>5390</v>
      </c>
      <c r="V92" s="175">
        <f>V93+V96</f>
        <v>5217</v>
      </c>
      <c r="W92" s="175">
        <f>W93+W96</f>
        <v>5311</v>
      </c>
      <c r="X92" s="176">
        <f>IFERROR(W92/V92-1,"-")</f>
        <v>1.8018018018018056E-2</v>
      </c>
      <c r="Y92" s="176">
        <f>W92/W$8</f>
        <v>1.578470271796472E-2</v>
      </c>
    </row>
    <row r="93" spans="1:25" x14ac:dyDescent="0.25">
      <c r="A93" s="56"/>
      <c r="B93" s="158" t="s">
        <v>97</v>
      </c>
      <c r="C93" s="159">
        <v>993</v>
      </c>
      <c r="D93" s="159">
        <v>0</v>
      </c>
      <c r="E93" s="159">
        <v>0</v>
      </c>
      <c r="F93" s="159">
        <v>460</v>
      </c>
      <c r="G93" s="159">
        <v>501</v>
      </c>
      <c r="H93" s="159">
        <v>486</v>
      </c>
      <c r="I93" s="160">
        <f>IFERROR(H93/G93-1,"-")</f>
        <v>-2.9940119760479056E-2</v>
      </c>
      <c r="J93" s="160">
        <f t="shared" si="61"/>
        <v>7.5848614904408893E-3</v>
      </c>
      <c r="K93" s="159">
        <v>2066</v>
      </c>
      <c r="L93" s="159">
        <v>0</v>
      </c>
      <c r="M93" s="159">
        <v>0</v>
      </c>
      <c r="N93" s="159">
        <v>2582</v>
      </c>
      <c r="O93" s="159">
        <v>1676</v>
      </c>
      <c r="P93" s="159">
        <v>2166</v>
      </c>
      <c r="Q93" s="160">
        <f>IFERROR(P93/O93-1,"-")</f>
        <v>0.29236276849642007</v>
      </c>
      <c r="R93" s="160">
        <f t="shared" si="63"/>
        <v>7.9518337677594621E-3</v>
      </c>
      <c r="S93" s="159">
        <v>3059</v>
      </c>
      <c r="T93" s="159">
        <v>1773</v>
      </c>
      <c r="U93" s="159">
        <v>3042</v>
      </c>
      <c r="V93" s="159">
        <v>2177</v>
      </c>
      <c r="W93" s="159">
        <v>2652</v>
      </c>
      <c r="X93" s="160">
        <f>IFERROR(W93/V93-1,"-")</f>
        <v>0.21819016995865881</v>
      </c>
      <c r="Y93" s="160">
        <f>W93/W$8</f>
        <v>7.8819490883152779E-3</v>
      </c>
    </row>
    <row r="94" spans="1:25" x14ac:dyDescent="0.25">
      <c r="A94" s="56"/>
      <c r="B94" s="162" t="s">
        <v>103</v>
      </c>
      <c r="C94" s="163">
        <v>759</v>
      </c>
      <c r="D94" s="163">
        <v>0</v>
      </c>
      <c r="E94" s="163">
        <v>0</v>
      </c>
      <c r="F94" s="163">
        <v>312</v>
      </c>
      <c r="G94" s="163">
        <v>326</v>
      </c>
      <c r="H94" s="163">
        <v>368</v>
      </c>
      <c r="I94" s="164">
        <f>IFERROR(H94/G94-1,"-")</f>
        <v>0.12883435582822078</v>
      </c>
      <c r="J94" s="164">
        <f t="shared" si="61"/>
        <v>5.7432696059305502E-3</v>
      </c>
      <c r="K94" s="163">
        <v>1092</v>
      </c>
      <c r="L94" s="163">
        <v>0</v>
      </c>
      <c r="M94" s="163">
        <v>0</v>
      </c>
      <c r="N94" s="163">
        <v>1173</v>
      </c>
      <c r="O94" s="163">
        <v>406</v>
      </c>
      <c r="P94" s="163">
        <v>532</v>
      </c>
      <c r="Q94" s="164">
        <f>IFERROR(P94/O94-1,"-")</f>
        <v>0.31034482758620685</v>
      </c>
      <c r="R94" s="164">
        <f t="shared" si="63"/>
        <v>1.9530819780461837E-3</v>
      </c>
      <c r="S94" s="163">
        <v>1851</v>
      </c>
      <c r="T94" s="163">
        <v>734</v>
      </c>
      <c r="U94" s="163">
        <v>1485</v>
      </c>
      <c r="V94" s="163">
        <v>732</v>
      </c>
      <c r="W94" s="163">
        <v>900</v>
      </c>
      <c r="X94" s="164">
        <f>IFERROR(W94/V94-1,"-")</f>
        <v>0.22950819672131151</v>
      </c>
      <c r="Y94" s="164">
        <f>W94/W$8</f>
        <v>2.6748696001069948E-3</v>
      </c>
    </row>
    <row r="95" spans="1:25" x14ac:dyDescent="0.25">
      <c r="A95" s="56"/>
      <c r="B95" s="162" t="s">
        <v>100</v>
      </c>
      <c r="C95" s="163">
        <v>234</v>
      </c>
      <c r="D95" s="163">
        <v>0</v>
      </c>
      <c r="E95" s="163">
        <v>0</v>
      </c>
      <c r="F95" s="163">
        <v>148</v>
      </c>
      <c r="G95" s="163">
        <v>175</v>
      </c>
      <c r="H95" s="163">
        <v>118</v>
      </c>
      <c r="I95" s="164">
        <f>IFERROR(H95/G95-1,"-")</f>
        <v>-0.32571428571428573</v>
      </c>
      <c r="J95" s="164">
        <f t="shared" si="61"/>
        <v>1.8415918845103394E-3</v>
      </c>
      <c r="K95" s="163">
        <v>974</v>
      </c>
      <c r="L95" s="163">
        <v>0</v>
      </c>
      <c r="M95" s="163">
        <v>0</v>
      </c>
      <c r="N95" s="163">
        <v>1409</v>
      </c>
      <c r="O95" s="163">
        <v>1270</v>
      </c>
      <c r="P95" s="163">
        <v>1634</v>
      </c>
      <c r="Q95" s="164">
        <f>IFERROR(P95/O95-1,"-")</f>
        <v>0.28661417322834648</v>
      </c>
      <c r="R95" s="164">
        <f t="shared" si="63"/>
        <v>5.9987517897132784E-3</v>
      </c>
      <c r="S95" s="163">
        <v>1208</v>
      </c>
      <c r="T95" s="163">
        <v>1039</v>
      </c>
      <c r="U95" s="163">
        <v>1557</v>
      </c>
      <c r="V95" s="163">
        <v>1445</v>
      </c>
      <c r="W95" s="163">
        <v>1752</v>
      </c>
      <c r="X95" s="164">
        <f>IFERROR(W95/V95-1,"-")</f>
        <v>0.21245674740484422</v>
      </c>
      <c r="Y95" s="164">
        <f>W95/W$8</f>
        <v>5.2070794882082836E-3</v>
      </c>
    </row>
    <row r="96" spans="1:25" x14ac:dyDescent="0.25">
      <c r="A96" s="56"/>
      <c r="B96" s="158" t="s">
        <v>107</v>
      </c>
      <c r="C96" s="159">
        <v>501</v>
      </c>
      <c r="D96" s="159">
        <v>0</v>
      </c>
      <c r="E96" s="159">
        <v>0</v>
      </c>
      <c r="F96" s="159">
        <v>289</v>
      </c>
      <c r="G96" s="159">
        <v>230</v>
      </c>
      <c r="H96" s="159">
        <v>340</v>
      </c>
      <c r="I96" s="160">
        <f>IFERROR(H96/G96-1,"-")</f>
        <v>0.47826086956521729</v>
      </c>
      <c r="J96" s="160">
        <f t="shared" si="61"/>
        <v>5.3062817011314866E-3</v>
      </c>
      <c r="K96" s="159">
        <v>1637</v>
      </c>
      <c r="L96" s="159">
        <v>0</v>
      </c>
      <c r="M96" s="159">
        <v>0</v>
      </c>
      <c r="N96" s="159">
        <v>2059</v>
      </c>
      <c r="O96" s="159">
        <v>2810</v>
      </c>
      <c r="P96" s="159">
        <v>2319</v>
      </c>
      <c r="Q96" s="160">
        <f>IFERROR(P96/O96-1,"-")</f>
        <v>-0.17473309608540921</v>
      </c>
      <c r="R96" s="160">
        <f t="shared" si="63"/>
        <v>8.5135283967840234E-3</v>
      </c>
      <c r="S96" s="159">
        <v>2138</v>
      </c>
      <c r="T96" s="159">
        <v>1754</v>
      </c>
      <c r="U96" s="159">
        <v>2348</v>
      </c>
      <c r="V96" s="159">
        <v>3040</v>
      </c>
      <c r="W96" s="159">
        <v>2659</v>
      </c>
      <c r="X96" s="160">
        <f>IFERROR(W96/V96-1,"-")</f>
        <v>-0.12532894736842104</v>
      </c>
      <c r="Y96" s="160">
        <f>W96/W$8</f>
        <v>7.9027536296494439E-3</v>
      </c>
    </row>
    <row r="97" spans="1:25" s="56" customFormat="1" x14ac:dyDescent="0.25">
      <c r="B97" s="162" t="s">
        <v>110</v>
      </c>
      <c r="C97" s="163">
        <v>38</v>
      </c>
      <c r="D97" s="163">
        <v>0</v>
      </c>
      <c r="E97" s="163">
        <v>0</v>
      </c>
      <c r="F97" s="163">
        <v>20</v>
      </c>
      <c r="G97" s="163">
        <v>37</v>
      </c>
      <c r="H97" s="163">
        <v>44</v>
      </c>
      <c r="I97" s="164">
        <f t="shared" ref="I97:I104" si="64">IFERROR(H97/G97-1,"-")</f>
        <v>0.18918918918918926</v>
      </c>
      <c r="J97" s="164">
        <f t="shared" si="61"/>
        <v>6.8669527896995713E-4</v>
      </c>
      <c r="K97" s="163">
        <v>319</v>
      </c>
      <c r="L97" s="163">
        <v>0</v>
      </c>
      <c r="M97" s="163">
        <v>0</v>
      </c>
      <c r="N97" s="163">
        <v>358</v>
      </c>
      <c r="O97" s="163">
        <v>410</v>
      </c>
      <c r="P97" s="163">
        <v>349</v>
      </c>
      <c r="Q97" s="164">
        <f t="shared" ref="Q97:Q104" si="65">IFERROR(P97/O97-1,"-")</f>
        <v>-0.14878048780487807</v>
      </c>
      <c r="R97" s="164">
        <f t="shared" si="63"/>
        <v>1.2812511472521017E-3</v>
      </c>
      <c r="S97" s="163">
        <v>357</v>
      </c>
      <c r="T97" s="163">
        <v>277</v>
      </c>
      <c r="U97" s="163">
        <v>378</v>
      </c>
      <c r="V97" s="163">
        <v>447</v>
      </c>
      <c r="W97" s="163">
        <v>393</v>
      </c>
      <c r="X97" s="164">
        <f t="shared" ref="X97:X104" si="66">IFERROR(W97/V97-1,"-")</f>
        <v>-0.12080536912751683</v>
      </c>
      <c r="Y97" s="164">
        <f t="shared" ref="Y97:Y104" si="67">W97/W$8</f>
        <v>1.168026392046721E-3</v>
      </c>
    </row>
    <row r="98" spans="1:25" s="56" customFormat="1" x14ac:dyDescent="0.25">
      <c r="B98" s="162" t="s">
        <v>113</v>
      </c>
      <c r="C98" s="163">
        <v>99</v>
      </c>
      <c r="D98" s="163">
        <v>0</v>
      </c>
      <c r="E98" s="163">
        <v>0</v>
      </c>
      <c r="F98" s="163">
        <v>33</v>
      </c>
      <c r="G98" s="163">
        <v>48</v>
      </c>
      <c r="H98" s="163">
        <v>58</v>
      </c>
      <c r="I98" s="164">
        <f t="shared" si="64"/>
        <v>0.20833333333333326</v>
      </c>
      <c r="J98" s="164">
        <f t="shared" si="61"/>
        <v>9.0518923136948893E-4</v>
      </c>
      <c r="K98" s="163">
        <v>328</v>
      </c>
      <c r="L98" s="163">
        <v>0</v>
      </c>
      <c r="M98" s="163">
        <v>0</v>
      </c>
      <c r="N98" s="163">
        <v>427</v>
      </c>
      <c r="O98" s="163">
        <v>595</v>
      </c>
      <c r="P98" s="163">
        <v>468</v>
      </c>
      <c r="Q98" s="164">
        <f t="shared" si="65"/>
        <v>-0.21344537815126052</v>
      </c>
      <c r="R98" s="164">
        <f t="shared" si="63"/>
        <v>1.7181247476045376E-3</v>
      </c>
      <c r="S98" s="163">
        <v>427</v>
      </c>
      <c r="T98" s="163">
        <v>309</v>
      </c>
      <c r="U98" s="163">
        <v>460</v>
      </c>
      <c r="V98" s="163">
        <v>643</v>
      </c>
      <c r="W98" s="163">
        <v>526</v>
      </c>
      <c r="X98" s="164">
        <f t="shared" si="66"/>
        <v>-0.18195956454121309</v>
      </c>
      <c r="Y98" s="164">
        <f t="shared" si="67"/>
        <v>1.5633126773958658E-3</v>
      </c>
    </row>
    <row r="99" spans="1:25" x14ac:dyDescent="0.25">
      <c r="A99" s="56"/>
      <c r="B99" s="162" t="s">
        <v>116</v>
      </c>
      <c r="C99" s="163">
        <v>178</v>
      </c>
      <c r="D99" s="163">
        <v>0</v>
      </c>
      <c r="E99" s="163">
        <v>0</v>
      </c>
      <c r="F99" s="163">
        <v>154</v>
      </c>
      <c r="G99" s="163">
        <v>38</v>
      </c>
      <c r="H99" s="163">
        <v>93</v>
      </c>
      <c r="I99" s="164">
        <f t="shared" si="64"/>
        <v>1.4473684210526314</v>
      </c>
      <c r="J99" s="164">
        <f t="shared" si="61"/>
        <v>1.4514241123683184E-3</v>
      </c>
      <c r="K99" s="163">
        <v>227</v>
      </c>
      <c r="L99" s="163">
        <v>0</v>
      </c>
      <c r="M99" s="163">
        <v>0</v>
      </c>
      <c r="N99" s="163">
        <v>334</v>
      </c>
      <c r="O99" s="163">
        <v>347</v>
      </c>
      <c r="P99" s="163">
        <v>305</v>
      </c>
      <c r="Q99" s="164">
        <f t="shared" si="65"/>
        <v>-0.12103746397694526</v>
      </c>
      <c r="R99" s="164">
        <f t="shared" si="63"/>
        <v>1.11971805132347E-3</v>
      </c>
      <c r="S99" s="163">
        <v>405</v>
      </c>
      <c r="T99" s="163">
        <v>325</v>
      </c>
      <c r="U99" s="163">
        <v>488</v>
      </c>
      <c r="V99" s="163">
        <v>385</v>
      </c>
      <c r="W99" s="163">
        <v>398</v>
      </c>
      <c r="X99" s="164">
        <f t="shared" si="66"/>
        <v>3.3766233766233666E-2</v>
      </c>
      <c r="Y99" s="164">
        <f t="shared" si="67"/>
        <v>1.1828867787139821E-3</v>
      </c>
    </row>
    <row r="100" spans="1:25" x14ac:dyDescent="0.25">
      <c r="A100" s="56"/>
      <c r="B100" s="162" t="s">
        <v>123</v>
      </c>
      <c r="C100" s="163">
        <v>17</v>
      </c>
      <c r="D100" s="163">
        <v>0</v>
      </c>
      <c r="E100" s="163">
        <v>0</v>
      </c>
      <c r="F100" s="163">
        <v>0</v>
      </c>
      <c r="G100" s="163">
        <v>17</v>
      </c>
      <c r="H100" s="163">
        <v>23</v>
      </c>
      <c r="I100" s="164">
        <f t="shared" si="64"/>
        <v>0.35294117647058831</v>
      </c>
      <c r="J100" s="164">
        <f t="shared" si="61"/>
        <v>3.5895435037065938E-4</v>
      </c>
      <c r="K100" s="163">
        <v>72</v>
      </c>
      <c r="L100" s="163">
        <v>0</v>
      </c>
      <c r="M100" s="163">
        <v>0</v>
      </c>
      <c r="N100" s="163">
        <v>137</v>
      </c>
      <c r="O100" s="163">
        <v>137</v>
      </c>
      <c r="P100" s="163">
        <v>159</v>
      </c>
      <c r="Q100" s="164">
        <f t="shared" si="65"/>
        <v>0.16058394160583944</v>
      </c>
      <c r="R100" s="164">
        <f t="shared" si="63"/>
        <v>5.8372186937846466E-4</v>
      </c>
      <c r="S100" s="163">
        <v>89</v>
      </c>
      <c r="T100" s="163">
        <v>129</v>
      </c>
      <c r="U100" s="163">
        <v>137</v>
      </c>
      <c r="V100" s="163">
        <v>154</v>
      </c>
      <c r="W100" s="163">
        <v>182</v>
      </c>
      <c r="X100" s="164">
        <f t="shared" si="66"/>
        <v>0.18181818181818188</v>
      </c>
      <c r="Y100" s="164">
        <f t="shared" si="67"/>
        <v>5.4091807468830343E-4</v>
      </c>
    </row>
    <row r="101" spans="1:25" x14ac:dyDescent="0.25">
      <c r="A101" s="56"/>
      <c r="B101" s="162" t="s">
        <v>119</v>
      </c>
      <c r="C101" s="163">
        <v>13</v>
      </c>
      <c r="D101" s="163">
        <v>0</v>
      </c>
      <c r="E101" s="163">
        <v>0</v>
      </c>
      <c r="F101" s="163">
        <v>10</v>
      </c>
      <c r="G101" s="163">
        <v>9</v>
      </c>
      <c r="H101" s="163">
        <v>14</v>
      </c>
      <c r="I101" s="164">
        <f t="shared" si="64"/>
        <v>0.55555555555555558</v>
      </c>
      <c r="J101" s="164">
        <f t="shared" si="61"/>
        <v>2.1849395239953179E-4</v>
      </c>
      <c r="K101" s="163">
        <v>58</v>
      </c>
      <c r="L101" s="163">
        <v>0</v>
      </c>
      <c r="M101" s="163">
        <v>0</v>
      </c>
      <c r="N101" s="163">
        <v>71</v>
      </c>
      <c r="O101" s="163">
        <v>162</v>
      </c>
      <c r="P101" s="163">
        <v>116</v>
      </c>
      <c r="Q101" s="164">
        <f t="shared" si="65"/>
        <v>-0.28395061728395066</v>
      </c>
      <c r="R101" s="164">
        <f t="shared" si="63"/>
        <v>4.258599801754837E-4</v>
      </c>
      <c r="S101" s="163">
        <v>71</v>
      </c>
      <c r="T101" s="163">
        <v>89</v>
      </c>
      <c r="U101" s="163">
        <v>81</v>
      </c>
      <c r="V101" s="163">
        <v>171</v>
      </c>
      <c r="W101" s="163">
        <v>130</v>
      </c>
      <c r="X101" s="164">
        <f t="shared" si="66"/>
        <v>-0.23976608187134507</v>
      </c>
      <c r="Y101" s="164">
        <f t="shared" si="67"/>
        <v>3.8637005334878814E-4</v>
      </c>
    </row>
    <row r="102" spans="1:25" x14ac:dyDescent="0.25">
      <c r="A102" s="56"/>
      <c r="B102" s="162" t="s">
        <v>128</v>
      </c>
      <c r="C102" s="163">
        <v>17</v>
      </c>
      <c r="D102" s="163">
        <v>0</v>
      </c>
      <c r="E102" s="163">
        <v>0</v>
      </c>
      <c r="F102" s="163">
        <v>3</v>
      </c>
      <c r="G102" s="163">
        <v>14</v>
      </c>
      <c r="H102" s="163">
        <v>0</v>
      </c>
      <c r="I102" s="164">
        <f t="shared" si="64"/>
        <v>-1</v>
      </c>
      <c r="J102" s="164">
        <f t="shared" si="61"/>
        <v>0</v>
      </c>
      <c r="K102" s="163">
        <v>70</v>
      </c>
      <c r="L102" s="163">
        <v>0</v>
      </c>
      <c r="M102" s="163">
        <v>0</v>
      </c>
      <c r="N102" s="163">
        <v>33</v>
      </c>
      <c r="O102" s="163">
        <v>44</v>
      </c>
      <c r="P102" s="163">
        <v>22</v>
      </c>
      <c r="Q102" s="164">
        <f t="shared" si="65"/>
        <v>-0.5</v>
      </c>
      <c r="R102" s="164">
        <f t="shared" si="63"/>
        <v>8.0766547964315869E-5</v>
      </c>
      <c r="S102" s="163">
        <v>87</v>
      </c>
      <c r="T102" s="163">
        <v>50</v>
      </c>
      <c r="U102" s="163">
        <v>36</v>
      </c>
      <c r="V102" s="163">
        <v>58</v>
      </c>
      <c r="W102" s="163">
        <v>22</v>
      </c>
      <c r="X102" s="164">
        <f t="shared" si="66"/>
        <v>-0.62068965517241381</v>
      </c>
      <c r="Y102" s="164">
        <f t="shared" si="67"/>
        <v>6.538570133594876E-5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3</v>
      </c>
      <c r="H103" s="163">
        <v>0</v>
      </c>
      <c r="I103" s="164">
        <f t="shared" si="64"/>
        <v>-1</v>
      </c>
      <c r="J103" s="164">
        <f t="shared" si="61"/>
        <v>0</v>
      </c>
      <c r="K103" s="163">
        <v>30</v>
      </c>
      <c r="L103" s="163">
        <v>0</v>
      </c>
      <c r="M103" s="163">
        <v>0</v>
      </c>
      <c r="N103" s="163">
        <v>64</v>
      </c>
      <c r="O103" s="163">
        <v>158</v>
      </c>
      <c r="P103" s="163">
        <v>83</v>
      </c>
      <c r="Q103" s="164">
        <f t="shared" si="65"/>
        <v>-0.47468354430379744</v>
      </c>
      <c r="R103" s="164">
        <f t="shared" si="63"/>
        <v>3.0471015822900989E-4</v>
      </c>
      <c r="S103" s="163">
        <v>30</v>
      </c>
      <c r="T103" s="163">
        <v>37</v>
      </c>
      <c r="U103" s="163">
        <v>64</v>
      </c>
      <c r="V103" s="163">
        <v>161</v>
      </c>
      <c r="W103" s="163">
        <v>83</v>
      </c>
      <c r="X103" s="164">
        <f t="shared" si="66"/>
        <v>-0.48447204968944102</v>
      </c>
      <c r="Y103" s="164">
        <f t="shared" si="67"/>
        <v>2.4668241867653395E-4</v>
      </c>
    </row>
    <row r="104" spans="1:25" x14ac:dyDescent="0.25">
      <c r="A104" s="56"/>
      <c r="B104" s="167" t="s">
        <v>145</v>
      </c>
      <c r="C104" s="168">
        <f t="shared" ref="C104:H104" si="68">C96-SUM(C97:C103)</f>
        <v>139</v>
      </c>
      <c r="D104" s="168">
        <f t="shared" si="68"/>
        <v>0</v>
      </c>
      <c r="E104" s="168">
        <f t="shared" si="68"/>
        <v>0</v>
      </c>
      <c r="F104" s="168">
        <f t="shared" si="68"/>
        <v>69</v>
      </c>
      <c r="G104" s="168">
        <f t="shared" si="68"/>
        <v>64</v>
      </c>
      <c r="H104" s="168">
        <f t="shared" si="68"/>
        <v>108</v>
      </c>
      <c r="I104" s="169">
        <f t="shared" si="64"/>
        <v>0.6875</v>
      </c>
      <c r="J104" s="169">
        <f t="shared" si="61"/>
        <v>1.6855247756535311E-3</v>
      </c>
      <c r="K104" s="168">
        <f t="shared" ref="K104:P104" si="69">K96-SUM(K97:K103)</f>
        <v>533</v>
      </c>
      <c r="L104" s="168">
        <f t="shared" si="69"/>
        <v>0</v>
      </c>
      <c r="M104" s="168">
        <f t="shared" si="69"/>
        <v>0</v>
      </c>
      <c r="N104" s="168">
        <f t="shared" si="69"/>
        <v>635</v>
      </c>
      <c r="O104" s="168">
        <f t="shared" si="69"/>
        <v>957</v>
      </c>
      <c r="P104" s="168">
        <f t="shared" si="69"/>
        <v>817</v>
      </c>
      <c r="Q104" s="169">
        <f t="shared" si="65"/>
        <v>-0.14629049111807735</v>
      </c>
      <c r="R104" s="169">
        <f t="shared" si="63"/>
        <v>2.9993758948566392E-3</v>
      </c>
      <c r="S104" s="168">
        <f>S96-SUM(S97:S103)</f>
        <v>672</v>
      </c>
      <c r="T104" s="168">
        <f>T96-SUM(T97:T103)</f>
        <v>538</v>
      </c>
      <c r="U104" s="168">
        <f>U96-SUM(U97:U103)</f>
        <v>704</v>
      </c>
      <c r="V104" s="168">
        <f>V96-SUM(V97:V103)</f>
        <v>1021</v>
      </c>
      <c r="W104" s="168">
        <f>W96-SUM(W97:W103)</f>
        <v>925</v>
      </c>
      <c r="X104" s="169">
        <f t="shared" si="66"/>
        <v>-9.4025465230166527E-2</v>
      </c>
      <c r="Y104" s="169">
        <f t="shared" si="67"/>
        <v>2.7491715334433003E-3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0">C107+C110</f>
        <v>0</v>
      </c>
      <c r="D106" s="175">
        <f t="shared" si="70"/>
        <v>0</v>
      </c>
      <c r="E106" s="175">
        <f t="shared" si="70"/>
        <v>0</v>
      </c>
      <c r="F106" s="175">
        <f t="shared" si="70"/>
        <v>0</v>
      </c>
      <c r="G106" s="175">
        <f t="shared" si="70"/>
        <v>0</v>
      </c>
      <c r="H106" s="175">
        <f t="shared" si="70"/>
        <v>0</v>
      </c>
      <c r="I106" s="176" t="str">
        <f>IFERROR(H106/G106-1,"-")</f>
        <v>-</v>
      </c>
      <c r="J106" s="176">
        <f t="shared" ref="J106:J118" si="71">H106/H$8</f>
        <v>0</v>
      </c>
      <c r="K106" s="175">
        <f t="shared" ref="K106:P106" si="72">K107+K110</f>
        <v>9284</v>
      </c>
      <c r="L106" s="175">
        <f t="shared" si="72"/>
        <v>0</v>
      </c>
      <c r="M106" s="175">
        <f t="shared" si="72"/>
        <v>0</v>
      </c>
      <c r="N106" s="175">
        <f t="shared" si="72"/>
        <v>0</v>
      </c>
      <c r="O106" s="175">
        <f t="shared" si="72"/>
        <v>0</v>
      </c>
      <c r="P106" s="175">
        <f t="shared" si="72"/>
        <v>0</v>
      </c>
      <c r="Q106" s="176" t="str">
        <f>IFERROR(P106/O106-1,"-")</f>
        <v>-</v>
      </c>
      <c r="R106" s="176">
        <f t="shared" ref="R106:R118" si="73">P106/P$8</f>
        <v>0</v>
      </c>
      <c r="S106" s="175">
        <f>S107+S110</f>
        <v>9284</v>
      </c>
      <c r="T106" s="175">
        <f>T107+T110</f>
        <v>9886</v>
      </c>
      <c r="U106" s="175">
        <f>U107+U110</f>
        <v>13452</v>
      </c>
      <c r="V106" s="175">
        <f>V107+V110</f>
        <v>15230</v>
      </c>
      <c r="W106" s="175">
        <f>W107+W110</f>
        <v>18184</v>
      </c>
      <c r="X106" s="176">
        <f>IFERROR(W106/V106-1,"-")</f>
        <v>0.19395929087327635</v>
      </c>
      <c r="Y106" s="176">
        <f>W106/W$8</f>
        <v>5.4044254231495101E-2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1"/>
        <v>0</v>
      </c>
      <c r="K107" s="159">
        <v>2541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73"/>
        <v>0</v>
      </c>
      <c r="S107" s="159">
        <v>2541</v>
      </c>
      <c r="T107" s="159">
        <v>1709</v>
      </c>
      <c r="U107" s="159">
        <v>2380</v>
      </c>
      <c r="V107" s="159">
        <v>2125</v>
      </c>
      <c r="W107" s="159">
        <v>2426</v>
      </c>
      <c r="X107" s="160">
        <f>IFERROR(W107/V107-1,"-")</f>
        <v>0.14164705882352946</v>
      </c>
      <c r="Y107" s="160">
        <f>W107/W$8</f>
        <v>7.2102596109550774E-3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1"/>
        <v>0</v>
      </c>
      <c r="K108" s="163">
        <v>116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73"/>
        <v>0</v>
      </c>
      <c r="S108" s="163">
        <v>116</v>
      </c>
      <c r="T108" s="163">
        <v>778</v>
      </c>
      <c r="U108" s="163">
        <v>386</v>
      </c>
      <c r="V108" s="163">
        <v>489</v>
      </c>
      <c r="W108" s="163">
        <v>607</v>
      </c>
      <c r="X108" s="164">
        <f>IFERROR(W108/V108-1,"-")</f>
        <v>0.24130879345603273</v>
      </c>
      <c r="Y108" s="164">
        <f>W108/W$8</f>
        <v>1.8040509414054954E-3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1"/>
        <v>0</v>
      </c>
      <c r="K109" s="163">
        <v>2425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73"/>
        <v>0</v>
      </c>
      <c r="S109" s="163">
        <v>2425</v>
      </c>
      <c r="T109" s="163">
        <v>931</v>
      </c>
      <c r="U109" s="163">
        <v>1994</v>
      </c>
      <c r="V109" s="163">
        <v>1636</v>
      </c>
      <c r="W109" s="163">
        <v>1819</v>
      </c>
      <c r="X109" s="164">
        <f>IFERROR(W109/V109-1,"-")</f>
        <v>0.11185819070904635</v>
      </c>
      <c r="Y109" s="164">
        <f>W109/W$8</f>
        <v>5.4062086695495816E-3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1"/>
        <v>0</v>
      </c>
      <c r="K110" s="159">
        <v>6743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73"/>
        <v>0</v>
      </c>
      <c r="S110" s="159">
        <v>6743</v>
      </c>
      <c r="T110" s="159">
        <v>8177</v>
      </c>
      <c r="U110" s="159">
        <v>11072</v>
      </c>
      <c r="V110" s="159">
        <v>13105</v>
      </c>
      <c r="W110" s="159">
        <v>15758</v>
      </c>
      <c r="X110" s="160">
        <f>IFERROR(W110/V110-1,"-")</f>
        <v>0.20244181610072487</v>
      </c>
      <c r="Y110" s="160">
        <f>W110/W$8</f>
        <v>4.6833994620540026E-2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74">IFERROR(H111/G111-1,"-")</f>
        <v>-</v>
      </c>
      <c r="J111" s="164">
        <f t="shared" si="71"/>
        <v>0</v>
      </c>
      <c r="K111" s="163">
        <v>3741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75">IFERROR(P111/O111-1,"-")</f>
        <v>-</v>
      </c>
      <c r="R111" s="164">
        <f t="shared" si="73"/>
        <v>0</v>
      </c>
      <c r="S111" s="163">
        <v>3741</v>
      </c>
      <c r="T111" s="163">
        <v>3660</v>
      </c>
      <c r="U111" s="163">
        <v>6307</v>
      </c>
      <c r="V111" s="163">
        <v>7383</v>
      </c>
      <c r="W111" s="163">
        <v>8811</v>
      </c>
      <c r="X111" s="164">
        <f t="shared" ref="X111:X118" si="76">IFERROR(W111/V111-1,"-")</f>
        <v>0.19341731003657059</v>
      </c>
      <c r="Y111" s="164">
        <f t="shared" ref="Y111:Y118" si="77">W111/W$8</f>
        <v>2.6186973385047479E-2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74"/>
        <v>-</v>
      </c>
      <c r="J112" s="164">
        <f t="shared" si="71"/>
        <v>0</v>
      </c>
      <c r="K112" s="163">
        <v>570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75"/>
        <v>-</v>
      </c>
      <c r="R112" s="164">
        <f t="shared" si="73"/>
        <v>0</v>
      </c>
      <c r="S112" s="163">
        <v>570</v>
      </c>
      <c r="T112" s="163">
        <v>596</v>
      </c>
      <c r="U112" s="163">
        <v>704</v>
      </c>
      <c r="V112" s="163">
        <v>892</v>
      </c>
      <c r="W112" s="163">
        <v>760</v>
      </c>
      <c r="X112" s="164">
        <f t="shared" si="76"/>
        <v>-0.14798206278026904</v>
      </c>
      <c r="Y112" s="164">
        <f t="shared" si="77"/>
        <v>2.2587787734236844E-3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74"/>
        <v>-</v>
      </c>
      <c r="J113" s="164">
        <f t="shared" si="71"/>
        <v>0</v>
      </c>
      <c r="K113" s="163">
        <v>330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75"/>
        <v>-</v>
      </c>
      <c r="R113" s="164">
        <f t="shared" si="73"/>
        <v>0</v>
      </c>
      <c r="S113" s="163">
        <v>330</v>
      </c>
      <c r="T113" s="163">
        <v>516</v>
      </c>
      <c r="U113" s="163">
        <v>718</v>
      </c>
      <c r="V113" s="163">
        <v>726</v>
      </c>
      <c r="W113" s="163">
        <v>1101</v>
      </c>
      <c r="X113" s="164">
        <f t="shared" si="76"/>
        <v>0.51652892561983466</v>
      </c>
      <c r="Y113" s="164">
        <f t="shared" si="77"/>
        <v>3.2722571441308902E-3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74"/>
        <v>-</v>
      </c>
      <c r="J114" s="164">
        <f t="shared" si="71"/>
        <v>0</v>
      </c>
      <c r="K114" s="163">
        <v>220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75"/>
        <v>-</v>
      </c>
      <c r="R114" s="164">
        <f t="shared" si="73"/>
        <v>0</v>
      </c>
      <c r="S114" s="163">
        <v>220</v>
      </c>
      <c r="T114" s="163">
        <v>603</v>
      </c>
      <c r="U114" s="163">
        <v>494</v>
      </c>
      <c r="V114" s="163">
        <v>656</v>
      </c>
      <c r="W114" s="163">
        <v>636</v>
      </c>
      <c r="X114" s="164">
        <f t="shared" si="76"/>
        <v>-3.0487804878048808E-2</v>
      </c>
      <c r="Y114" s="164">
        <f t="shared" si="77"/>
        <v>1.8902411840756095E-3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74"/>
        <v>-</v>
      </c>
      <c r="J115" s="164">
        <f t="shared" si="71"/>
        <v>0</v>
      </c>
      <c r="K115" s="163">
        <v>211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75"/>
        <v>-</v>
      </c>
      <c r="R115" s="164">
        <f t="shared" si="73"/>
        <v>0</v>
      </c>
      <c r="S115" s="163">
        <v>211</v>
      </c>
      <c r="T115" s="163">
        <v>426</v>
      </c>
      <c r="U115" s="163">
        <v>440</v>
      </c>
      <c r="V115" s="163">
        <v>452</v>
      </c>
      <c r="W115" s="163">
        <v>377</v>
      </c>
      <c r="X115" s="164">
        <f t="shared" si="76"/>
        <v>-0.16592920353982299</v>
      </c>
      <c r="Y115" s="164">
        <f t="shared" si="77"/>
        <v>1.1204731547114857E-3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74"/>
        <v>-</v>
      </c>
      <c r="J116" s="164">
        <f t="shared" si="71"/>
        <v>0</v>
      </c>
      <c r="K116" s="163">
        <v>81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75"/>
        <v>-</v>
      </c>
      <c r="R116" s="164">
        <f t="shared" si="73"/>
        <v>0</v>
      </c>
      <c r="S116" s="163">
        <v>81</v>
      </c>
      <c r="T116" s="163">
        <v>84</v>
      </c>
      <c r="U116" s="163">
        <v>132</v>
      </c>
      <c r="V116" s="163">
        <v>164</v>
      </c>
      <c r="W116" s="163">
        <v>191</v>
      </c>
      <c r="X116" s="164">
        <f t="shared" si="76"/>
        <v>0.16463414634146334</v>
      </c>
      <c r="Y116" s="164">
        <f t="shared" si="77"/>
        <v>5.676667706893733E-4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74"/>
        <v>-</v>
      </c>
      <c r="J117" s="164">
        <f t="shared" si="71"/>
        <v>0</v>
      </c>
      <c r="K117" s="163">
        <v>199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75"/>
        <v>-</v>
      </c>
      <c r="R117" s="164">
        <f t="shared" si="73"/>
        <v>0</v>
      </c>
      <c r="S117" s="163">
        <v>199</v>
      </c>
      <c r="T117" s="163">
        <v>217</v>
      </c>
      <c r="U117" s="163">
        <v>159</v>
      </c>
      <c r="V117" s="163">
        <v>258</v>
      </c>
      <c r="W117" s="163">
        <v>182</v>
      </c>
      <c r="X117" s="164">
        <f t="shared" si="76"/>
        <v>-0.29457364341085268</v>
      </c>
      <c r="Y117" s="164">
        <f t="shared" si="77"/>
        <v>5.4091807468830343E-4</v>
      </c>
    </row>
    <row r="118" spans="1:25" x14ac:dyDescent="0.25">
      <c r="A118" s="56"/>
      <c r="B118" s="167" t="s">
        <v>145</v>
      </c>
      <c r="C118" s="168">
        <f t="shared" ref="C118:H118" si="78">C110-SUM(C111:C117)</f>
        <v>0</v>
      </c>
      <c r="D118" s="168">
        <f t="shared" si="78"/>
        <v>0</v>
      </c>
      <c r="E118" s="168">
        <f t="shared" si="78"/>
        <v>0</v>
      </c>
      <c r="F118" s="168">
        <f t="shared" si="78"/>
        <v>0</v>
      </c>
      <c r="G118" s="168">
        <f t="shared" si="78"/>
        <v>0</v>
      </c>
      <c r="H118" s="168">
        <f t="shared" si="78"/>
        <v>0</v>
      </c>
      <c r="I118" s="169" t="str">
        <f t="shared" si="74"/>
        <v>-</v>
      </c>
      <c r="J118" s="169">
        <f t="shared" si="71"/>
        <v>0</v>
      </c>
      <c r="K118" s="168">
        <f t="shared" ref="K118:P118" si="79">K110-SUM(K111:K117)</f>
        <v>1391</v>
      </c>
      <c r="L118" s="168">
        <f t="shared" si="79"/>
        <v>0</v>
      </c>
      <c r="M118" s="168">
        <f t="shared" si="79"/>
        <v>0</v>
      </c>
      <c r="N118" s="168">
        <f t="shared" si="79"/>
        <v>0</v>
      </c>
      <c r="O118" s="168">
        <f t="shared" si="79"/>
        <v>0</v>
      </c>
      <c r="P118" s="168">
        <f t="shared" si="79"/>
        <v>0</v>
      </c>
      <c r="Q118" s="169" t="str">
        <f t="shared" si="75"/>
        <v>-</v>
      </c>
      <c r="R118" s="169">
        <f t="shared" si="73"/>
        <v>0</v>
      </c>
      <c r="S118" s="168">
        <f>S110-SUM(S111:S117)</f>
        <v>1391</v>
      </c>
      <c r="T118" s="168">
        <f>T110-SUM(T111:T117)</f>
        <v>2075</v>
      </c>
      <c r="U118" s="168">
        <f>U110-SUM(U111:U117)</f>
        <v>2118</v>
      </c>
      <c r="V118" s="168">
        <f>V110-SUM(V111:V117)</f>
        <v>2574</v>
      </c>
      <c r="W118" s="168">
        <f>W110-SUM(W111:W117)</f>
        <v>3700</v>
      </c>
      <c r="X118" s="169">
        <f t="shared" si="76"/>
        <v>0.43745143745143755</v>
      </c>
      <c r="Y118" s="169">
        <f t="shared" si="77"/>
        <v>1.0996686133773201E-2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0">C121+C124</f>
        <v>10604</v>
      </c>
      <c r="D120" s="175">
        <f t="shared" si="80"/>
        <v>3019</v>
      </c>
      <c r="E120" s="175">
        <f t="shared" si="80"/>
        <v>5698</v>
      </c>
      <c r="F120" s="175">
        <f t="shared" si="80"/>
        <v>9600</v>
      </c>
      <c r="G120" s="175">
        <f t="shared" si="80"/>
        <v>10154</v>
      </c>
      <c r="H120" s="175">
        <f t="shared" si="80"/>
        <v>9098</v>
      </c>
      <c r="I120" s="176">
        <f>IFERROR(H120/G120-1,"-")</f>
        <v>-0.10399842426629902</v>
      </c>
      <c r="J120" s="176">
        <f t="shared" ref="J120:J132" si="81">H120/H$8</f>
        <v>0.14198985563792429</v>
      </c>
      <c r="K120" s="175">
        <f t="shared" ref="K120:P120" si="82">K121+K124</f>
        <v>9949</v>
      </c>
      <c r="L120" s="175">
        <f t="shared" si="82"/>
        <v>1748</v>
      </c>
      <c r="M120" s="175">
        <f t="shared" si="82"/>
        <v>8448</v>
      </c>
      <c r="N120" s="175">
        <f t="shared" si="82"/>
        <v>14009</v>
      </c>
      <c r="O120" s="175">
        <f t="shared" si="82"/>
        <v>13713</v>
      </c>
      <c r="P120" s="175">
        <f t="shared" si="82"/>
        <v>15504</v>
      </c>
      <c r="Q120" s="176">
        <f>IFERROR(P120/O120-1,"-")</f>
        <v>0.13060599431196684</v>
      </c>
      <c r="R120" s="176">
        <f t="shared" ref="R120:R132" si="83">P120/P$8</f>
        <v>5.6918389074488783E-2</v>
      </c>
      <c r="S120" s="175">
        <f>S121+S124</f>
        <v>20553</v>
      </c>
      <c r="T120" s="175">
        <f>T121+T124</f>
        <v>14146</v>
      </c>
      <c r="U120" s="175">
        <f>U121+U124</f>
        <v>23609</v>
      </c>
      <c r="V120" s="175">
        <f>V121+V124</f>
        <v>23867</v>
      </c>
      <c r="W120" s="175">
        <f>W121+W124</f>
        <v>24602</v>
      </c>
      <c r="X120" s="176">
        <f>IFERROR(W120/V120-1,"-")</f>
        <v>3.0795659278501697E-2</v>
      </c>
      <c r="Y120" s="176">
        <f>W120/W$8</f>
        <v>7.3119046557591424E-2</v>
      </c>
    </row>
    <row r="121" spans="1:25" x14ac:dyDescent="0.25">
      <c r="A121" s="56"/>
      <c r="B121" s="158" t="s">
        <v>97</v>
      </c>
      <c r="C121" s="159">
        <v>4747</v>
      </c>
      <c r="D121" s="159">
        <v>1444</v>
      </c>
      <c r="E121" s="159">
        <v>2729</v>
      </c>
      <c r="F121" s="159">
        <v>4334</v>
      </c>
      <c r="G121" s="159">
        <v>5694</v>
      </c>
      <c r="H121" s="159">
        <v>4119</v>
      </c>
      <c r="I121" s="160">
        <f>IFERROR(H121/G121-1,"-")</f>
        <v>-0.27660695468914642</v>
      </c>
      <c r="J121" s="160">
        <f t="shared" si="81"/>
        <v>6.428404213811939E-2</v>
      </c>
      <c r="K121" s="159">
        <v>5042</v>
      </c>
      <c r="L121" s="159">
        <v>1154</v>
      </c>
      <c r="M121" s="159">
        <v>3844</v>
      </c>
      <c r="N121" s="159">
        <v>6118</v>
      </c>
      <c r="O121" s="159">
        <v>6206</v>
      </c>
      <c r="P121" s="159">
        <v>7797</v>
      </c>
      <c r="Q121" s="160">
        <f>IFERROR(P121/O121-1,"-")</f>
        <v>0.25636480825008068</v>
      </c>
      <c r="R121" s="160">
        <f t="shared" si="83"/>
        <v>2.8624398839898674E-2</v>
      </c>
      <c r="S121" s="159">
        <v>9789</v>
      </c>
      <c r="T121" s="159">
        <v>6573</v>
      </c>
      <c r="U121" s="159">
        <v>10452</v>
      </c>
      <c r="V121" s="159">
        <v>11900</v>
      </c>
      <c r="W121" s="159">
        <v>11916</v>
      </c>
      <c r="X121" s="160">
        <f>IFERROR(W121/V121-1,"-")</f>
        <v>1.3445378151260012E-3</v>
      </c>
      <c r="Y121" s="160">
        <f>W121/W$8</f>
        <v>3.5415273505416608E-2</v>
      </c>
    </row>
    <row r="122" spans="1:25" x14ac:dyDescent="0.25">
      <c r="A122" s="56"/>
      <c r="B122" s="162" t="s">
        <v>103</v>
      </c>
      <c r="C122" s="163">
        <v>2561</v>
      </c>
      <c r="D122" s="163">
        <v>588</v>
      </c>
      <c r="E122" s="163">
        <v>1157</v>
      </c>
      <c r="F122" s="163">
        <v>2214</v>
      </c>
      <c r="G122" s="163">
        <v>3338</v>
      </c>
      <c r="H122" s="163">
        <v>1744</v>
      </c>
      <c r="I122" s="164">
        <f>IFERROR(H122/G122-1,"-")</f>
        <v>-0.47753145596165369</v>
      </c>
      <c r="J122" s="164">
        <f t="shared" si="81"/>
        <v>2.7218103784627391E-2</v>
      </c>
      <c r="K122" s="163">
        <v>2481</v>
      </c>
      <c r="L122" s="163">
        <v>598</v>
      </c>
      <c r="M122" s="163">
        <v>1499</v>
      </c>
      <c r="N122" s="163">
        <v>2788</v>
      </c>
      <c r="O122" s="163">
        <v>2058</v>
      </c>
      <c r="P122" s="163">
        <v>3147</v>
      </c>
      <c r="Q122" s="164">
        <f>IFERROR(P122/O122-1,"-")</f>
        <v>0.52915451895043741</v>
      </c>
      <c r="R122" s="164">
        <f t="shared" si="83"/>
        <v>1.155328756562282E-2</v>
      </c>
      <c r="S122" s="163">
        <v>5042</v>
      </c>
      <c r="T122" s="163">
        <v>2656</v>
      </c>
      <c r="U122" s="163">
        <v>5002</v>
      </c>
      <c r="V122" s="163">
        <v>5396</v>
      </c>
      <c r="W122" s="163">
        <v>4891</v>
      </c>
      <c r="X122" s="164">
        <f>IFERROR(W122/V122-1,"-")</f>
        <v>-9.3587842846552971E-2</v>
      </c>
      <c r="Y122" s="164">
        <f>W122/W$8</f>
        <v>1.453643023791479E-2</v>
      </c>
    </row>
    <row r="123" spans="1:25" x14ac:dyDescent="0.25">
      <c r="A123" s="56"/>
      <c r="B123" s="162" t="s">
        <v>100</v>
      </c>
      <c r="C123" s="163">
        <v>2186</v>
      </c>
      <c r="D123" s="163">
        <v>856</v>
      </c>
      <c r="E123" s="163">
        <v>1572</v>
      </c>
      <c r="F123" s="163">
        <v>2120</v>
      </c>
      <c r="G123" s="163">
        <v>2356</v>
      </c>
      <c r="H123" s="163">
        <v>2375</v>
      </c>
      <c r="I123" s="164">
        <f>IFERROR(H123/G123-1,"-")</f>
        <v>8.0645161290322509E-3</v>
      </c>
      <c r="J123" s="164">
        <f t="shared" si="81"/>
        <v>3.7065938353491999E-2</v>
      </c>
      <c r="K123" s="163">
        <v>2561</v>
      </c>
      <c r="L123" s="163">
        <v>556</v>
      </c>
      <c r="M123" s="163">
        <v>2345</v>
      </c>
      <c r="N123" s="163">
        <v>3330</v>
      </c>
      <c r="O123" s="163">
        <v>4148</v>
      </c>
      <c r="P123" s="163">
        <v>4650</v>
      </c>
      <c r="Q123" s="164">
        <f>IFERROR(P123/O123-1,"-")</f>
        <v>0.12102217936354864</v>
      </c>
      <c r="R123" s="164">
        <f t="shared" si="83"/>
        <v>1.7071111274275855E-2</v>
      </c>
      <c r="S123" s="163">
        <v>4747</v>
      </c>
      <c r="T123" s="163">
        <v>3917</v>
      </c>
      <c r="U123" s="163">
        <v>5450</v>
      </c>
      <c r="V123" s="163">
        <v>6504</v>
      </c>
      <c r="W123" s="163">
        <v>7025</v>
      </c>
      <c r="X123" s="164">
        <f>IFERROR(W123/V123-1,"-")</f>
        <v>8.0104551045510508E-2</v>
      </c>
      <c r="Y123" s="164">
        <f>W123/W$8</f>
        <v>2.087884326750182E-2</v>
      </c>
    </row>
    <row r="124" spans="1:25" x14ac:dyDescent="0.25">
      <c r="A124" s="56"/>
      <c r="B124" s="158" t="s">
        <v>107</v>
      </c>
      <c r="C124" s="159">
        <v>5857</v>
      </c>
      <c r="D124" s="159">
        <v>1575</v>
      </c>
      <c r="E124" s="159">
        <v>2969</v>
      </c>
      <c r="F124" s="159">
        <v>5266</v>
      </c>
      <c r="G124" s="159">
        <v>4460</v>
      </c>
      <c r="H124" s="159">
        <v>4979</v>
      </c>
      <c r="I124" s="160">
        <f>IFERROR(H124/G124-1,"-")</f>
        <v>0.11636771300448423</v>
      </c>
      <c r="J124" s="160">
        <f t="shared" si="81"/>
        <v>7.7705813499804918E-2</v>
      </c>
      <c r="K124" s="159">
        <v>4907</v>
      </c>
      <c r="L124" s="159">
        <v>594</v>
      </c>
      <c r="M124" s="159">
        <v>4604</v>
      </c>
      <c r="N124" s="159">
        <v>7891</v>
      </c>
      <c r="O124" s="159">
        <v>7507</v>
      </c>
      <c r="P124" s="159">
        <v>7707</v>
      </c>
      <c r="Q124" s="160">
        <f>IFERROR(P124/O124-1,"-")</f>
        <v>2.6641800985746533E-2</v>
      </c>
      <c r="R124" s="160">
        <f t="shared" si="83"/>
        <v>2.8293990234590109E-2</v>
      </c>
      <c r="S124" s="159">
        <v>10764</v>
      </c>
      <c r="T124" s="159">
        <v>7573</v>
      </c>
      <c r="U124" s="159">
        <v>13157</v>
      </c>
      <c r="V124" s="159">
        <v>11967</v>
      </c>
      <c r="W124" s="159">
        <v>12686</v>
      </c>
      <c r="X124" s="160">
        <f>IFERROR(W124/V124-1,"-")</f>
        <v>6.0081891869307347E-2</v>
      </c>
      <c r="Y124" s="160">
        <f>W124/W$8</f>
        <v>3.7703773052174816E-2</v>
      </c>
    </row>
    <row r="125" spans="1:25" s="56" customFormat="1" x14ac:dyDescent="0.25">
      <c r="B125" s="162" t="s">
        <v>110</v>
      </c>
      <c r="C125" s="163">
        <v>441</v>
      </c>
      <c r="D125" s="163">
        <v>26</v>
      </c>
      <c r="E125" s="163">
        <v>180</v>
      </c>
      <c r="F125" s="163">
        <v>385</v>
      </c>
      <c r="G125" s="163">
        <v>354</v>
      </c>
      <c r="H125" s="163">
        <v>325</v>
      </c>
      <c r="I125" s="164">
        <f t="shared" ref="I125:I132" si="84">IFERROR(H125/G125-1,"-")</f>
        <v>-8.1920903954802227E-2</v>
      </c>
      <c r="J125" s="164">
        <f t="shared" si="81"/>
        <v>5.0721810378462741E-3</v>
      </c>
      <c r="K125" s="163">
        <v>848</v>
      </c>
      <c r="L125" s="163">
        <v>26</v>
      </c>
      <c r="M125" s="163">
        <v>625</v>
      </c>
      <c r="N125" s="163">
        <v>1298</v>
      </c>
      <c r="O125" s="163">
        <v>1215</v>
      </c>
      <c r="P125" s="163">
        <v>1302</v>
      </c>
      <c r="Q125" s="164">
        <f t="shared" ref="Q125:Q132" si="85">IFERROR(P125/O125-1,"-")</f>
        <v>7.1604938271604857E-2</v>
      </c>
      <c r="R125" s="164">
        <f t="shared" si="83"/>
        <v>4.7799111567972397E-3</v>
      </c>
      <c r="S125" s="163">
        <v>1289</v>
      </c>
      <c r="T125" s="163">
        <v>805</v>
      </c>
      <c r="U125" s="163">
        <v>1683</v>
      </c>
      <c r="V125" s="163">
        <v>1569</v>
      </c>
      <c r="W125" s="163">
        <v>1627</v>
      </c>
      <c r="X125" s="164">
        <f t="shared" ref="X125:X132" si="86">IFERROR(W125/V125-1,"-")</f>
        <v>3.696622052262577E-2</v>
      </c>
      <c r="Y125" s="164">
        <f t="shared" ref="Y125:Y132" si="87">W125/W$8</f>
        <v>4.835569821526756E-3</v>
      </c>
    </row>
    <row r="126" spans="1:25" s="56" customFormat="1" x14ac:dyDescent="0.25">
      <c r="B126" s="162" t="s">
        <v>113</v>
      </c>
      <c r="C126" s="163">
        <v>475</v>
      </c>
      <c r="D126" s="163">
        <v>141</v>
      </c>
      <c r="E126" s="163">
        <v>346</v>
      </c>
      <c r="F126" s="163">
        <v>750</v>
      </c>
      <c r="G126" s="163">
        <v>781</v>
      </c>
      <c r="H126" s="163">
        <v>925</v>
      </c>
      <c r="I126" s="164">
        <f t="shared" si="84"/>
        <v>0.18437900128040963</v>
      </c>
      <c r="J126" s="164">
        <f t="shared" si="81"/>
        <v>1.443620756925478E-2</v>
      </c>
      <c r="K126" s="163">
        <v>806</v>
      </c>
      <c r="L126" s="163">
        <v>93</v>
      </c>
      <c r="M126" s="163">
        <v>605</v>
      </c>
      <c r="N126" s="163">
        <v>1425</v>
      </c>
      <c r="O126" s="163">
        <v>1183</v>
      </c>
      <c r="P126" s="163">
        <v>1374</v>
      </c>
      <c r="Q126" s="164">
        <f t="shared" si="85"/>
        <v>0.16145393068469982</v>
      </c>
      <c r="R126" s="164">
        <f t="shared" si="83"/>
        <v>5.0442380410440912E-3</v>
      </c>
      <c r="S126" s="163">
        <v>1281</v>
      </c>
      <c r="T126" s="163">
        <v>951</v>
      </c>
      <c r="U126" s="163">
        <v>2175</v>
      </c>
      <c r="V126" s="163">
        <v>1964</v>
      </c>
      <c r="W126" s="163">
        <v>2299</v>
      </c>
      <c r="X126" s="164">
        <f t="shared" si="86"/>
        <v>0.17057026476578407</v>
      </c>
      <c r="Y126" s="164">
        <f t="shared" si="87"/>
        <v>6.8328057896066456E-3</v>
      </c>
    </row>
    <row r="127" spans="1:25" x14ac:dyDescent="0.25">
      <c r="A127" s="56"/>
      <c r="B127" s="162" t="s">
        <v>116</v>
      </c>
      <c r="C127" s="163">
        <v>366</v>
      </c>
      <c r="D127" s="163">
        <v>127</v>
      </c>
      <c r="E127" s="163">
        <v>196</v>
      </c>
      <c r="F127" s="163">
        <v>365</v>
      </c>
      <c r="G127" s="163">
        <v>332</v>
      </c>
      <c r="H127" s="163">
        <v>364</v>
      </c>
      <c r="I127" s="164">
        <f t="shared" si="84"/>
        <v>9.6385542168674787E-2</v>
      </c>
      <c r="J127" s="164">
        <f t="shared" si="81"/>
        <v>5.6808427623878267E-3</v>
      </c>
      <c r="K127" s="163">
        <v>335</v>
      </c>
      <c r="L127" s="163">
        <v>127</v>
      </c>
      <c r="M127" s="163">
        <v>463</v>
      </c>
      <c r="N127" s="163">
        <v>660</v>
      </c>
      <c r="O127" s="163">
        <v>519</v>
      </c>
      <c r="P127" s="163">
        <v>494</v>
      </c>
      <c r="Q127" s="164">
        <f t="shared" si="85"/>
        <v>-4.8169556840077066E-2</v>
      </c>
      <c r="R127" s="164">
        <f t="shared" si="83"/>
        <v>1.8135761224714563E-3</v>
      </c>
      <c r="S127" s="163">
        <v>701</v>
      </c>
      <c r="T127" s="163">
        <v>659</v>
      </c>
      <c r="U127" s="163">
        <v>1025</v>
      </c>
      <c r="V127" s="163">
        <v>851</v>
      </c>
      <c r="W127" s="163">
        <v>858</v>
      </c>
      <c r="X127" s="164">
        <f t="shared" si="86"/>
        <v>8.2256169212691077E-3</v>
      </c>
      <c r="Y127" s="164">
        <f t="shared" si="87"/>
        <v>2.5500423521020018E-3</v>
      </c>
    </row>
    <row r="128" spans="1:25" x14ac:dyDescent="0.25">
      <c r="A128" s="56"/>
      <c r="B128" s="162" t="s">
        <v>123</v>
      </c>
      <c r="C128" s="163">
        <v>126</v>
      </c>
      <c r="D128" s="163">
        <v>19</v>
      </c>
      <c r="E128" s="163">
        <v>90</v>
      </c>
      <c r="F128" s="163">
        <v>104</v>
      </c>
      <c r="G128" s="163">
        <v>65</v>
      </c>
      <c r="H128" s="163">
        <v>160</v>
      </c>
      <c r="I128" s="164">
        <f t="shared" si="84"/>
        <v>1.4615384615384617</v>
      </c>
      <c r="J128" s="164">
        <f t="shared" si="81"/>
        <v>2.497073741708935E-3</v>
      </c>
      <c r="K128" s="163">
        <v>105</v>
      </c>
      <c r="L128" s="163">
        <v>19</v>
      </c>
      <c r="M128" s="163">
        <v>180</v>
      </c>
      <c r="N128" s="163">
        <v>193</v>
      </c>
      <c r="O128" s="163">
        <v>208</v>
      </c>
      <c r="P128" s="163">
        <v>216</v>
      </c>
      <c r="Q128" s="164">
        <f t="shared" si="85"/>
        <v>3.8461538461538547E-2</v>
      </c>
      <c r="R128" s="164">
        <f t="shared" si="83"/>
        <v>7.9298065274055582E-4</v>
      </c>
      <c r="S128" s="163">
        <v>231</v>
      </c>
      <c r="T128" s="163">
        <v>270</v>
      </c>
      <c r="U128" s="163">
        <v>297</v>
      </c>
      <c r="V128" s="163">
        <v>273</v>
      </c>
      <c r="W128" s="163">
        <v>376</v>
      </c>
      <c r="X128" s="164">
        <f t="shared" si="86"/>
        <v>0.37728937728937728</v>
      </c>
      <c r="Y128" s="164">
        <f t="shared" si="87"/>
        <v>1.1175010773780334E-3</v>
      </c>
    </row>
    <row r="129" spans="1:25" x14ac:dyDescent="0.25">
      <c r="A129" s="56"/>
      <c r="B129" s="162" t="s">
        <v>119</v>
      </c>
      <c r="C129" s="163">
        <v>88</v>
      </c>
      <c r="D129" s="163">
        <v>18</v>
      </c>
      <c r="E129" s="163">
        <v>68</v>
      </c>
      <c r="F129" s="163">
        <v>88</v>
      </c>
      <c r="G129" s="163">
        <v>99</v>
      </c>
      <c r="H129" s="163">
        <v>93</v>
      </c>
      <c r="I129" s="164">
        <f t="shared" si="84"/>
        <v>-6.0606060606060552E-2</v>
      </c>
      <c r="J129" s="164">
        <f t="shared" si="81"/>
        <v>1.4514241123683184E-3</v>
      </c>
      <c r="K129" s="163">
        <v>134</v>
      </c>
      <c r="L129" s="163">
        <v>25</v>
      </c>
      <c r="M129" s="163">
        <v>102</v>
      </c>
      <c r="N129" s="163">
        <v>151</v>
      </c>
      <c r="O129" s="163">
        <v>178</v>
      </c>
      <c r="P129" s="163">
        <v>230</v>
      </c>
      <c r="Q129" s="164">
        <f t="shared" si="85"/>
        <v>0.2921348314606742</v>
      </c>
      <c r="R129" s="164">
        <f t="shared" si="83"/>
        <v>8.4437754689966596E-4</v>
      </c>
      <c r="S129" s="163">
        <v>222</v>
      </c>
      <c r="T129" s="163">
        <v>170</v>
      </c>
      <c r="U129" s="163">
        <v>239</v>
      </c>
      <c r="V129" s="163">
        <v>277</v>
      </c>
      <c r="W129" s="163">
        <v>323</v>
      </c>
      <c r="X129" s="164">
        <f t="shared" si="86"/>
        <v>0.1660649819494584</v>
      </c>
      <c r="Y129" s="164">
        <f t="shared" si="87"/>
        <v>9.5998097870506592E-4</v>
      </c>
    </row>
    <row r="130" spans="1:25" x14ac:dyDescent="0.25">
      <c r="A130" s="56"/>
      <c r="B130" s="162" t="s">
        <v>128</v>
      </c>
      <c r="C130" s="163">
        <v>71</v>
      </c>
      <c r="D130" s="163">
        <v>1</v>
      </c>
      <c r="E130" s="163">
        <v>48</v>
      </c>
      <c r="F130" s="163">
        <v>35</v>
      </c>
      <c r="G130" s="163">
        <v>89</v>
      </c>
      <c r="H130" s="163">
        <v>60</v>
      </c>
      <c r="I130" s="164">
        <f t="shared" si="84"/>
        <v>-0.3258426966292135</v>
      </c>
      <c r="J130" s="164">
        <f t="shared" si="81"/>
        <v>9.3640265314085056E-4</v>
      </c>
      <c r="K130" s="163">
        <v>230</v>
      </c>
      <c r="L130" s="163">
        <v>1</v>
      </c>
      <c r="M130" s="163">
        <v>120</v>
      </c>
      <c r="N130" s="163">
        <v>155</v>
      </c>
      <c r="O130" s="163">
        <v>179</v>
      </c>
      <c r="P130" s="163">
        <v>143</v>
      </c>
      <c r="Q130" s="164">
        <f t="shared" si="85"/>
        <v>-0.2011173184357542</v>
      </c>
      <c r="R130" s="164">
        <f t="shared" si="83"/>
        <v>5.249825617680532E-4</v>
      </c>
      <c r="S130" s="163">
        <v>301</v>
      </c>
      <c r="T130" s="163">
        <v>168</v>
      </c>
      <c r="U130" s="163">
        <v>190</v>
      </c>
      <c r="V130" s="163">
        <v>268</v>
      </c>
      <c r="W130" s="163">
        <v>203</v>
      </c>
      <c r="X130" s="164">
        <f t="shared" si="86"/>
        <v>-0.2425373134328358</v>
      </c>
      <c r="Y130" s="164">
        <f t="shared" si="87"/>
        <v>6.0333169869079991E-4</v>
      </c>
    </row>
    <row r="131" spans="1:25" x14ac:dyDescent="0.25">
      <c r="A131" s="56"/>
      <c r="B131" s="162" t="s">
        <v>131</v>
      </c>
      <c r="C131" s="163">
        <v>64</v>
      </c>
      <c r="D131" s="163">
        <v>10</v>
      </c>
      <c r="E131" s="163">
        <v>40</v>
      </c>
      <c r="F131" s="163">
        <v>148</v>
      </c>
      <c r="G131" s="163">
        <v>51</v>
      </c>
      <c r="H131" s="163">
        <v>56</v>
      </c>
      <c r="I131" s="164">
        <f t="shared" si="84"/>
        <v>9.8039215686274606E-2</v>
      </c>
      <c r="J131" s="164">
        <f t="shared" si="81"/>
        <v>8.7397580959812718E-4</v>
      </c>
      <c r="K131" s="163">
        <v>322</v>
      </c>
      <c r="L131" s="163">
        <v>10</v>
      </c>
      <c r="M131" s="163">
        <v>235</v>
      </c>
      <c r="N131" s="163">
        <v>305</v>
      </c>
      <c r="O131" s="163">
        <v>330</v>
      </c>
      <c r="P131" s="163">
        <v>392</v>
      </c>
      <c r="Q131" s="164">
        <f t="shared" si="85"/>
        <v>0.18787878787878798</v>
      </c>
      <c r="R131" s="164">
        <f t="shared" si="83"/>
        <v>1.4391130364550828E-3</v>
      </c>
      <c r="S131" s="163">
        <v>386</v>
      </c>
      <c r="T131" s="163">
        <v>275</v>
      </c>
      <c r="U131" s="163">
        <v>453</v>
      </c>
      <c r="V131" s="163">
        <v>381</v>
      </c>
      <c r="W131" s="163">
        <v>448</v>
      </c>
      <c r="X131" s="164">
        <f t="shared" si="86"/>
        <v>0.1758530183727034</v>
      </c>
      <c r="Y131" s="164">
        <f t="shared" si="87"/>
        <v>1.331490645386593E-3</v>
      </c>
    </row>
    <row r="132" spans="1:25" x14ac:dyDescent="0.25">
      <c r="A132" s="56"/>
      <c r="B132" s="167" t="s">
        <v>145</v>
      </c>
      <c r="C132" s="168">
        <f t="shared" ref="C132:H132" si="88">C124-SUM(C125:C131)</f>
        <v>4226</v>
      </c>
      <c r="D132" s="168">
        <f t="shared" si="88"/>
        <v>1233</v>
      </c>
      <c r="E132" s="168">
        <f t="shared" si="88"/>
        <v>2001</v>
      </c>
      <c r="F132" s="168">
        <f t="shared" si="88"/>
        <v>3391</v>
      </c>
      <c r="G132" s="168">
        <f t="shared" si="88"/>
        <v>2689</v>
      </c>
      <c r="H132" s="168">
        <f t="shared" si="88"/>
        <v>2996</v>
      </c>
      <c r="I132" s="169">
        <f t="shared" si="84"/>
        <v>0.11416883599851246</v>
      </c>
      <c r="J132" s="169">
        <f t="shared" si="81"/>
        <v>4.6757705813499806E-2</v>
      </c>
      <c r="K132" s="168">
        <f t="shared" ref="K132:P132" si="89">K124-SUM(K125:K131)</f>
        <v>2127</v>
      </c>
      <c r="L132" s="168">
        <f t="shared" si="89"/>
        <v>293</v>
      </c>
      <c r="M132" s="168">
        <f t="shared" si="89"/>
        <v>2274</v>
      </c>
      <c r="N132" s="168">
        <f t="shared" si="89"/>
        <v>3704</v>
      </c>
      <c r="O132" s="168">
        <f t="shared" si="89"/>
        <v>3695</v>
      </c>
      <c r="P132" s="168">
        <f t="shared" si="89"/>
        <v>3556</v>
      </c>
      <c r="Q132" s="169">
        <f t="shared" si="85"/>
        <v>-3.7618403247631882E-2</v>
      </c>
      <c r="R132" s="169">
        <f t="shared" si="83"/>
        <v>1.3054811116413965E-2</v>
      </c>
      <c r="S132" s="168">
        <f>S124-SUM(S125:S131)</f>
        <v>6353</v>
      </c>
      <c r="T132" s="168">
        <f>T124-SUM(T125:T131)</f>
        <v>4275</v>
      </c>
      <c r="U132" s="168">
        <f>U124-SUM(U125:U131)</f>
        <v>7095</v>
      </c>
      <c r="V132" s="168">
        <f>V124-SUM(V125:V131)</f>
        <v>6384</v>
      </c>
      <c r="W132" s="168">
        <f>W124-SUM(W125:W131)</f>
        <v>6552</v>
      </c>
      <c r="X132" s="169">
        <f t="shared" si="86"/>
        <v>2.6315789473684292E-2</v>
      </c>
      <c r="Y132" s="169">
        <f t="shared" si="87"/>
        <v>1.9473050688778921E-2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0">C135+C138</f>
        <v>2747</v>
      </c>
      <c r="D134" s="175">
        <f t="shared" si="90"/>
        <v>0</v>
      </c>
      <c r="E134" s="175">
        <f t="shared" si="90"/>
        <v>2982</v>
      </c>
      <c r="F134" s="175">
        <f t="shared" si="90"/>
        <v>3467</v>
      </c>
      <c r="G134" s="175">
        <f t="shared" si="90"/>
        <v>3928</v>
      </c>
      <c r="H134" s="175">
        <f t="shared" si="90"/>
        <v>3922</v>
      </c>
      <c r="I134" s="176">
        <f>IFERROR(H134/G134-1,"-")</f>
        <v>-1.5274949083503575E-3</v>
      </c>
      <c r="J134" s="176">
        <f t="shared" ref="J134:J146" si="91">H134/H$8</f>
        <v>6.1209520093640266E-2</v>
      </c>
      <c r="K134" s="175">
        <f t="shared" ref="K134:P134" si="92">K135+K138</f>
        <v>13232</v>
      </c>
      <c r="L134" s="175">
        <f t="shared" si="92"/>
        <v>0</v>
      </c>
      <c r="M134" s="175">
        <f t="shared" si="92"/>
        <v>9227</v>
      </c>
      <c r="N134" s="175">
        <f t="shared" si="92"/>
        <v>14935</v>
      </c>
      <c r="O134" s="175">
        <f t="shared" si="92"/>
        <v>14354</v>
      </c>
      <c r="P134" s="175">
        <f t="shared" si="92"/>
        <v>14208</v>
      </c>
      <c r="Q134" s="176">
        <f>IFERROR(P134/O134-1,"-")</f>
        <v>-1.0171380799777086E-2</v>
      </c>
      <c r="R134" s="176">
        <f t="shared" ref="R134:R146" si="93">P134/P$8</f>
        <v>5.2160505158045448E-2</v>
      </c>
      <c r="S134" s="175">
        <f>S135+S138</f>
        <v>15979</v>
      </c>
      <c r="T134" s="175">
        <f>T135+T138</f>
        <v>12209</v>
      </c>
      <c r="U134" s="175">
        <f>U135+U138</f>
        <v>18402</v>
      </c>
      <c r="V134" s="175">
        <f>V135+V138</f>
        <v>18282</v>
      </c>
      <c r="W134" s="175">
        <f>W135+W138</f>
        <v>18130</v>
      </c>
      <c r="X134" s="176">
        <f>IFERROR(W134/V134-1,"-")</f>
        <v>-8.3141888196039959E-3</v>
      </c>
      <c r="Y134" s="176">
        <f>W134/W$8</f>
        <v>5.3883762055488685E-2</v>
      </c>
    </row>
    <row r="135" spans="1:25" x14ac:dyDescent="0.25">
      <c r="A135" s="56"/>
      <c r="B135" s="158" t="s">
        <v>97</v>
      </c>
      <c r="C135" s="159">
        <v>206</v>
      </c>
      <c r="D135" s="159">
        <v>0</v>
      </c>
      <c r="E135" s="159">
        <v>151</v>
      </c>
      <c r="F135" s="159">
        <v>153</v>
      </c>
      <c r="G135" s="159">
        <v>445</v>
      </c>
      <c r="H135" s="159">
        <v>112</v>
      </c>
      <c r="I135" s="160">
        <f>IFERROR(H135/G135-1,"-")</f>
        <v>-0.74831460674157302</v>
      </c>
      <c r="J135" s="160">
        <f t="shared" si="91"/>
        <v>1.7479516191962544E-3</v>
      </c>
      <c r="K135" s="159">
        <v>493</v>
      </c>
      <c r="L135" s="159">
        <v>0</v>
      </c>
      <c r="M135" s="159">
        <v>466</v>
      </c>
      <c r="N135" s="159">
        <v>1235</v>
      </c>
      <c r="O135" s="159">
        <v>321</v>
      </c>
      <c r="P135" s="159">
        <v>556</v>
      </c>
      <c r="Q135" s="160">
        <f>IFERROR(P135/O135-1,"-")</f>
        <v>0.73208722741433019</v>
      </c>
      <c r="R135" s="160">
        <f t="shared" si="93"/>
        <v>2.0411909394618009E-3</v>
      </c>
      <c r="S135" s="159">
        <v>699</v>
      </c>
      <c r="T135" s="159">
        <v>617</v>
      </c>
      <c r="U135" s="159">
        <v>1388</v>
      </c>
      <c r="V135" s="159">
        <v>766</v>
      </c>
      <c r="W135" s="159">
        <v>668</v>
      </c>
      <c r="X135" s="160">
        <f>IFERROR(W135/V135-1,"-")</f>
        <v>-0.12793733681462138</v>
      </c>
      <c r="Y135" s="160">
        <f>W135/W$8</f>
        <v>1.9853476587460804E-3</v>
      </c>
    </row>
    <row r="136" spans="1:25" x14ac:dyDescent="0.25">
      <c r="A136" s="56"/>
      <c r="B136" s="162" t="s">
        <v>103</v>
      </c>
      <c r="C136" s="163">
        <v>206</v>
      </c>
      <c r="D136" s="163">
        <v>0</v>
      </c>
      <c r="E136" s="163">
        <v>118</v>
      </c>
      <c r="F136" s="163">
        <v>153</v>
      </c>
      <c r="G136" s="163">
        <v>445</v>
      </c>
      <c r="H136" s="163">
        <v>112</v>
      </c>
      <c r="I136" s="164">
        <f>IFERROR(H136/G136-1,"-")</f>
        <v>-0.74831460674157302</v>
      </c>
      <c r="J136" s="164">
        <f t="shared" si="91"/>
        <v>1.7479516191962544E-3</v>
      </c>
      <c r="K136" s="163">
        <v>215</v>
      </c>
      <c r="L136" s="163">
        <v>0</v>
      </c>
      <c r="M136" s="163">
        <v>94</v>
      </c>
      <c r="N136" s="163">
        <v>711</v>
      </c>
      <c r="O136" s="163">
        <v>0</v>
      </c>
      <c r="P136" s="163">
        <v>107</v>
      </c>
      <c r="Q136" s="164" t="str">
        <f>IFERROR(P136/O136-1,"-")</f>
        <v>-</v>
      </c>
      <c r="R136" s="164">
        <f t="shared" si="93"/>
        <v>3.9281911964462719E-4</v>
      </c>
      <c r="S136" s="163">
        <v>421</v>
      </c>
      <c r="T136" s="163">
        <v>212</v>
      </c>
      <c r="U136" s="163">
        <v>864</v>
      </c>
      <c r="V136" s="163">
        <v>445</v>
      </c>
      <c r="W136" s="163">
        <v>219</v>
      </c>
      <c r="X136" s="164">
        <f>IFERROR(W136/V136-1,"-")</f>
        <v>-0.50786516853932584</v>
      </c>
      <c r="Y136" s="164">
        <f>W136/W$8</f>
        <v>6.5088493602603545E-4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33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91"/>
        <v>0</v>
      </c>
      <c r="K137" s="163">
        <v>278</v>
      </c>
      <c r="L137" s="163">
        <v>0</v>
      </c>
      <c r="M137" s="163">
        <v>372</v>
      </c>
      <c r="N137" s="163">
        <v>524</v>
      </c>
      <c r="O137" s="163">
        <v>321</v>
      </c>
      <c r="P137" s="163">
        <v>449</v>
      </c>
      <c r="Q137" s="164">
        <f>IFERROR(P137/O137-1,"-")</f>
        <v>0.39875389408099693</v>
      </c>
      <c r="R137" s="164">
        <f t="shared" si="93"/>
        <v>1.6483718198171738E-3</v>
      </c>
      <c r="S137" s="163">
        <v>278</v>
      </c>
      <c r="T137" s="163">
        <v>405</v>
      </c>
      <c r="U137" s="163">
        <v>524</v>
      </c>
      <c r="V137" s="163">
        <v>321</v>
      </c>
      <c r="W137" s="163">
        <v>449</v>
      </c>
      <c r="X137" s="164">
        <f>IFERROR(W137/V137-1,"-")</f>
        <v>0.39875389408099693</v>
      </c>
      <c r="Y137" s="164">
        <f>W137/W$8</f>
        <v>1.3344627227200451E-3</v>
      </c>
    </row>
    <row r="138" spans="1:25" x14ac:dyDescent="0.25">
      <c r="A138" s="56"/>
      <c r="B138" s="158" t="s">
        <v>107</v>
      </c>
      <c r="C138" s="159">
        <v>2541</v>
      </c>
      <c r="D138" s="159">
        <v>0</v>
      </c>
      <c r="E138" s="159">
        <v>2831</v>
      </c>
      <c r="F138" s="159">
        <v>3314</v>
      </c>
      <c r="G138" s="159">
        <v>3483</v>
      </c>
      <c r="H138" s="159">
        <v>3810</v>
      </c>
      <c r="I138" s="160">
        <f>IFERROR(H138/G138-1,"-")</f>
        <v>9.3884582256675175E-2</v>
      </c>
      <c r="J138" s="160">
        <f t="shared" si="91"/>
        <v>5.9461568474444011E-2</v>
      </c>
      <c r="K138" s="159">
        <v>12739</v>
      </c>
      <c r="L138" s="159">
        <v>0</v>
      </c>
      <c r="M138" s="159">
        <v>8761</v>
      </c>
      <c r="N138" s="159">
        <v>13700</v>
      </c>
      <c r="O138" s="159">
        <v>14033</v>
      </c>
      <c r="P138" s="159">
        <v>13652</v>
      </c>
      <c r="Q138" s="160">
        <f>IFERROR(P138/O138-1,"-")</f>
        <v>-2.7150288605430006E-2</v>
      </c>
      <c r="R138" s="160">
        <f t="shared" si="93"/>
        <v>5.0119314218583649E-2</v>
      </c>
      <c r="S138" s="159">
        <v>15280</v>
      </c>
      <c r="T138" s="159">
        <v>11592</v>
      </c>
      <c r="U138" s="159">
        <v>17014</v>
      </c>
      <c r="V138" s="159">
        <v>17516</v>
      </c>
      <c r="W138" s="159">
        <v>17462</v>
      </c>
      <c r="X138" s="160">
        <f>IFERROR(W138/V138-1,"-")</f>
        <v>-3.082895638273575E-3</v>
      </c>
      <c r="Y138" s="160">
        <f>W138/W$8</f>
        <v>5.1898414396742601E-2</v>
      </c>
    </row>
    <row r="139" spans="1:25" s="56" customFormat="1" x14ac:dyDescent="0.25">
      <c r="B139" s="162" t="s">
        <v>110</v>
      </c>
      <c r="C139" s="163">
        <v>1432</v>
      </c>
      <c r="D139" s="163">
        <v>0</v>
      </c>
      <c r="E139" s="163">
        <v>1129</v>
      </c>
      <c r="F139" s="163">
        <v>1858</v>
      </c>
      <c r="G139" s="163">
        <v>1955</v>
      </c>
      <c r="H139" s="163">
        <v>2280</v>
      </c>
      <c r="I139" s="164">
        <f t="shared" ref="I139:I146" si="94">IFERROR(H139/G139-1,"-")</f>
        <v>0.16624040920716121</v>
      </c>
      <c r="J139" s="164">
        <f t="shared" si="91"/>
        <v>3.558330081935232E-2</v>
      </c>
      <c r="K139" s="163">
        <v>4859</v>
      </c>
      <c r="L139" s="163">
        <v>0</v>
      </c>
      <c r="M139" s="163">
        <v>2461</v>
      </c>
      <c r="N139" s="163">
        <v>4265</v>
      </c>
      <c r="O139" s="163">
        <v>4990</v>
      </c>
      <c r="P139" s="163">
        <v>4842</v>
      </c>
      <c r="Q139" s="164">
        <f t="shared" ref="Q139:Q146" si="95">IFERROR(P139/O139-1,"-")</f>
        <v>-2.9659318637274557E-2</v>
      </c>
      <c r="R139" s="164">
        <f t="shared" si="93"/>
        <v>1.7775982965600793E-2</v>
      </c>
      <c r="S139" s="163">
        <v>6291</v>
      </c>
      <c r="T139" s="163">
        <v>3590</v>
      </c>
      <c r="U139" s="163">
        <v>6123</v>
      </c>
      <c r="V139" s="163">
        <v>6945</v>
      </c>
      <c r="W139" s="163">
        <v>7122</v>
      </c>
      <c r="X139" s="164">
        <f t="shared" ref="X139:X146" si="96">IFERROR(W139/V139-1,"-")</f>
        <v>2.548596112311019E-2</v>
      </c>
      <c r="Y139" s="164">
        <f t="shared" ref="Y139:Y146" si="97">W139/W$8</f>
        <v>2.1167134768846685E-2</v>
      </c>
    </row>
    <row r="140" spans="1:25" s="56" customFormat="1" x14ac:dyDescent="0.25">
      <c r="B140" s="162" t="s">
        <v>113</v>
      </c>
      <c r="C140" s="163">
        <v>457</v>
      </c>
      <c r="D140" s="163">
        <v>0</v>
      </c>
      <c r="E140" s="163">
        <v>80</v>
      </c>
      <c r="F140" s="163">
        <v>179</v>
      </c>
      <c r="G140" s="163">
        <v>168</v>
      </c>
      <c r="H140" s="163">
        <v>212</v>
      </c>
      <c r="I140" s="164">
        <f t="shared" si="94"/>
        <v>0.26190476190476186</v>
      </c>
      <c r="J140" s="164">
        <f t="shared" si="91"/>
        <v>3.3086227077643387E-3</v>
      </c>
      <c r="K140" s="163">
        <v>763</v>
      </c>
      <c r="L140" s="163">
        <v>0</v>
      </c>
      <c r="M140" s="163">
        <v>657</v>
      </c>
      <c r="N140" s="163">
        <v>1215</v>
      </c>
      <c r="O140" s="163">
        <v>1165</v>
      </c>
      <c r="P140" s="163">
        <v>1268</v>
      </c>
      <c r="Q140" s="164">
        <f t="shared" si="95"/>
        <v>8.8412017167381896E-2</v>
      </c>
      <c r="R140" s="164">
        <f t="shared" si="93"/>
        <v>4.6550901281251144E-3</v>
      </c>
      <c r="S140" s="163">
        <v>1220</v>
      </c>
      <c r="T140" s="163">
        <v>737</v>
      </c>
      <c r="U140" s="163">
        <v>1394</v>
      </c>
      <c r="V140" s="163">
        <v>1333</v>
      </c>
      <c r="W140" s="163">
        <v>1480</v>
      </c>
      <c r="X140" s="164">
        <f t="shared" si="96"/>
        <v>0.11027756939234812</v>
      </c>
      <c r="Y140" s="164">
        <f t="shared" si="97"/>
        <v>4.3986744535092805E-3</v>
      </c>
    </row>
    <row r="141" spans="1:25" x14ac:dyDescent="0.25">
      <c r="A141" s="56"/>
      <c r="B141" s="162" t="s">
        <v>116</v>
      </c>
      <c r="C141" s="163">
        <v>43</v>
      </c>
      <c r="D141" s="163">
        <v>0</v>
      </c>
      <c r="E141" s="163">
        <v>268</v>
      </c>
      <c r="F141" s="163">
        <v>199</v>
      </c>
      <c r="G141" s="163">
        <v>216</v>
      </c>
      <c r="H141" s="163">
        <v>305</v>
      </c>
      <c r="I141" s="164">
        <f t="shared" si="94"/>
        <v>0.41203703703703698</v>
      </c>
      <c r="J141" s="164">
        <f t="shared" si="91"/>
        <v>4.7600468201326566E-3</v>
      </c>
      <c r="K141" s="163">
        <v>1264</v>
      </c>
      <c r="L141" s="163">
        <v>0</v>
      </c>
      <c r="M141" s="163">
        <v>962</v>
      </c>
      <c r="N141" s="163">
        <v>1257</v>
      </c>
      <c r="O141" s="163">
        <v>1060</v>
      </c>
      <c r="P141" s="163">
        <v>1031</v>
      </c>
      <c r="Q141" s="164">
        <f t="shared" si="95"/>
        <v>-2.7358490566037785E-2</v>
      </c>
      <c r="R141" s="164">
        <f t="shared" si="93"/>
        <v>3.7850141341458938E-3</v>
      </c>
      <c r="S141" s="163">
        <v>1307</v>
      </c>
      <c r="T141" s="163">
        <v>1230</v>
      </c>
      <c r="U141" s="163">
        <v>1456</v>
      </c>
      <c r="V141" s="163">
        <v>1276</v>
      </c>
      <c r="W141" s="163">
        <v>1336</v>
      </c>
      <c r="X141" s="164">
        <f t="shared" si="96"/>
        <v>4.7021943573667624E-2</v>
      </c>
      <c r="Y141" s="164">
        <f t="shared" si="97"/>
        <v>3.9706953174921608E-3</v>
      </c>
    </row>
    <row r="142" spans="1:25" x14ac:dyDescent="0.25">
      <c r="A142" s="56"/>
      <c r="B142" s="162" t="s">
        <v>123</v>
      </c>
      <c r="C142" s="163">
        <v>35</v>
      </c>
      <c r="D142" s="163">
        <v>0</v>
      </c>
      <c r="E142" s="163">
        <v>471</v>
      </c>
      <c r="F142" s="163">
        <v>276</v>
      </c>
      <c r="G142" s="163">
        <v>213</v>
      </c>
      <c r="H142" s="163">
        <v>232</v>
      </c>
      <c r="I142" s="164">
        <f t="shared" si="94"/>
        <v>8.9201877934272256E-2</v>
      </c>
      <c r="J142" s="164">
        <f t="shared" si="91"/>
        <v>3.6207569254779557E-3</v>
      </c>
      <c r="K142" s="163">
        <v>117</v>
      </c>
      <c r="L142" s="163">
        <v>0</v>
      </c>
      <c r="M142" s="163">
        <v>257</v>
      </c>
      <c r="N142" s="163">
        <v>289</v>
      </c>
      <c r="O142" s="163">
        <v>235</v>
      </c>
      <c r="P142" s="163">
        <v>178</v>
      </c>
      <c r="Q142" s="164">
        <f t="shared" si="95"/>
        <v>-0.24255319148936172</v>
      </c>
      <c r="R142" s="164">
        <f t="shared" si="93"/>
        <v>6.5347479716582838E-4</v>
      </c>
      <c r="S142" s="163">
        <v>152</v>
      </c>
      <c r="T142" s="163">
        <v>728</v>
      </c>
      <c r="U142" s="163">
        <v>565</v>
      </c>
      <c r="V142" s="163">
        <v>448</v>
      </c>
      <c r="W142" s="163">
        <v>410</v>
      </c>
      <c r="X142" s="164">
        <f t="shared" si="96"/>
        <v>-8.4821428571428603E-2</v>
      </c>
      <c r="Y142" s="164">
        <f t="shared" si="97"/>
        <v>1.2185517067154086E-3</v>
      </c>
    </row>
    <row r="143" spans="1:25" x14ac:dyDescent="0.25">
      <c r="A143" s="56"/>
      <c r="B143" s="162" t="s">
        <v>119</v>
      </c>
      <c r="C143" s="163">
        <v>15</v>
      </c>
      <c r="D143" s="163">
        <v>0</v>
      </c>
      <c r="E143" s="163">
        <v>26</v>
      </c>
      <c r="F143" s="163">
        <v>48</v>
      </c>
      <c r="G143" s="163">
        <v>49</v>
      </c>
      <c r="H143" s="163">
        <v>0</v>
      </c>
      <c r="I143" s="164">
        <f t="shared" si="94"/>
        <v>-1</v>
      </c>
      <c r="J143" s="164">
        <f t="shared" si="91"/>
        <v>0</v>
      </c>
      <c r="K143" s="163">
        <v>236</v>
      </c>
      <c r="L143" s="163">
        <v>0</v>
      </c>
      <c r="M143" s="163">
        <v>299</v>
      </c>
      <c r="N143" s="163">
        <v>257</v>
      </c>
      <c r="O143" s="163">
        <v>265</v>
      </c>
      <c r="P143" s="163">
        <v>240</v>
      </c>
      <c r="Q143" s="164">
        <f t="shared" si="95"/>
        <v>-9.4339622641509413E-2</v>
      </c>
      <c r="R143" s="164">
        <f t="shared" si="93"/>
        <v>8.8108961415617312E-4</v>
      </c>
      <c r="S143" s="163">
        <v>251</v>
      </c>
      <c r="T143" s="163">
        <v>325</v>
      </c>
      <c r="U143" s="163">
        <v>305</v>
      </c>
      <c r="V143" s="163">
        <v>314</v>
      </c>
      <c r="W143" s="163">
        <v>240</v>
      </c>
      <c r="X143" s="164">
        <f t="shared" si="96"/>
        <v>-0.23566878980891715</v>
      </c>
      <c r="Y143" s="164">
        <f t="shared" si="97"/>
        <v>7.1329856002853192E-4</v>
      </c>
    </row>
    <row r="144" spans="1:25" x14ac:dyDescent="0.25">
      <c r="A144" s="56"/>
      <c r="B144" s="162" t="s">
        <v>128</v>
      </c>
      <c r="C144" s="163">
        <v>47</v>
      </c>
      <c r="D144" s="163">
        <v>0</v>
      </c>
      <c r="E144" s="163">
        <v>43</v>
      </c>
      <c r="F144" s="163">
        <v>46</v>
      </c>
      <c r="G144" s="163">
        <v>0</v>
      </c>
      <c r="H144" s="163">
        <v>0</v>
      </c>
      <c r="I144" s="164" t="str">
        <f t="shared" si="94"/>
        <v>-</v>
      </c>
      <c r="J144" s="164">
        <f t="shared" si="91"/>
        <v>0</v>
      </c>
      <c r="K144" s="163">
        <v>424</v>
      </c>
      <c r="L144" s="163">
        <v>0</v>
      </c>
      <c r="M144" s="163">
        <v>327</v>
      </c>
      <c r="N144" s="163">
        <v>750</v>
      </c>
      <c r="O144" s="163">
        <v>544</v>
      </c>
      <c r="P144" s="163">
        <v>538</v>
      </c>
      <c r="Q144" s="164">
        <f t="shared" si="95"/>
        <v>-1.1029411764705843E-2</v>
      </c>
      <c r="R144" s="164">
        <f t="shared" si="93"/>
        <v>1.975109218400088E-3</v>
      </c>
      <c r="S144" s="163">
        <v>471</v>
      </c>
      <c r="T144" s="163">
        <v>370</v>
      </c>
      <c r="U144" s="163">
        <v>796</v>
      </c>
      <c r="V144" s="163">
        <v>544</v>
      </c>
      <c r="W144" s="163">
        <v>538</v>
      </c>
      <c r="X144" s="164">
        <f t="shared" si="96"/>
        <v>-1.1029411764705843E-2</v>
      </c>
      <c r="Y144" s="164">
        <f t="shared" si="97"/>
        <v>1.5989776053972925E-3</v>
      </c>
    </row>
    <row r="145" spans="1:25" x14ac:dyDescent="0.25">
      <c r="A145" s="56"/>
      <c r="B145" s="162" t="s">
        <v>131</v>
      </c>
      <c r="C145" s="163">
        <v>213</v>
      </c>
      <c r="D145" s="163">
        <v>0</v>
      </c>
      <c r="E145" s="163">
        <v>18</v>
      </c>
      <c r="F145" s="163">
        <v>40</v>
      </c>
      <c r="G145" s="163">
        <v>30</v>
      </c>
      <c r="H145" s="163">
        <v>0</v>
      </c>
      <c r="I145" s="164">
        <f t="shared" si="94"/>
        <v>-1</v>
      </c>
      <c r="J145" s="164">
        <f t="shared" si="91"/>
        <v>0</v>
      </c>
      <c r="K145" s="163">
        <v>817</v>
      </c>
      <c r="L145" s="163">
        <v>0</v>
      </c>
      <c r="M145" s="163">
        <v>189</v>
      </c>
      <c r="N145" s="163">
        <v>430</v>
      </c>
      <c r="O145" s="163">
        <v>364</v>
      </c>
      <c r="P145" s="163">
        <v>241</v>
      </c>
      <c r="Q145" s="164">
        <f t="shared" si="95"/>
        <v>-0.33791208791208793</v>
      </c>
      <c r="R145" s="164">
        <f t="shared" si="93"/>
        <v>8.8476082088182384E-4</v>
      </c>
      <c r="S145" s="163">
        <v>1030</v>
      </c>
      <c r="T145" s="163">
        <v>207</v>
      </c>
      <c r="U145" s="163">
        <v>470</v>
      </c>
      <c r="V145" s="163">
        <v>394</v>
      </c>
      <c r="W145" s="163">
        <v>241</v>
      </c>
      <c r="X145" s="164">
        <f t="shared" si="96"/>
        <v>-0.3883248730964467</v>
      </c>
      <c r="Y145" s="164">
        <f t="shared" si="97"/>
        <v>7.1627063736198412E-4</v>
      </c>
    </row>
    <row r="146" spans="1:25" x14ac:dyDescent="0.25">
      <c r="A146" s="56"/>
      <c r="B146" s="167" t="s">
        <v>145</v>
      </c>
      <c r="C146" s="168">
        <f t="shared" ref="C146:H146" si="98">C138-SUM(C139:C145)</f>
        <v>299</v>
      </c>
      <c r="D146" s="168">
        <f t="shared" si="98"/>
        <v>0</v>
      </c>
      <c r="E146" s="168">
        <f t="shared" si="98"/>
        <v>796</v>
      </c>
      <c r="F146" s="168">
        <f t="shared" si="98"/>
        <v>668</v>
      </c>
      <c r="G146" s="168">
        <f t="shared" si="98"/>
        <v>852</v>
      </c>
      <c r="H146" s="168">
        <f t="shared" si="98"/>
        <v>781</v>
      </c>
      <c r="I146" s="169">
        <f t="shared" si="94"/>
        <v>-8.333333333333337E-2</v>
      </c>
      <c r="J146" s="169">
        <f t="shared" si="91"/>
        <v>1.2188841201716738E-2</v>
      </c>
      <c r="K146" s="168">
        <f t="shared" ref="K146:P146" si="99">K138-SUM(K139:K145)</f>
        <v>4259</v>
      </c>
      <c r="L146" s="168">
        <f t="shared" si="99"/>
        <v>0</v>
      </c>
      <c r="M146" s="168">
        <f t="shared" si="99"/>
        <v>3609</v>
      </c>
      <c r="N146" s="168">
        <f t="shared" si="99"/>
        <v>5237</v>
      </c>
      <c r="O146" s="168">
        <f t="shared" si="99"/>
        <v>5410</v>
      </c>
      <c r="P146" s="168">
        <f t="shared" si="99"/>
        <v>5314</v>
      </c>
      <c r="Q146" s="169">
        <f t="shared" si="95"/>
        <v>-1.774491682070245E-2</v>
      </c>
      <c r="R146" s="169">
        <f t="shared" si="93"/>
        <v>1.9508792540107935E-2</v>
      </c>
      <c r="S146" s="168">
        <f>S138-SUM(S139:S145)</f>
        <v>4558</v>
      </c>
      <c r="T146" s="168">
        <f>T138-SUM(T139:T145)</f>
        <v>4405</v>
      </c>
      <c r="U146" s="168">
        <f>U138-SUM(U139:U145)</f>
        <v>5905</v>
      </c>
      <c r="V146" s="168">
        <f>V138-SUM(V139:V145)</f>
        <v>6262</v>
      </c>
      <c r="W146" s="168">
        <f>W138-SUM(W139:W145)</f>
        <v>6095</v>
      </c>
      <c r="X146" s="169">
        <f t="shared" si="96"/>
        <v>-2.666879591184923E-2</v>
      </c>
      <c r="Y146" s="169">
        <f t="shared" si="97"/>
        <v>1.811481134739126E-2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00">C149+C152</f>
        <v>2520</v>
      </c>
      <c r="D148" s="175">
        <f t="shared" si="100"/>
        <v>615</v>
      </c>
      <c r="E148" s="175">
        <f t="shared" si="100"/>
        <v>1974</v>
      </c>
      <c r="F148" s="175">
        <f t="shared" si="100"/>
        <v>2702</v>
      </c>
      <c r="G148" s="175">
        <f t="shared" si="100"/>
        <v>2915</v>
      </c>
      <c r="H148" s="175">
        <f t="shared" si="100"/>
        <v>3402</v>
      </c>
      <c r="I148" s="176">
        <f>IFERROR(H148/G148-1,"-")</f>
        <v>0.16706689536878216</v>
      </c>
      <c r="J148" s="176">
        <f t="shared" ref="J148:J160" si="101">H148/H$8</f>
        <v>5.3094030433086227E-2</v>
      </c>
      <c r="K148" s="175">
        <f t="shared" ref="K148:P148" si="102">K149+K152</f>
        <v>6125</v>
      </c>
      <c r="L148" s="175">
        <f t="shared" si="102"/>
        <v>1532</v>
      </c>
      <c r="M148" s="175">
        <f t="shared" si="102"/>
        <v>5210</v>
      </c>
      <c r="N148" s="175">
        <f t="shared" si="102"/>
        <v>6493</v>
      </c>
      <c r="O148" s="175">
        <f t="shared" si="102"/>
        <v>7035</v>
      </c>
      <c r="P148" s="175">
        <f t="shared" si="102"/>
        <v>5741</v>
      </c>
      <c r="Q148" s="176">
        <f>IFERROR(P148/O148-1,"-")</f>
        <v>-0.18393745557924668</v>
      </c>
      <c r="R148" s="176">
        <f t="shared" ref="R148:R160" si="103">P148/P$8</f>
        <v>2.107639781196079E-2</v>
      </c>
      <c r="S148" s="175">
        <f>S149+S152</f>
        <v>8645</v>
      </c>
      <c r="T148" s="175">
        <f>T149+T152</f>
        <v>7184</v>
      </c>
      <c r="U148" s="175">
        <f>U149+U152</f>
        <v>9195</v>
      </c>
      <c r="V148" s="175">
        <f>V149+V152</f>
        <v>9950</v>
      </c>
      <c r="W148" s="175">
        <f>W149+W152</f>
        <v>9143</v>
      </c>
      <c r="X148" s="176">
        <f>IFERROR(W148/V148-1,"-")</f>
        <v>-8.11055276381909E-2</v>
      </c>
      <c r="Y148" s="176">
        <f>W148/W$8</f>
        <v>2.7173703059753616E-2</v>
      </c>
    </row>
    <row r="149" spans="1:25" x14ac:dyDescent="0.25">
      <c r="A149" s="56"/>
      <c r="B149" s="158" t="s">
        <v>97</v>
      </c>
      <c r="C149" s="159">
        <v>1572</v>
      </c>
      <c r="D149" s="159">
        <v>370</v>
      </c>
      <c r="E149" s="159">
        <v>806</v>
      </c>
      <c r="F149" s="159">
        <v>1385</v>
      </c>
      <c r="G149" s="159">
        <v>1137</v>
      </c>
      <c r="H149" s="159">
        <v>1129</v>
      </c>
      <c r="I149" s="160">
        <f>IFERROR(H149/G149-1,"-")</f>
        <v>-7.0360598065083435E-3</v>
      </c>
      <c r="J149" s="160">
        <f t="shared" si="101"/>
        <v>1.761997658993367E-2</v>
      </c>
      <c r="K149" s="159">
        <v>741</v>
      </c>
      <c r="L149" s="159">
        <v>1153</v>
      </c>
      <c r="M149" s="159">
        <v>2253</v>
      </c>
      <c r="N149" s="159">
        <v>2361</v>
      </c>
      <c r="O149" s="159">
        <v>2481</v>
      </c>
      <c r="P149" s="159">
        <v>2014</v>
      </c>
      <c r="Q149" s="160">
        <f>IFERROR(P149/O149-1,"-")</f>
        <v>-0.18823055219669493</v>
      </c>
      <c r="R149" s="160">
        <f t="shared" si="103"/>
        <v>7.3938103454605532E-3</v>
      </c>
      <c r="S149" s="159">
        <v>2313</v>
      </c>
      <c r="T149" s="159">
        <v>3059</v>
      </c>
      <c r="U149" s="159">
        <v>3746</v>
      </c>
      <c r="V149" s="159">
        <v>3618</v>
      </c>
      <c r="W149" s="159">
        <v>3143</v>
      </c>
      <c r="X149" s="160">
        <f>IFERROR(W149/V149-1,"-")</f>
        <v>-0.13128800442233279</v>
      </c>
      <c r="Y149" s="160">
        <f>W149/W$8</f>
        <v>9.3412390590403155E-3</v>
      </c>
    </row>
    <row r="150" spans="1:25" x14ac:dyDescent="0.25">
      <c r="A150" s="56"/>
      <c r="B150" s="162" t="s">
        <v>103</v>
      </c>
      <c r="C150" s="163">
        <v>277</v>
      </c>
      <c r="D150" s="163">
        <v>311</v>
      </c>
      <c r="E150" s="163">
        <v>271</v>
      </c>
      <c r="F150" s="163">
        <v>416</v>
      </c>
      <c r="G150" s="163">
        <v>360</v>
      </c>
      <c r="H150" s="163">
        <v>378</v>
      </c>
      <c r="I150" s="164">
        <f>IFERROR(H150/G150-1,"-")</f>
        <v>5.0000000000000044E-2</v>
      </c>
      <c r="J150" s="164">
        <f t="shared" si="101"/>
        <v>5.8993367147873585E-3</v>
      </c>
      <c r="K150" s="163">
        <v>259</v>
      </c>
      <c r="L150" s="163">
        <v>965</v>
      </c>
      <c r="M150" s="163">
        <v>2072</v>
      </c>
      <c r="N150" s="163">
        <v>2177</v>
      </c>
      <c r="O150" s="163">
        <v>2388</v>
      </c>
      <c r="P150" s="163">
        <v>1763</v>
      </c>
      <c r="Q150" s="164">
        <f>IFERROR(P150/O150-1,"-")</f>
        <v>-0.26172529313232828</v>
      </c>
      <c r="R150" s="164">
        <f t="shared" si="103"/>
        <v>6.4723374573222216E-3</v>
      </c>
      <c r="S150" s="163">
        <v>536</v>
      </c>
      <c r="T150" s="163">
        <v>2343</v>
      </c>
      <c r="U150" s="163">
        <v>2593</v>
      </c>
      <c r="V150" s="163">
        <v>2748</v>
      </c>
      <c r="W150" s="163">
        <v>2141</v>
      </c>
      <c r="X150" s="164">
        <f>IFERROR(W150/V150-1,"-")</f>
        <v>-0.22088791848617173</v>
      </c>
      <c r="Y150" s="164">
        <f>W150/W$8</f>
        <v>6.3632175709211957E-3</v>
      </c>
    </row>
    <row r="151" spans="1:25" x14ac:dyDescent="0.25">
      <c r="A151" s="56"/>
      <c r="B151" s="162" t="s">
        <v>100</v>
      </c>
      <c r="C151" s="163">
        <v>1295</v>
      </c>
      <c r="D151" s="163">
        <v>59</v>
      </c>
      <c r="E151" s="163">
        <v>535</v>
      </c>
      <c r="F151" s="163">
        <v>969</v>
      </c>
      <c r="G151" s="163">
        <v>777</v>
      </c>
      <c r="H151" s="163">
        <v>751</v>
      </c>
      <c r="I151" s="164">
        <f>IFERROR(H151/G151-1,"-")</f>
        <v>-3.3462033462033469E-2</v>
      </c>
      <c r="J151" s="164">
        <f t="shared" si="101"/>
        <v>1.1720639875146313E-2</v>
      </c>
      <c r="K151" s="163">
        <v>482</v>
      </c>
      <c r="L151" s="163">
        <v>188</v>
      </c>
      <c r="M151" s="163">
        <v>181</v>
      </c>
      <c r="N151" s="163">
        <v>184</v>
      </c>
      <c r="O151" s="163">
        <v>93</v>
      </c>
      <c r="P151" s="163">
        <v>251</v>
      </c>
      <c r="Q151" s="164">
        <f>IFERROR(P151/O151-1,"-")</f>
        <v>1.6989247311827955</v>
      </c>
      <c r="R151" s="164">
        <f t="shared" si="103"/>
        <v>9.2147288813833111E-4</v>
      </c>
      <c r="S151" s="163">
        <v>1777</v>
      </c>
      <c r="T151" s="163">
        <v>716</v>
      </c>
      <c r="U151" s="163">
        <v>1153</v>
      </c>
      <c r="V151" s="163">
        <v>870</v>
      </c>
      <c r="W151" s="163">
        <v>1002</v>
      </c>
      <c r="X151" s="164">
        <f>IFERROR(W151/V151-1,"-")</f>
        <v>0.15172413793103456</v>
      </c>
      <c r="Y151" s="164">
        <f>W151/W$8</f>
        <v>2.978021488119121E-3</v>
      </c>
    </row>
    <row r="152" spans="1:25" x14ac:dyDescent="0.25">
      <c r="A152" s="56"/>
      <c r="B152" s="158" t="s">
        <v>107</v>
      </c>
      <c r="C152" s="159">
        <v>948</v>
      </c>
      <c r="D152" s="159">
        <v>245</v>
      </c>
      <c r="E152" s="159">
        <v>1168</v>
      </c>
      <c r="F152" s="159">
        <v>1317</v>
      </c>
      <c r="G152" s="159">
        <v>1778</v>
      </c>
      <c r="H152" s="159">
        <v>2273</v>
      </c>
      <c r="I152" s="160">
        <f>IFERROR(H152/G152-1,"-")</f>
        <v>0.27840269966254216</v>
      </c>
      <c r="J152" s="160">
        <f t="shared" si="101"/>
        <v>3.5474053843152553E-2</v>
      </c>
      <c r="K152" s="159">
        <v>5384</v>
      </c>
      <c r="L152" s="159">
        <v>379</v>
      </c>
      <c r="M152" s="159">
        <v>2957</v>
      </c>
      <c r="N152" s="159">
        <v>4132</v>
      </c>
      <c r="O152" s="159">
        <v>4554</v>
      </c>
      <c r="P152" s="159">
        <v>3727</v>
      </c>
      <c r="Q152" s="160">
        <f>IFERROR(P152/O152-1,"-")</f>
        <v>-0.18159859464207295</v>
      </c>
      <c r="R152" s="160">
        <f t="shared" si="103"/>
        <v>1.3682587466500239E-2</v>
      </c>
      <c r="S152" s="159">
        <v>6332</v>
      </c>
      <c r="T152" s="159">
        <v>4125</v>
      </c>
      <c r="U152" s="159">
        <v>5449</v>
      </c>
      <c r="V152" s="159">
        <v>6332</v>
      </c>
      <c r="W152" s="159">
        <v>6000</v>
      </c>
      <c r="X152" s="160">
        <f>IFERROR(W152/V152-1,"-")</f>
        <v>-5.243209096651924E-2</v>
      </c>
      <c r="Y152" s="160">
        <f>W152/W$8</f>
        <v>1.78324640007133E-2</v>
      </c>
    </row>
    <row r="153" spans="1:25" s="56" customFormat="1" x14ac:dyDescent="0.25">
      <c r="B153" s="162" t="s">
        <v>110</v>
      </c>
      <c r="C153" s="163">
        <v>81</v>
      </c>
      <c r="D153" s="163">
        <v>13</v>
      </c>
      <c r="E153" s="163">
        <v>99</v>
      </c>
      <c r="F153" s="163">
        <v>96</v>
      </c>
      <c r="G153" s="163">
        <v>168</v>
      </c>
      <c r="H153" s="163">
        <v>171</v>
      </c>
      <c r="I153" s="164">
        <f t="shared" ref="I153:I160" si="104">IFERROR(H153/G153-1,"-")</f>
        <v>1.7857142857142794E-2</v>
      </c>
      <c r="J153" s="164">
        <f t="shared" si="101"/>
        <v>2.6687475614514239E-3</v>
      </c>
      <c r="K153" s="163">
        <v>2051</v>
      </c>
      <c r="L153" s="163">
        <v>12</v>
      </c>
      <c r="M153" s="163">
        <v>1257</v>
      </c>
      <c r="N153" s="163">
        <v>1653</v>
      </c>
      <c r="O153" s="163">
        <v>1869</v>
      </c>
      <c r="P153" s="163">
        <v>974</v>
      </c>
      <c r="Q153" s="164">
        <f t="shared" ref="Q153:Q160" si="105">IFERROR(P153/O153-1,"-")</f>
        <v>-0.47886570358480474</v>
      </c>
      <c r="R153" s="164">
        <f t="shared" si="103"/>
        <v>3.5757553507838025E-3</v>
      </c>
      <c r="S153" s="163">
        <v>2132</v>
      </c>
      <c r="T153" s="163">
        <v>1356</v>
      </c>
      <c r="U153" s="163">
        <v>1749</v>
      </c>
      <c r="V153" s="163">
        <v>2037</v>
      </c>
      <c r="W153" s="163">
        <v>1145</v>
      </c>
      <c r="X153" s="164">
        <f t="shared" ref="X153:X160" si="106">IFERROR(W153/V153-1,"-")</f>
        <v>-0.43789887088856161</v>
      </c>
      <c r="Y153" s="164">
        <f t="shared" ref="Y153:Y160" si="107">W153/W$8</f>
        <v>3.4030285468027877E-3</v>
      </c>
    </row>
    <row r="154" spans="1:25" s="56" customFormat="1" x14ac:dyDescent="0.25">
      <c r="B154" s="162" t="s">
        <v>113</v>
      </c>
      <c r="C154" s="163">
        <v>201</v>
      </c>
      <c r="D154" s="163">
        <v>46</v>
      </c>
      <c r="E154" s="163">
        <v>259</v>
      </c>
      <c r="F154" s="163">
        <v>339</v>
      </c>
      <c r="G154" s="163">
        <v>441</v>
      </c>
      <c r="H154" s="163">
        <v>462</v>
      </c>
      <c r="I154" s="164">
        <f t="shared" si="104"/>
        <v>4.7619047619047672E-2</v>
      </c>
      <c r="J154" s="164">
        <f t="shared" si="101"/>
        <v>7.2103004291845492E-3</v>
      </c>
      <c r="K154" s="163">
        <v>1426</v>
      </c>
      <c r="L154" s="163">
        <v>118</v>
      </c>
      <c r="M154" s="163">
        <v>593</v>
      </c>
      <c r="N154" s="163">
        <v>729</v>
      </c>
      <c r="O154" s="163">
        <v>713</v>
      </c>
      <c r="P154" s="163">
        <v>634</v>
      </c>
      <c r="Q154" s="164">
        <f t="shared" si="105"/>
        <v>-0.1107994389901823</v>
      </c>
      <c r="R154" s="164">
        <f t="shared" si="103"/>
        <v>2.3275450640625572E-3</v>
      </c>
      <c r="S154" s="163">
        <v>1627</v>
      </c>
      <c r="T154" s="163">
        <v>852</v>
      </c>
      <c r="U154" s="163">
        <v>1068</v>
      </c>
      <c r="V154" s="163">
        <v>1154</v>
      </c>
      <c r="W154" s="163">
        <v>1096</v>
      </c>
      <c r="X154" s="164">
        <f t="shared" si="106"/>
        <v>-5.0259965337954959E-2</v>
      </c>
      <c r="Y154" s="164">
        <f t="shared" si="107"/>
        <v>3.2573967574636292E-3</v>
      </c>
    </row>
    <row r="155" spans="1:25" x14ac:dyDescent="0.25">
      <c r="A155" s="56"/>
      <c r="B155" s="162" t="s">
        <v>116</v>
      </c>
      <c r="C155" s="163">
        <v>128</v>
      </c>
      <c r="D155" s="163">
        <v>62</v>
      </c>
      <c r="E155" s="163">
        <v>164</v>
      </c>
      <c r="F155" s="163">
        <v>226</v>
      </c>
      <c r="G155" s="163">
        <v>242</v>
      </c>
      <c r="H155" s="163">
        <v>391</v>
      </c>
      <c r="I155" s="164">
        <f t="shared" si="104"/>
        <v>0.61570247933884303</v>
      </c>
      <c r="J155" s="164">
        <f t="shared" si="101"/>
        <v>6.1022239563012096E-3</v>
      </c>
      <c r="K155" s="163">
        <v>611</v>
      </c>
      <c r="L155" s="163">
        <v>74</v>
      </c>
      <c r="M155" s="163">
        <v>244</v>
      </c>
      <c r="N155" s="163">
        <v>515</v>
      </c>
      <c r="O155" s="163">
        <v>572</v>
      </c>
      <c r="P155" s="163">
        <v>806</v>
      </c>
      <c r="Q155" s="164">
        <f t="shared" si="105"/>
        <v>0.40909090909090917</v>
      </c>
      <c r="R155" s="164">
        <f t="shared" si="103"/>
        <v>2.9589926208744813E-3</v>
      </c>
      <c r="S155" s="163">
        <v>739</v>
      </c>
      <c r="T155" s="163">
        <v>408</v>
      </c>
      <c r="U155" s="163">
        <v>741</v>
      </c>
      <c r="V155" s="163">
        <v>814</v>
      </c>
      <c r="W155" s="163">
        <v>1197</v>
      </c>
      <c r="X155" s="164">
        <f t="shared" si="106"/>
        <v>0.47051597051597049</v>
      </c>
      <c r="Y155" s="164">
        <f t="shared" si="107"/>
        <v>3.557576568142303E-3</v>
      </c>
    </row>
    <row r="156" spans="1:25" x14ac:dyDescent="0.25">
      <c r="A156" s="56"/>
      <c r="B156" s="162" t="s">
        <v>123</v>
      </c>
      <c r="C156" s="163">
        <v>82</v>
      </c>
      <c r="D156" s="163">
        <v>3</v>
      </c>
      <c r="E156" s="163">
        <v>69</v>
      </c>
      <c r="F156" s="163">
        <v>80</v>
      </c>
      <c r="G156" s="163">
        <v>113</v>
      </c>
      <c r="H156" s="163">
        <v>178</v>
      </c>
      <c r="I156" s="164">
        <f t="shared" si="104"/>
        <v>0.5752212389380531</v>
      </c>
      <c r="J156" s="164">
        <f t="shared" si="101"/>
        <v>2.7779945376511898E-3</v>
      </c>
      <c r="K156" s="163">
        <v>114</v>
      </c>
      <c r="L156" s="163">
        <v>9</v>
      </c>
      <c r="M156" s="163">
        <v>79</v>
      </c>
      <c r="N156" s="163">
        <v>94</v>
      </c>
      <c r="O156" s="163">
        <v>125</v>
      </c>
      <c r="P156" s="163">
        <v>134</v>
      </c>
      <c r="Q156" s="164">
        <f t="shared" si="105"/>
        <v>7.2000000000000064E-2</v>
      </c>
      <c r="R156" s="164">
        <f t="shared" si="103"/>
        <v>4.9194170123719664E-4</v>
      </c>
      <c r="S156" s="163">
        <v>196</v>
      </c>
      <c r="T156" s="163">
        <v>148</v>
      </c>
      <c r="U156" s="163">
        <v>174</v>
      </c>
      <c r="V156" s="163">
        <v>238</v>
      </c>
      <c r="W156" s="163">
        <v>312</v>
      </c>
      <c r="X156" s="164">
        <f t="shared" si="106"/>
        <v>0.31092436974789917</v>
      </c>
      <c r="Y156" s="164">
        <f t="shared" si="107"/>
        <v>9.2728812803709152E-4</v>
      </c>
    </row>
    <row r="157" spans="1:25" x14ac:dyDescent="0.25">
      <c r="A157" s="56"/>
      <c r="B157" s="162" t="s">
        <v>119</v>
      </c>
      <c r="C157" s="163">
        <v>54</v>
      </c>
      <c r="D157" s="163">
        <v>17</v>
      </c>
      <c r="E157" s="163">
        <v>50</v>
      </c>
      <c r="F157" s="163">
        <v>54</v>
      </c>
      <c r="G157" s="163">
        <v>93</v>
      </c>
      <c r="H157" s="163">
        <v>107</v>
      </c>
      <c r="I157" s="164">
        <f t="shared" si="104"/>
        <v>0.15053763440860224</v>
      </c>
      <c r="J157" s="164">
        <f t="shared" si="101"/>
        <v>1.6699180647678502E-3</v>
      </c>
      <c r="K157" s="163">
        <v>143</v>
      </c>
      <c r="L157" s="163">
        <v>9</v>
      </c>
      <c r="M157" s="163">
        <v>146</v>
      </c>
      <c r="N157" s="163">
        <v>216</v>
      </c>
      <c r="O157" s="163">
        <v>215</v>
      </c>
      <c r="P157" s="163">
        <v>239</v>
      </c>
      <c r="Q157" s="164">
        <f t="shared" si="105"/>
        <v>0.1116279069767443</v>
      </c>
      <c r="R157" s="164">
        <f t="shared" si="103"/>
        <v>8.7741840743052241E-4</v>
      </c>
      <c r="S157" s="163">
        <v>197</v>
      </c>
      <c r="T157" s="163">
        <v>196</v>
      </c>
      <c r="U157" s="163">
        <v>270</v>
      </c>
      <c r="V157" s="163">
        <v>308</v>
      </c>
      <c r="W157" s="163">
        <v>346</v>
      </c>
      <c r="X157" s="164">
        <f t="shared" si="106"/>
        <v>0.12337662337662336</v>
      </c>
      <c r="Y157" s="164">
        <f t="shared" si="107"/>
        <v>1.0283387573744669E-3</v>
      </c>
    </row>
    <row r="158" spans="1:25" x14ac:dyDescent="0.25">
      <c r="A158" s="56"/>
      <c r="B158" s="162" t="s">
        <v>128</v>
      </c>
      <c r="C158" s="163">
        <v>20</v>
      </c>
      <c r="D158" s="163">
        <v>4</v>
      </c>
      <c r="E158" s="163">
        <v>31</v>
      </c>
      <c r="F158" s="163">
        <v>15</v>
      </c>
      <c r="G158" s="163">
        <v>16</v>
      </c>
      <c r="H158" s="163">
        <v>14</v>
      </c>
      <c r="I158" s="164">
        <f t="shared" si="104"/>
        <v>-0.125</v>
      </c>
      <c r="J158" s="164">
        <f t="shared" si="101"/>
        <v>2.1849395239953179E-4</v>
      </c>
      <c r="K158" s="163">
        <v>96</v>
      </c>
      <c r="L158" s="163">
        <v>2</v>
      </c>
      <c r="M158" s="163">
        <v>65</v>
      </c>
      <c r="N158" s="163">
        <v>38</v>
      </c>
      <c r="O158" s="163">
        <v>109</v>
      </c>
      <c r="P158" s="163">
        <v>43</v>
      </c>
      <c r="Q158" s="164">
        <f t="shared" si="105"/>
        <v>-0.60550458715596323</v>
      </c>
      <c r="R158" s="164">
        <f t="shared" si="103"/>
        <v>1.5786188920298102E-4</v>
      </c>
      <c r="S158" s="163">
        <v>116</v>
      </c>
      <c r="T158" s="163">
        <v>96</v>
      </c>
      <c r="U158" s="163">
        <v>53</v>
      </c>
      <c r="V158" s="163">
        <v>125</v>
      </c>
      <c r="W158" s="163">
        <v>57</v>
      </c>
      <c r="X158" s="164">
        <f t="shared" si="106"/>
        <v>-0.54400000000000004</v>
      </c>
      <c r="Y158" s="164">
        <f t="shared" si="107"/>
        <v>1.6940840800677633E-4</v>
      </c>
    </row>
    <row r="159" spans="1:25" x14ac:dyDescent="0.25">
      <c r="A159" s="56"/>
      <c r="B159" s="162" t="s">
        <v>131</v>
      </c>
      <c r="C159" s="163">
        <v>29</v>
      </c>
      <c r="D159" s="163">
        <v>5</v>
      </c>
      <c r="E159" s="163">
        <v>10</v>
      </c>
      <c r="F159" s="163">
        <v>12</v>
      </c>
      <c r="G159" s="163">
        <v>16</v>
      </c>
      <c r="H159" s="163">
        <v>19</v>
      </c>
      <c r="I159" s="164">
        <f t="shared" si="104"/>
        <v>0.1875</v>
      </c>
      <c r="J159" s="164">
        <f t="shared" si="101"/>
        <v>2.96527506827936E-4</v>
      </c>
      <c r="K159" s="163">
        <v>114</v>
      </c>
      <c r="L159" s="163">
        <v>5</v>
      </c>
      <c r="M159" s="163">
        <v>114</v>
      </c>
      <c r="N159" s="163">
        <v>198</v>
      </c>
      <c r="O159" s="163">
        <v>105</v>
      </c>
      <c r="P159" s="163">
        <v>58</v>
      </c>
      <c r="Q159" s="164">
        <f t="shared" si="105"/>
        <v>-0.44761904761904758</v>
      </c>
      <c r="R159" s="164">
        <f t="shared" si="103"/>
        <v>2.1292999008774185E-4</v>
      </c>
      <c r="S159" s="163">
        <v>143</v>
      </c>
      <c r="T159" s="163">
        <v>124</v>
      </c>
      <c r="U159" s="163">
        <v>210</v>
      </c>
      <c r="V159" s="163">
        <v>121</v>
      </c>
      <c r="W159" s="163">
        <v>77</v>
      </c>
      <c r="X159" s="164">
        <f t="shared" si="106"/>
        <v>-0.36363636363636365</v>
      </c>
      <c r="Y159" s="164">
        <f t="shared" si="107"/>
        <v>2.2884995467582067E-4</v>
      </c>
    </row>
    <row r="160" spans="1:25" x14ac:dyDescent="0.25">
      <c r="A160" s="56"/>
      <c r="B160" s="167" t="s">
        <v>145</v>
      </c>
      <c r="C160" s="168">
        <f t="shared" ref="C160:H160" si="108">C152-SUM(C153:C159)</f>
        <v>353</v>
      </c>
      <c r="D160" s="168">
        <f t="shared" si="108"/>
        <v>95</v>
      </c>
      <c r="E160" s="168">
        <f t="shared" si="108"/>
        <v>486</v>
      </c>
      <c r="F160" s="168">
        <f t="shared" si="108"/>
        <v>495</v>
      </c>
      <c r="G160" s="168">
        <f t="shared" si="108"/>
        <v>689</v>
      </c>
      <c r="H160" s="168">
        <f t="shared" si="108"/>
        <v>931</v>
      </c>
      <c r="I160" s="169">
        <f t="shared" si="104"/>
        <v>0.35123367198838906</v>
      </c>
      <c r="J160" s="169">
        <f t="shared" si="101"/>
        <v>1.4529847834568864E-2</v>
      </c>
      <c r="K160" s="168">
        <f t="shared" ref="K160:P160" si="109">K152-SUM(K153:K159)</f>
        <v>829</v>
      </c>
      <c r="L160" s="168">
        <f t="shared" si="109"/>
        <v>150</v>
      </c>
      <c r="M160" s="168">
        <f t="shared" si="109"/>
        <v>459</v>
      </c>
      <c r="N160" s="168">
        <f t="shared" si="109"/>
        <v>689</v>
      </c>
      <c r="O160" s="168">
        <f t="shared" si="109"/>
        <v>846</v>
      </c>
      <c r="P160" s="168">
        <f t="shared" si="109"/>
        <v>839</v>
      </c>
      <c r="Q160" s="169">
        <f t="shared" si="105"/>
        <v>-8.2742316784869541E-3</v>
      </c>
      <c r="R160" s="169">
        <f t="shared" si="103"/>
        <v>3.0801424428209554E-3</v>
      </c>
      <c r="S160" s="168">
        <f>S152-SUM(S153:S159)</f>
        <v>1182</v>
      </c>
      <c r="T160" s="168">
        <f>T152-SUM(T153:T159)</f>
        <v>945</v>
      </c>
      <c r="U160" s="168">
        <f>U152-SUM(U153:U159)</f>
        <v>1184</v>
      </c>
      <c r="V160" s="168">
        <f>V152-SUM(V153:V159)</f>
        <v>1535</v>
      </c>
      <c r="W160" s="168">
        <f>W152-SUM(W153:W159)</f>
        <v>1770</v>
      </c>
      <c r="X160" s="169">
        <f t="shared" si="106"/>
        <v>0.15309446254071668</v>
      </c>
      <c r="Y160" s="169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C3DB3-107F-4E40-B5A8-C91A71672383}">
  <sheetPr codeName="Hoja19"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0" t="s">
        <v>62</v>
      </c>
      <c r="D6" s="301"/>
      <c r="E6" s="301"/>
      <c r="F6" s="301"/>
      <c r="G6" s="301"/>
      <c r="H6" s="301"/>
      <c r="I6" s="301"/>
      <c r="J6" s="301"/>
      <c r="K6" s="300" t="s">
        <v>61</v>
      </c>
      <c r="L6" s="301"/>
      <c r="M6" s="301"/>
      <c r="N6" s="301"/>
      <c r="O6" s="301"/>
      <c r="P6" s="301"/>
      <c r="Q6" s="301"/>
      <c r="R6" s="301"/>
      <c r="S6" s="300" t="s">
        <v>137</v>
      </c>
      <c r="T6" s="301"/>
      <c r="U6" s="301"/>
      <c r="V6" s="301"/>
      <c r="W6" s="301"/>
      <c r="X6" s="301"/>
      <c r="Y6" s="301"/>
      <c r="Z6" s="301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472DE-E012-4A7A-8153-76228D1B466A}">
  <sheetPr codeName="Hoja20"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9AC3A-5325-4BEA-BB16-D548764EB562}">
  <sheetPr codeName="Hoja2"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0" t="s">
        <v>221</v>
      </c>
      <c r="C4" s="270"/>
      <c r="D4" s="270"/>
      <c r="E4" s="270"/>
      <c r="F4" s="270"/>
      <c r="G4" s="270"/>
      <c r="H4" s="270"/>
      <c r="I4" s="270"/>
      <c r="J4" s="270"/>
      <c r="K4" s="270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71" t="s">
        <v>51</v>
      </c>
      <c r="C7" s="274" t="s">
        <v>8</v>
      </c>
      <c r="D7" s="15" t="s">
        <v>30</v>
      </c>
      <c r="E7" s="16">
        <v>4767</v>
      </c>
      <c r="F7" s="16">
        <v>14146</v>
      </c>
      <c r="G7" s="16">
        <v>23609</v>
      </c>
      <c r="H7" s="16">
        <v>23867</v>
      </c>
      <c r="I7" s="16">
        <v>24602</v>
      </c>
      <c r="J7" s="17">
        <f>I7/H7-1</f>
        <v>3.0795659278501697E-2</v>
      </c>
      <c r="K7" s="16">
        <f>I7-H7</f>
        <v>735</v>
      </c>
      <c r="L7" s="18">
        <f>I7/$I$7</f>
        <v>1</v>
      </c>
    </row>
    <row r="8" spans="2:12" x14ac:dyDescent="0.25">
      <c r="B8" s="272"/>
      <c r="C8" s="275"/>
      <c r="D8" s="19" t="s">
        <v>31</v>
      </c>
      <c r="E8" s="20">
        <v>4767</v>
      </c>
      <c r="F8" s="20">
        <v>14146</v>
      </c>
      <c r="G8" s="20">
        <v>23609</v>
      </c>
      <c r="H8" s="20">
        <v>23867</v>
      </c>
      <c r="I8" s="20">
        <v>24602</v>
      </c>
      <c r="J8" s="21">
        <f t="shared" ref="J8:J20" si="0">I8/H8-1</f>
        <v>3.0795659278501697E-2</v>
      </c>
      <c r="K8" s="20">
        <f t="shared" ref="K8:K17" si="1">I8-H8</f>
        <v>735</v>
      </c>
      <c r="L8" s="22">
        <f>I8/$I$7</f>
        <v>1</v>
      </c>
    </row>
    <row r="9" spans="2:12" x14ac:dyDescent="0.25">
      <c r="B9" s="272"/>
      <c r="C9" s="276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2"/>
      <c r="C10" s="277" t="s">
        <v>33</v>
      </c>
      <c r="D10" s="26" t="s">
        <v>30</v>
      </c>
      <c r="E10" s="27">
        <v>4922</v>
      </c>
      <c r="F10" s="27">
        <v>15421</v>
      </c>
      <c r="G10" s="27">
        <v>25102</v>
      </c>
      <c r="H10" s="27">
        <v>25562</v>
      </c>
      <c r="I10" s="27">
        <v>26122</v>
      </c>
      <c r="J10" s="28">
        <f t="shared" si="0"/>
        <v>2.1907518973476314E-2</v>
      </c>
      <c r="K10" s="27">
        <f t="shared" si="1"/>
        <v>560</v>
      </c>
      <c r="L10" s="18">
        <f>I10/$I$10</f>
        <v>1</v>
      </c>
    </row>
    <row r="11" spans="2:12" x14ac:dyDescent="0.25">
      <c r="B11" s="272"/>
      <c r="C11" s="278"/>
      <c r="D11" s="4" t="s">
        <v>31</v>
      </c>
      <c r="E11" s="29">
        <v>4922</v>
      </c>
      <c r="F11" s="29">
        <v>15421</v>
      </c>
      <c r="G11" s="29">
        <v>25102</v>
      </c>
      <c r="H11" s="29">
        <v>25562</v>
      </c>
      <c r="I11" s="29">
        <v>26122</v>
      </c>
      <c r="J11" s="30">
        <f t="shared" si="0"/>
        <v>2.1907518973476314E-2</v>
      </c>
      <c r="K11" s="29">
        <f t="shared" si="1"/>
        <v>560</v>
      </c>
      <c r="L11" s="31">
        <f>I11/$I$10</f>
        <v>1</v>
      </c>
    </row>
    <row r="12" spans="2:12" x14ac:dyDescent="0.25">
      <c r="B12" s="272"/>
      <c r="C12" s="279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2"/>
      <c r="C13" s="274" t="s">
        <v>21</v>
      </c>
      <c r="D13" s="15" t="s">
        <v>30</v>
      </c>
      <c r="E13" s="16">
        <v>9068</v>
      </c>
      <c r="F13" s="16">
        <v>40065</v>
      </c>
      <c r="G13" s="16">
        <v>59578</v>
      </c>
      <c r="H13" s="16">
        <v>62651</v>
      </c>
      <c r="I13" s="16">
        <v>57077</v>
      </c>
      <c r="J13" s="17">
        <f t="shared" si="0"/>
        <v>-8.8969050773331615E-2</v>
      </c>
      <c r="K13" s="16">
        <f t="shared" si="1"/>
        <v>-5574</v>
      </c>
      <c r="L13" s="18">
        <f>I13/$I$13</f>
        <v>1</v>
      </c>
    </row>
    <row r="14" spans="2:12" x14ac:dyDescent="0.25">
      <c r="B14" s="272"/>
      <c r="C14" s="275"/>
      <c r="D14" s="19" t="s">
        <v>31</v>
      </c>
      <c r="E14" s="20">
        <v>9068</v>
      </c>
      <c r="F14" s="20">
        <v>40065</v>
      </c>
      <c r="G14" s="20">
        <v>59578</v>
      </c>
      <c r="H14" s="20">
        <v>62651</v>
      </c>
      <c r="I14" s="20">
        <v>57077</v>
      </c>
      <c r="J14" s="21">
        <f t="shared" si="0"/>
        <v>-8.8969050773331615E-2</v>
      </c>
      <c r="K14" s="20">
        <f t="shared" si="1"/>
        <v>-5574</v>
      </c>
      <c r="L14" s="22">
        <f>I14/$I$13</f>
        <v>1</v>
      </c>
    </row>
    <row r="15" spans="2:12" x14ac:dyDescent="0.25">
      <c r="B15" s="272"/>
      <c r="C15" s="276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2"/>
      <c r="C16" s="277" t="s">
        <v>22</v>
      </c>
      <c r="D16" s="26" t="s">
        <v>30</v>
      </c>
      <c r="E16" s="35">
        <v>1.9022445982798406</v>
      </c>
      <c r="F16" s="35">
        <v>2.8322493991234272</v>
      </c>
      <c r="G16" s="35">
        <v>2.5235291626074803</v>
      </c>
      <c r="H16" s="35">
        <v>2.6250052373570201</v>
      </c>
      <c r="I16" s="35">
        <v>2.3200146329566702</v>
      </c>
      <c r="J16" s="36">
        <f t="shared" si="0"/>
        <v>-0.11618666510068709</v>
      </c>
      <c r="K16" s="37">
        <f t="shared" si="1"/>
        <v>-0.30499060440034986</v>
      </c>
      <c r="L16" s="38"/>
    </row>
    <row r="17" spans="2:12" x14ac:dyDescent="0.25">
      <c r="B17" s="272"/>
      <c r="C17" s="278"/>
      <c r="D17" s="4" t="s">
        <v>31</v>
      </c>
      <c r="E17" s="39">
        <f>E14/E8</f>
        <v>1.9022445982798406</v>
      </c>
      <c r="F17" s="39">
        <f t="shared" ref="F17:I17" si="2">F14/F8</f>
        <v>2.8322493991234272</v>
      </c>
      <c r="G17" s="39">
        <f t="shared" si="2"/>
        <v>2.5235291626074803</v>
      </c>
      <c r="H17" s="39">
        <f t="shared" si="2"/>
        <v>2.6250052373570201</v>
      </c>
      <c r="I17" s="39">
        <f t="shared" si="2"/>
        <v>2.3200146329566702</v>
      </c>
      <c r="J17" s="40">
        <f t="shared" si="0"/>
        <v>-0.11618666510068709</v>
      </c>
      <c r="K17" s="41">
        <f t="shared" si="1"/>
        <v>-0.30499060440034986</v>
      </c>
      <c r="L17" s="42"/>
    </row>
    <row r="18" spans="2:12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2"/>
      <c r="C19" s="280" t="s">
        <v>34</v>
      </c>
      <c r="D19" s="15" t="s">
        <v>30</v>
      </c>
      <c r="E19" s="18">
        <v>0.17649999999999999</v>
      </c>
      <c r="F19" s="18">
        <v>0.51840000000000008</v>
      </c>
      <c r="G19" s="18">
        <v>0.67859999999999998</v>
      </c>
      <c r="H19" s="18">
        <v>0.73069999999999991</v>
      </c>
      <c r="I19" s="18">
        <v>0.68730000000000002</v>
      </c>
      <c r="J19" s="17">
        <f t="shared" si="0"/>
        <v>-5.9395100588476635E-2</v>
      </c>
      <c r="K19" s="44">
        <f>(I19-H19)*100</f>
        <v>-4.3399999999999883</v>
      </c>
      <c r="L19" s="18"/>
    </row>
    <row r="20" spans="2:12" x14ac:dyDescent="0.25">
      <c r="B20" s="272"/>
      <c r="C20" s="281"/>
      <c r="D20" s="19" t="s">
        <v>31</v>
      </c>
      <c r="E20" s="22">
        <v>0.17649999999999999</v>
      </c>
      <c r="F20" s="22">
        <v>0.51840000000000008</v>
      </c>
      <c r="G20" s="22">
        <v>0.67859999999999998</v>
      </c>
      <c r="H20" s="22">
        <v>0.73069999999999991</v>
      </c>
      <c r="I20" s="22">
        <v>0.68730000000000002</v>
      </c>
      <c r="J20" s="21">
        <f t="shared" si="0"/>
        <v>-5.9395100588476635E-2</v>
      </c>
      <c r="K20" s="45">
        <f>(I20-H20)*100</f>
        <v>-4.3399999999999883</v>
      </c>
      <c r="L20" s="22"/>
    </row>
    <row r="21" spans="2:12" x14ac:dyDescent="0.25">
      <c r="B21" s="272"/>
      <c r="C21" s="282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46"/>
    </row>
    <row r="22" spans="2:12" x14ac:dyDescent="0.25">
      <c r="B22" s="272"/>
      <c r="C22" s="283" t="s">
        <v>35</v>
      </c>
      <c r="D22" s="26" t="s">
        <v>30</v>
      </c>
      <c r="E22" s="27">
        <v>1657</v>
      </c>
      <c r="F22" s="27">
        <v>2493</v>
      </c>
      <c r="G22" s="27">
        <v>2832</v>
      </c>
      <c r="H22" s="27">
        <v>2766</v>
      </c>
      <c r="I22" s="27">
        <v>2679</v>
      </c>
      <c r="J22" s="36">
        <f>I22/H22-1</f>
        <v>-3.1453362255965289E-2</v>
      </c>
      <c r="K22" s="27">
        <f>I22-H22</f>
        <v>-87</v>
      </c>
      <c r="L22" s="38">
        <f>I22/$I$22</f>
        <v>1</v>
      </c>
    </row>
    <row r="23" spans="2:12" x14ac:dyDescent="0.25">
      <c r="B23" s="272"/>
      <c r="C23" s="284"/>
      <c r="D23" s="4" t="s">
        <v>31</v>
      </c>
      <c r="E23" s="29">
        <v>1657</v>
      </c>
      <c r="F23" s="29">
        <v>2493</v>
      </c>
      <c r="G23" s="29">
        <v>2832</v>
      </c>
      <c r="H23" s="29">
        <v>2766</v>
      </c>
      <c r="I23" s="29">
        <v>2679</v>
      </c>
      <c r="J23" s="40">
        <f>I23/H23-1</f>
        <v>-3.1453362255965289E-2</v>
      </c>
      <c r="K23" s="29">
        <f>I23-H23</f>
        <v>-87</v>
      </c>
      <c r="L23" s="42">
        <f>I23/$I$22</f>
        <v>1</v>
      </c>
    </row>
    <row r="24" spans="2:12" x14ac:dyDescent="0.25">
      <c r="B24" s="273"/>
      <c r="C24" s="285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47"/>
    </row>
    <row r="26" spans="2:12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</row>
    <row r="29" spans="2:12" ht="21.75" customHeight="1" thickBot="1" x14ac:dyDescent="0.3">
      <c r="B29" s="270" t="s">
        <v>221</v>
      </c>
      <c r="C29" s="270"/>
      <c r="D29" s="270"/>
      <c r="E29" s="270"/>
      <c r="F29" s="270"/>
      <c r="G29" s="270"/>
      <c r="H29" s="270"/>
      <c r="I29" s="270"/>
      <c r="J29" s="270"/>
      <c r="K29" s="270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enero 2025</v>
      </c>
    </row>
    <row r="32" spans="2:12" ht="15" customHeight="1" x14ac:dyDescent="0.25">
      <c r="B32" s="271" t="s">
        <v>51</v>
      </c>
      <c r="C32" s="274" t="s">
        <v>8</v>
      </c>
      <c r="D32" s="15" t="s">
        <v>30</v>
      </c>
      <c r="E32" s="49">
        <v>4767</v>
      </c>
      <c r="F32" s="49">
        <v>14146</v>
      </c>
      <c r="G32" s="49">
        <v>23609</v>
      </c>
      <c r="H32" s="49">
        <v>23867</v>
      </c>
      <c r="I32" s="49">
        <v>24602</v>
      </c>
      <c r="J32" s="17">
        <f>I32/H32-1</f>
        <v>3.0795659278501697E-2</v>
      </c>
      <c r="K32" s="16">
        <f>I32-H32</f>
        <v>735</v>
      </c>
      <c r="L32" s="18">
        <f>I32/$I$32</f>
        <v>1</v>
      </c>
    </row>
    <row r="33" spans="1:12" x14ac:dyDescent="0.25">
      <c r="B33" s="272"/>
      <c r="C33" s="275"/>
      <c r="D33" s="19" t="s">
        <v>31</v>
      </c>
      <c r="E33" s="50">
        <v>4767</v>
      </c>
      <c r="F33" s="50">
        <v>14146</v>
      </c>
      <c r="G33" s="50">
        <v>23609</v>
      </c>
      <c r="H33" s="50">
        <v>23867</v>
      </c>
      <c r="I33" s="50">
        <v>24602</v>
      </c>
      <c r="J33" s="21">
        <f t="shared" ref="J33:J45" si="4">I33/H33-1</f>
        <v>3.0795659278501697E-2</v>
      </c>
      <c r="K33" s="20">
        <f t="shared" ref="K33:K42" si="5">I33-H33</f>
        <v>735</v>
      </c>
      <c r="L33" s="22">
        <f>I33/$I$32</f>
        <v>1</v>
      </c>
    </row>
    <row r="34" spans="1:12" x14ac:dyDescent="0.25">
      <c r="B34" s="272"/>
      <c r="C34" s="276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2"/>
      <c r="C35" s="277" t="s">
        <v>33</v>
      </c>
      <c r="D35" s="26" t="s">
        <v>30</v>
      </c>
      <c r="E35" s="51">
        <v>4922</v>
      </c>
      <c r="F35" s="51">
        <v>15421</v>
      </c>
      <c r="G35" s="51">
        <v>25102</v>
      </c>
      <c r="H35" s="51">
        <v>25562</v>
      </c>
      <c r="I35" s="51">
        <v>26122</v>
      </c>
      <c r="J35" s="28">
        <f t="shared" si="4"/>
        <v>2.1907518973476314E-2</v>
      </c>
      <c r="K35" s="27">
        <f t="shared" si="5"/>
        <v>560</v>
      </c>
      <c r="L35" s="18">
        <f>I35/$I$35</f>
        <v>1</v>
      </c>
    </row>
    <row r="36" spans="1:12" x14ac:dyDescent="0.25">
      <c r="B36" s="272"/>
      <c r="C36" s="278"/>
      <c r="D36" s="4" t="s">
        <v>31</v>
      </c>
      <c r="E36" s="52">
        <v>4922</v>
      </c>
      <c r="F36" s="52">
        <v>15421</v>
      </c>
      <c r="G36" s="52">
        <v>25102</v>
      </c>
      <c r="H36" s="52">
        <v>25562</v>
      </c>
      <c r="I36" s="52">
        <v>26122</v>
      </c>
      <c r="J36" s="30">
        <f t="shared" si="4"/>
        <v>2.1907518973476314E-2</v>
      </c>
      <c r="K36" s="29">
        <f t="shared" si="5"/>
        <v>560</v>
      </c>
      <c r="L36" s="31">
        <f>I36/$I$35</f>
        <v>1</v>
      </c>
    </row>
    <row r="37" spans="1:12" x14ac:dyDescent="0.25">
      <c r="B37" s="272"/>
      <c r="C37" s="279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2"/>
      <c r="C38" s="274" t="s">
        <v>21</v>
      </c>
      <c r="D38" s="15" t="s">
        <v>30</v>
      </c>
      <c r="E38" s="49">
        <v>9068</v>
      </c>
      <c r="F38" s="49">
        <v>40065</v>
      </c>
      <c r="G38" s="49">
        <v>59578</v>
      </c>
      <c r="H38" s="49">
        <v>62651</v>
      </c>
      <c r="I38" s="49">
        <v>57077</v>
      </c>
      <c r="J38" s="17">
        <f t="shared" si="4"/>
        <v>-8.8969050773331615E-2</v>
      </c>
      <c r="K38" s="16">
        <f t="shared" si="5"/>
        <v>-5574</v>
      </c>
      <c r="L38" s="18">
        <f>I38/$I$38</f>
        <v>1</v>
      </c>
    </row>
    <row r="39" spans="1:12" x14ac:dyDescent="0.25">
      <c r="B39" s="272"/>
      <c r="C39" s="275"/>
      <c r="D39" s="19" t="s">
        <v>31</v>
      </c>
      <c r="E39" s="50">
        <v>9068</v>
      </c>
      <c r="F39" s="50">
        <v>40065</v>
      </c>
      <c r="G39" s="50">
        <v>59578</v>
      </c>
      <c r="H39" s="50">
        <v>62651</v>
      </c>
      <c r="I39" s="50">
        <v>57077</v>
      </c>
      <c r="J39" s="21">
        <f t="shared" si="4"/>
        <v>-8.8969050773331615E-2</v>
      </c>
      <c r="K39" s="20">
        <f t="shared" si="5"/>
        <v>-5574</v>
      </c>
      <c r="L39" s="22">
        <f>I39/$I$38</f>
        <v>1</v>
      </c>
    </row>
    <row r="40" spans="1:12" x14ac:dyDescent="0.25">
      <c r="B40" s="272"/>
      <c r="C40" s="276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2"/>
      <c r="C41" s="277" t="s">
        <v>22</v>
      </c>
      <c r="D41" s="26" t="s">
        <v>30</v>
      </c>
      <c r="E41" s="53">
        <v>1.9022445982798406</v>
      </c>
      <c r="F41" s="53">
        <v>2.8322493991234272</v>
      </c>
      <c r="G41" s="53">
        <v>2.5235291626074803</v>
      </c>
      <c r="H41" s="53">
        <v>2.6250052373570201</v>
      </c>
      <c r="I41" s="53">
        <v>2.3200146329566702</v>
      </c>
      <c r="J41" s="36">
        <f t="shared" si="4"/>
        <v>-0.11618666510068709</v>
      </c>
      <c r="K41" s="37">
        <f t="shared" si="5"/>
        <v>-0.30499060440034986</v>
      </c>
      <c r="L41" s="38"/>
    </row>
    <row r="42" spans="1:12" x14ac:dyDescent="0.25">
      <c r="B42" s="272"/>
      <c r="C42" s="278"/>
      <c r="D42" s="4" t="s">
        <v>31</v>
      </c>
      <c r="E42" s="54">
        <f t="shared" ref="E42:I42" si="6">E39/E33</f>
        <v>1.9022445982798406</v>
      </c>
      <c r="F42" s="54">
        <f t="shared" si="6"/>
        <v>2.8322493991234272</v>
      </c>
      <c r="G42" s="54">
        <f t="shared" si="6"/>
        <v>2.5235291626074803</v>
      </c>
      <c r="H42" s="54">
        <f t="shared" si="6"/>
        <v>2.6250052373570201</v>
      </c>
      <c r="I42" s="54">
        <f t="shared" si="6"/>
        <v>2.3200146329566702</v>
      </c>
      <c r="J42" s="40">
        <f t="shared" si="4"/>
        <v>-0.11618666510068709</v>
      </c>
      <c r="K42" s="41">
        <f t="shared" si="5"/>
        <v>-0.30499060440034986</v>
      </c>
      <c r="L42" s="42"/>
    </row>
    <row r="43" spans="1:12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5"/>
    </row>
    <row r="44" spans="1:12" x14ac:dyDescent="0.25">
      <c r="A44" s="56"/>
      <c r="B44" s="272"/>
      <c r="C44" s="280" t="s">
        <v>34</v>
      </c>
      <c r="D44" s="15" t="s">
        <v>30</v>
      </c>
      <c r="E44" s="57">
        <v>0.17653357213775381</v>
      </c>
      <c r="F44" s="57">
        <v>0.51841931602034086</v>
      </c>
      <c r="G44" s="57">
        <v>0.67862675414616369</v>
      </c>
      <c r="H44" s="57">
        <v>0.73065798987707886</v>
      </c>
      <c r="I44" s="57">
        <v>0.68726896169731122</v>
      </c>
      <c r="J44" s="57">
        <f t="shared" si="4"/>
        <v>-5.9383499230696302E-2</v>
      </c>
      <c r="K44" s="44">
        <f>(I44-H44)*100</f>
        <v>-4.3389028179767646</v>
      </c>
      <c r="L44" s="18"/>
    </row>
    <row r="45" spans="1:12" x14ac:dyDescent="0.25">
      <c r="B45" s="272"/>
      <c r="C45" s="281"/>
      <c r="D45" s="19" t="s">
        <v>31</v>
      </c>
      <c r="E45" s="58">
        <v>0.17653357213775381</v>
      </c>
      <c r="F45" s="58">
        <v>0.51841931602034086</v>
      </c>
      <c r="G45" s="58">
        <v>0.67862675414616369</v>
      </c>
      <c r="H45" s="58">
        <v>0.73065798987707886</v>
      </c>
      <c r="I45" s="58">
        <v>0.68726896169731122</v>
      </c>
      <c r="J45" s="58">
        <f t="shared" si="4"/>
        <v>-5.9383499230696302E-2</v>
      </c>
      <c r="K45" s="45">
        <f>(I45-H45)*100</f>
        <v>-4.3389028179767646</v>
      </c>
      <c r="L45" s="22"/>
    </row>
    <row r="46" spans="1:12" x14ac:dyDescent="0.25">
      <c r="B46" s="272"/>
      <c r="C46" s="282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46"/>
    </row>
    <row r="47" spans="1:12" x14ac:dyDescent="0.25">
      <c r="B47" s="272"/>
      <c r="C47" s="283" t="s">
        <v>37</v>
      </c>
      <c r="D47" s="26" t="s">
        <v>30</v>
      </c>
      <c r="E47" s="51">
        <v>1657</v>
      </c>
      <c r="F47" s="51">
        <v>2493</v>
      </c>
      <c r="G47" s="51">
        <v>2832</v>
      </c>
      <c r="H47" s="51">
        <v>2766</v>
      </c>
      <c r="I47" s="51">
        <v>2679</v>
      </c>
      <c r="J47" s="36">
        <f>I47/H47-1</f>
        <v>-3.1453362255965289E-2</v>
      </c>
      <c r="K47" s="27">
        <f>I47-H47</f>
        <v>-87</v>
      </c>
      <c r="L47" s="38">
        <f>I47/$I$22</f>
        <v>1</v>
      </c>
    </row>
    <row r="48" spans="1:12" x14ac:dyDescent="0.25">
      <c r="B48" s="272"/>
      <c r="C48" s="278"/>
      <c r="D48" s="4" t="s">
        <v>31</v>
      </c>
      <c r="E48" s="52">
        <v>1657</v>
      </c>
      <c r="F48" s="52">
        <v>2493</v>
      </c>
      <c r="G48" s="52">
        <v>2832</v>
      </c>
      <c r="H48" s="52">
        <v>2766</v>
      </c>
      <c r="I48" s="52">
        <v>2679</v>
      </c>
      <c r="J48" s="40">
        <f>I48/H48-1</f>
        <v>-3.1453362255965289E-2</v>
      </c>
      <c r="K48" s="29">
        <f>I48-H48</f>
        <v>-87</v>
      </c>
      <c r="L48" s="42">
        <f>I48/$I$22</f>
        <v>1</v>
      </c>
    </row>
    <row r="49" spans="2:12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IFERROR(I49/I47,"-")</f>
        <v>-</v>
      </c>
    </row>
    <row r="50" spans="2:12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47"/>
    </row>
    <row r="51" spans="2:12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</row>
    <row r="52" spans="2:12" x14ac:dyDescent="0.25">
      <c r="B52" s="60"/>
    </row>
    <row r="54" spans="2:12" ht="21.75" thickBot="1" x14ac:dyDescent="0.3">
      <c r="B54" s="270" t="s">
        <v>221</v>
      </c>
      <c r="C54" s="270"/>
      <c r="D54" s="270"/>
      <c r="E54" s="270"/>
      <c r="F54" s="270"/>
      <c r="G54" s="270"/>
      <c r="H54" s="270"/>
      <c r="I54" s="270"/>
      <c r="J54" s="270"/>
      <c r="K54" s="270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1" t="s">
        <v>51</v>
      </c>
      <c r="C57" s="274" t="s">
        <v>8</v>
      </c>
      <c r="D57" s="15" t="s">
        <v>30</v>
      </c>
      <c r="E57" s="49">
        <v>103516</v>
      </c>
      <c r="F57" s="49">
        <v>164258</v>
      </c>
      <c r="G57" s="49">
        <v>229131</v>
      </c>
      <c r="H57" s="49">
        <v>239109</v>
      </c>
      <c r="I57" s="49">
        <v>250871</v>
      </c>
      <c r="J57" s="17">
        <f t="shared" ref="J57:J73" si="8">I57/H57-1</f>
        <v>4.9190954752853289E-2</v>
      </c>
      <c r="K57" s="16">
        <f t="shared" ref="K57:K73" si="9">I57-H57</f>
        <v>11762</v>
      </c>
      <c r="L57" s="17">
        <f>I57/$I$57</f>
        <v>1</v>
      </c>
    </row>
    <row r="58" spans="2:12" x14ac:dyDescent="0.25">
      <c r="B58" s="272"/>
      <c r="C58" s="275"/>
      <c r="D58" s="19" t="s">
        <v>31</v>
      </c>
      <c r="E58" s="50">
        <v>103516</v>
      </c>
      <c r="F58" s="50">
        <v>164258</v>
      </c>
      <c r="G58" s="50">
        <v>229131</v>
      </c>
      <c r="H58" s="50">
        <v>239109</v>
      </c>
      <c r="I58" s="50">
        <v>250871</v>
      </c>
      <c r="J58" s="21">
        <f t="shared" si="8"/>
        <v>4.9190954752853289E-2</v>
      </c>
      <c r="K58" s="20">
        <f t="shared" si="9"/>
        <v>11762</v>
      </c>
      <c r="L58" s="21">
        <f t="shared" ref="L58" si="10">I58/$I$57</f>
        <v>1</v>
      </c>
    </row>
    <row r="59" spans="2:12" x14ac:dyDescent="0.25">
      <c r="B59" s="272"/>
      <c r="C59" s="276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72"/>
      <c r="C60" s="277" t="s">
        <v>33</v>
      </c>
      <c r="D60" s="26" t="s">
        <v>30</v>
      </c>
      <c r="E60" s="51">
        <v>103516</v>
      </c>
      <c r="F60" s="51">
        <v>164258</v>
      </c>
      <c r="G60" s="51">
        <v>229131</v>
      </c>
      <c r="H60" s="51">
        <v>239109</v>
      </c>
      <c r="I60" s="51">
        <v>250871</v>
      </c>
      <c r="J60" s="36">
        <f t="shared" si="8"/>
        <v>4.9190954752853289E-2</v>
      </c>
      <c r="K60" s="51">
        <f t="shared" si="9"/>
        <v>11762</v>
      </c>
      <c r="L60" s="36">
        <f>I60/$I$60</f>
        <v>1</v>
      </c>
    </row>
    <row r="61" spans="2:12" x14ac:dyDescent="0.25">
      <c r="B61" s="272"/>
      <c r="C61" s="278"/>
      <c r="D61" s="4" t="s">
        <v>31</v>
      </c>
      <c r="E61" s="52">
        <v>103516</v>
      </c>
      <c r="F61" s="52">
        <v>164258</v>
      </c>
      <c r="G61" s="52">
        <v>229131</v>
      </c>
      <c r="H61" s="52">
        <v>239109</v>
      </c>
      <c r="I61" s="52">
        <v>250871</v>
      </c>
      <c r="J61" s="40">
        <f t="shared" si="8"/>
        <v>4.9190954752853289E-2</v>
      </c>
      <c r="K61" s="52">
        <f t="shared" si="9"/>
        <v>11762</v>
      </c>
      <c r="L61" s="40">
        <f t="shared" ref="L61" si="11">I61/$I$60</f>
        <v>1</v>
      </c>
    </row>
    <row r="62" spans="2:12" x14ac:dyDescent="0.25">
      <c r="B62" s="272"/>
      <c r="C62" s="279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61" t="str">
        <f>IFERROR(I62/I60,"-")</f>
        <v>-</v>
      </c>
    </row>
    <row r="63" spans="2:12" x14ac:dyDescent="0.25">
      <c r="B63" s="272"/>
      <c r="C63" s="274" t="s">
        <v>21</v>
      </c>
      <c r="D63" s="15" t="s">
        <v>30</v>
      </c>
      <c r="E63" s="49">
        <v>216673</v>
      </c>
      <c r="F63" s="49">
        <v>359169</v>
      </c>
      <c r="G63" s="49">
        <v>543499</v>
      </c>
      <c r="H63" s="49">
        <v>576462</v>
      </c>
      <c r="I63" s="49">
        <v>584273</v>
      </c>
      <c r="J63" s="17">
        <f t="shared" si="8"/>
        <v>1.3549895743344642E-2</v>
      </c>
      <c r="K63" s="16">
        <f t="shared" si="9"/>
        <v>7811</v>
      </c>
      <c r="L63" s="17">
        <f>I63/$I$63</f>
        <v>1</v>
      </c>
    </row>
    <row r="64" spans="2:12" x14ac:dyDescent="0.25">
      <c r="B64" s="272"/>
      <c r="C64" s="275"/>
      <c r="D64" s="19" t="s">
        <v>31</v>
      </c>
      <c r="E64" s="50">
        <v>216673</v>
      </c>
      <c r="F64" s="50">
        <v>359169</v>
      </c>
      <c r="G64" s="50">
        <v>543499</v>
      </c>
      <c r="H64" s="50">
        <v>576462</v>
      </c>
      <c r="I64" s="50">
        <v>584273</v>
      </c>
      <c r="J64" s="21">
        <f t="shared" si="8"/>
        <v>1.3549895743344642E-2</v>
      </c>
      <c r="K64" s="20">
        <f t="shared" si="9"/>
        <v>7811</v>
      </c>
      <c r="L64" s="21">
        <f t="shared" ref="L64" si="12">I64/$I$63</f>
        <v>1</v>
      </c>
    </row>
    <row r="65" spans="2:12" x14ac:dyDescent="0.25">
      <c r="B65" s="272"/>
      <c r="C65" s="276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72"/>
      <c r="C66" s="277" t="s">
        <v>22</v>
      </c>
      <c r="D66" s="26" t="s">
        <v>30</v>
      </c>
      <c r="E66" s="53">
        <v>2.0931353607171839</v>
      </c>
      <c r="F66" s="53">
        <v>2.1866149593931499</v>
      </c>
      <c r="G66" s="53">
        <v>2.3720011696365835</v>
      </c>
      <c r="H66" s="53">
        <v>2.410875374829053</v>
      </c>
      <c r="I66" s="53">
        <v>2.328977841201255</v>
      </c>
      <c r="J66" s="36">
        <f t="shared" si="8"/>
        <v>-3.3970040294432513E-2</v>
      </c>
      <c r="K66" s="37">
        <f t="shared" si="9"/>
        <v>-8.1897533627798058E-2</v>
      </c>
      <c r="L66" s="36"/>
    </row>
    <row r="67" spans="2:12" x14ac:dyDescent="0.25">
      <c r="B67" s="272"/>
      <c r="C67" s="278"/>
      <c r="D67" s="4" t="s">
        <v>31</v>
      </c>
      <c r="E67" s="54">
        <f t="shared" ref="E67:I67" si="13">E64/E58</f>
        <v>2.0931353607171839</v>
      </c>
      <c r="F67" s="54">
        <f t="shared" si="13"/>
        <v>2.1866149593931499</v>
      </c>
      <c r="G67" s="54">
        <f t="shared" si="13"/>
        <v>2.3720011696365835</v>
      </c>
      <c r="H67" s="54">
        <f t="shared" si="13"/>
        <v>2.410875374829053</v>
      </c>
      <c r="I67" s="54">
        <f t="shared" si="13"/>
        <v>2.328977841201255</v>
      </c>
      <c r="J67" s="40">
        <f t="shared" si="8"/>
        <v>-3.3970040294432513E-2</v>
      </c>
      <c r="K67" s="41">
        <f t="shared" si="9"/>
        <v>-8.1897533627798058E-2</v>
      </c>
      <c r="L67" s="40"/>
    </row>
    <row r="68" spans="2:12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14">IFERROR(F65/F59,"-")</f>
        <v>-</v>
      </c>
      <c r="G68" s="43" t="str">
        <f t="shared" si="14"/>
        <v>-</v>
      </c>
      <c r="H68" s="43" t="str">
        <f t="shared" si="14"/>
        <v>-</v>
      </c>
      <c r="I68" s="43" t="str">
        <f t="shared" si="14"/>
        <v>-</v>
      </c>
      <c r="J68" s="34" t="str">
        <f>IFERROR(I68/H68-1,"-")</f>
        <v>-</v>
      </c>
      <c r="K68" s="33" t="str">
        <f>IFERROR(I68-H68,"-")</f>
        <v>-</v>
      </c>
      <c r="L68" s="61" t="str">
        <f>IFERROR(I68/I66,"-")</f>
        <v>-</v>
      </c>
    </row>
    <row r="69" spans="2:12" x14ac:dyDescent="0.25">
      <c r="B69" s="272"/>
      <c r="C69" s="280" t="s">
        <v>34</v>
      </c>
      <c r="D69" s="15" t="s">
        <v>30</v>
      </c>
      <c r="E69" s="57">
        <v>0.43917828766012645</v>
      </c>
      <c r="F69" s="57">
        <v>0.43287194104141685</v>
      </c>
      <c r="G69" s="57">
        <v>0.55540181632567553</v>
      </c>
      <c r="H69" s="57">
        <v>0.56942335787332776</v>
      </c>
      <c r="I69" s="57">
        <v>0.58812285219043858</v>
      </c>
      <c r="J69" s="57">
        <f t="shared" si="8"/>
        <v>3.283935240547442E-2</v>
      </c>
      <c r="K69" s="44">
        <f t="shared" si="9"/>
        <v>1.8699494317110821E-2</v>
      </c>
      <c r="L69" s="17"/>
    </row>
    <row r="70" spans="2:12" x14ac:dyDescent="0.25">
      <c r="B70" s="272"/>
      <c r="C70" s="281"/>
      <c r="D70" s="19" t="s">
        <v>31</v>
      </c>
      <c r="E70" s="58">
        <v>0.43917828766012645</v>
      </c>
      <c r="F70" s="58">
        <v>0.43287194104141685</v>
      </c>
      <c r="G70" s="58">
        <v>0.55540181632567553</v>
      </c>
      <c r="H70" s="58">
        <v>0.56942335787332776</v>
      </c>
      <c r="I70" s="58">
        <v>0.58812285219043858</v>
      </c>
      <c r="J70" s="58">
        <f t="shared" si="8"/>
        <v>3.283935240547442E-2</v>
      </c>
      <c r="K70" s="45">
        <f t="shared" si="9"/>
        <v>1.8699494317110821E-2</v>
      </c>
      <c r="L70" s="21"/>
    </row>
    <row r="71" spans="2:12" x14ac:dyDescent="0.25">
      <c r="B71" s="272"/>
      <c r="C71" s="282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IFERROR(I71/I69,"-")</f>
        <v>-</v>
      </c>
    </row>
    <row r="72" spans="2:12" x14ac:dyDescent="0.25">
      <c r="B72" s="272"/>
      <c r="C72" s="283" t="s">
        <v>39</v>
      </c>
      <c r="D72" s="26" t="s">
        <v>30</v>
      </c>
      <c r="E72" s="51">
        <v>1526</v>
      </c>
      <c r="F72" s="51">
        <v>2270</v>
      </c>
      <c r="G72" s="51">
        <v>2680</v>
      </c>
      <c r="H72" s="51">
        <v>2774</v>
      </c>
      <c r="I72" s="51">
        <v>2714</v>
      </c>
      <c r="J72" s="36">
        <f t="shared" si="8"/>
        <v>-2.1629416005767843E-2</v>
      </c>
      <c r="K72" s="27">
        <f t="shared" si="9"/>
        <v>-60</v>
      </c>
      <c r="L72" s="36">
        <f>I72/$I$72</f>
        <v>1</v>
      </c>
    </row>
    <row r="73" spans="2:12" x14ac:dyDescent="0.25">
      <c r="B73" s="272"/>
      <c r="C73" s="278"/>
      <c r="D73" s="4" t="s">
        <v>31</v>
      </c>
      <c r="E73" s="52">
        <v>1526</v>
      </c>
      <c r="F73" s="52">
        <v>2270</v>
      </c>
      <c r="G73" s="52">
        <v>2680</v>
      </c>
      <c r="H73" s="52">
        <v>2774</v>
      </c>
      <c r="I73" s="52">
        <v>2714</v>
      </c>
      <c r="J73" s="40">
        <f t="shared" si="8"/>
        <v>-2.1629416005767843E-2</v>
      </c>
      <c r="K73" s="29">
        <f t="shared" si="9"/>
        <v>-60</v>
      </c>
      <c r="L73" s="40">
        <f t="shared" ref="L73" si="15">I73/$I$72</f>
        <v>1</v>
      </c>
    </row>
    <row r="74" spans="2:12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1">
        <f>IFERROR(I74/I72,"-")</f>
        <v>0</v>
      </c>
    </row>
    <row r="75" spans="2:12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47"/>
    </row>
    <row r="76" spans="2:12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804E8-7EFE-490A-97D0-8C08DEFF65D7}">
  <sheetPr codeName="Hoja22"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O4" s="270" t="s">
        <v>264</v>
      </c>
      <c r="P4" s="270"/>
      <c r="Q4" s="270"/>
      <c r="R4" s="270"/>
      <c r="S4" s="270"/>
      <c r="T4" s="270"/>
      <c r="U4" s="270"/>
      <c r="V4" s="270"/>
      <c r="W4" s="270"/>
      <c r="X4" s="270"/>
    </row>
    <row r="5" spans="1:24" ht="6" customHeight="1" x14ac:dyDescent="0.25"/>
    <row r="6" spans="1:24" ht="15.75" x14ac:dyDescent="0.25">
      <c r="B6" s="144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L6" s="301"/>
    </row>
    <row r="7" spans="1:24" s="145" customFormat="1" ht="72" customHeight="1" x14ac:dyDescent="0.25">
      <c r="B7" s="146"/>
      <c r="C7" s="171" t="s">
        <v>316</v>
      </c>
      <c r="D7" s="171" t="s">
        <v>310</v>
      </c>
      <c r="E7" s="171" t="s">
        <v>311</v>
      </c>
      <c r="F7" s="171" t="s">
        <v>312</v>
      </c>
      <c r="G7" s="171" t="s">
        <v>313</v>
      </c>
      <c r="H7" s="171" t="s">
        <v>314</v>
      </c>
      <c r="I7" s="171" t="s">
        <v>315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310</v>
      </c>
      <c r="Q7" s="171" t="s">
        <v>311</v>
      </c>
      <c r="R7" s="171" t="s">
        <v>312</v>
      </c>
      <c r="S7" s="171" t="s">
        <v>313</v>
      </c>
      <c r="T7" s="171" t="s">
        <v>314</v>
      </c>
      <c r="U7" s="171" t="s">
        <v>315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51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466593</v>
      </c>
      <c r="D9" s="175">
        <v>484978</v>
      </c>
      <c r="E9" s="175">
        <v>58605</v>
      </c>
      <c r="F9" s="175">
        <v>348878</v>
      </c>
      <c r="G9" s="175">
        <v>496191</v>
      </c>
      <c r="H9" s="175">
        <v>514135</v>
      </c>
      <c r="I9" s="175">
        <v>519530</v>
      </c>
      <c r="J9" s="176">
        <f>IFERROR(I9/H9-1,"-")</f>
        <v>1.0493352913145459E-2</v>
      </c>
      <c r="K9" s="175">
        <f t="shared" ref="K9:K21" si="0">I9-H9</f>
        <v>5395</v>
      </c>
      <c r="L9" s="176">
        <f t="shared" ref="L9:L21" si="1">I9/I$9</f>
        <v>1</v>
      </c>
      <c r="O9" s="155" t="s">
        <v>68</v>
      </c>
      <c r="P9" s="175">
        <v>21994</v>
      </c>
      <c r="Q9" s="175">
        <v>4922</v>
      </c>
      <c r="R9" s="175">
        <v>15421</v>
      </c>
      <c r="S9" s="175">
        <v>25102</v>
      </c>
      <c r="T9" s="175">
        <v>25562</v>
      </c>
      <c r="U9" s="175">
        <v>26122</v>
      </c>
      <c r="V9" s="176">
        <f>IFERROR(U9/T9-1,"-")</f>
        <v>2.1907518973476314E-2</v>
      </c>
      <c r="W9" s="175">
        <f>U9-T9</f>
        <v>560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57228</v>
      </c>
      <c r="D10" s="159">
        <v>67208</v>
      </c>
      <c r="E10" s="159">
        <v>21837</v>
      </c>
      <c r="F10" s="159">
        <v>49855</v>
      </c>
      <c r="G10" s="159">
        <v>71641</v>
      </c>
      <c r="H10" s="159">
        <v>62501</v>
      </c>
      <c r="I10" s="159">
        <v>64036</v>
      </c>
      <c r="J10" s="177">
        <f>IFERROR(I10/H10-1,"-")</f>
        <v>2.4559607046287235E-2</v>
      </c>
      <c r="K10" s="158">
        <f t="shared" si="0"/>
        <v>1535</v>
      </c>
      <c r="L10" s="160">
        <f t="shared" si="1"/>
        <v>0.12325755971743692</v>
      </c>
      <c r="O10" s="158" t="s">
        <v>97</v>
      </c>
      <c r="P10" s="159">
        <v>10239</v>
      </c>
      <c r="Q10" s="159">
        <v>2644</v>
      </c>
      <c r="R10" s="159">
        <v>6968</v>
      </c>
      <c r="S10" s="159">
        <v>10899</v>
      </c>
      <c r="T10" s="159">
        <v>12408</v>
      </c>
      <c r="U10" s="159">
        <v>12364</v>
      </c>
      <c r="V10" s="177">
        <f>IFERROR(U10/T10-1,"-")</f>
        <v>-3.5460992907800915E-3</v>
      </c>
      <c r="W10" s="158">
        <f t="shared" ref="W10:W20" si="3">U10-T10</f>
        <v>-44</v>
      </c>
      <c r="X10" s="160">
        <f t="shared" si="2"/>
        <v>0.47331751014470563</v>
      </c>
    </row>
    <row r="11" spans="1:24" x14ac:dyDescent="0.25">
      <c r="A11" s="161" t="s">
        <v>103</v>
      </c>
      <c r="B11" s="162" t="s">
        <v>103</v>
      </c>
      <c r="C11" s="163">
        <v>18477</v>
      </c>
      <c r="D11" s="163">
        <v>21085</v>
      </c>
      <c r="E11" s="163">
        <v>15270</v>
      </c>
      <c r="F11" s="163">
        <v>19221</v>
      </c>
      <c r="G11" s="163">
        <v>27326</v>
      </c>
      <c r="H11" s="163">
        <v>21146</v>
      </c>
      <c r="I11" s="163">
        <v>19952</v>
      </c>
      <c r="J11" s="178">
        <f>IFERROR(I11/H11-1,"-")</f>
        <v>-5.6464579589520447E-2</v>
      </c>
      <c r="K11" s="162">
        <f t="shared" si="0"/>
        <v>-1194</v>
      </c>
      <c r="L11" s="164">
        <f t="shared" si="1"/>
        <v>3.8403942024522165E-2</v>
      </c>
      <c r="O11" s="162" t="s">
        <v>103</v>
      </c>
      <c r="P11" s="163">
        <v>5228</v>
      </c>
      <c r="Q11" s="163">
        <v>1197</v>
      </c>
      <c r="R11" s="163">
        <v>2810</v>
      </c>
      <c r="S11" s="163">
        <v>5196</v>
      </c>
      <c r="T11" s="163">
        <v>5576</v>
      </c>
      <c r="U11" s="163">
        <v>5053</v>
      </c>
      <c r="V11" s="178">
        <f>IFERROR(U11/T11-1,"-")</f>
        <v>-9.379483500717356E-2</v>
      </c>
      <c r="W11" s="162">
        <f t="shared" si="3"/>
        <v>-523</v>
      </c>
      <c r="X11" s="164">
        <f t="shared" si="2"/>
        <v>0.19343848097389174</v>
      </c>
    </row>
    <row r="12" spans="1:24" x14ac:dyDescent="0.25">
      <c r="A12" s="161" t="s">
        <v>100</v>
      </c>
      <c r="B12" s="162" t="s">
        <v>100</v>
      </c>
      <c r="C12" s="163">
        <v>38751</v>
      </c>
      <c r="D12" s="163">
        <v>46123</v>
      </c>
      <c r="E12" s="163">
        <v>6567</v>
      </c>
      <c r="F12" s="163">
        <v>30634</v>
      </c>
      <c r="G12" s="163">
        <v>44315</v>
      </c>
      <c r="H12" s="163">
        <v>41355</v>
      </c>
      <c r="I12" s="163">
        <v>44084</v>
      </c>
      <c r="J12" s="178">
        <f>IFERROR(I12/H12-1,"-")</f>
        <v>6.5989602224640231E-2</v>
      </c>
      <c r="K12" s="162">
        <f t="shared" si="0"/>
        <v>2729</v>
      </c>
      <c r="L12" s="164">
        <f t="shared" si="1"/>
        <v>8.4853617692914746E-2</v>
      </c>
      <c r="O12" s="162" t="s">
        <v>100</v>
      </c>
      <c r="P12" s="163">
        <v>5011</v>
      </c>
      <c r="Q12" s="163">
        <v>1447</v>
      </c>
      <c r="R12" s="163">
        <v>4158</v>
      </c>
      <c r="S12" s="163">
        <v>5703</v>
      </c>
      <c r="T12" s="163">
        <v>6832</v>
      </c>
      <c r="U12" s="163">
        <v>7311</v>
      </c>
      <c r="V12" s="178">
        <f>IFERROR(U12/T12-1,"-")</f>
        <v>7.0111241217798659E-2</v>
      </c>
      <c r="W12" s="162">
        <f t="shared" si="3"/>
        <v>479</v>
      </c>
      <c r="X12" s="164">
        <f t="shared" si="2"/>
        <v>0.27987902917081386</v>
      </c>
    </row>
    <row r="13" spans="1:24" x14ac:dyDescent="0.25">
      <c r="A13" s="1"/>
      <c r="B13" s="158" t="s">
        <v>107</v>
      </c>
      <c r="C13" s="159">
        <v>409365</v>
      </c>
      <c r="D13" s="159">
        <v>417770</v>
      </c>
      <c r="E13" s="159">
        <v>36768</v>
      </c>
      <c r="F13" s="159">
        <v>299023</v>
      </c>
      <c r="G13" s="159">
        <v>424550</v>
      </c>
      <c r="H13" s="159">
        <v>451634</v>
      </c>
      <c r="I13" s="159">
        <v>455494</v>
      </c>
      <c r="J13" s="177">
        <f>IFERROR(I13/H13-1,"-")</f>
        <v>8.5467436021202658E-3</v>
      </c>
      <c r="K13" s="158">
        <f t="shared" si="0"/>
        <v>3860</v>
      </c>
      <c r="L13" s="160">
        <f t="shared" si="1"/>
        <v>0.8767424402825631</v>
      </c>
      <c r="O13" s="158" t="s">
        <v>107</v>
      </c>
      <c r="P13" s="159">
        <v>11755</v>
      </c>
      <c r="Q13" s="159">
        <v>2278</v>
      </c>
      <c r="R13" s="159">
        <v>8453</v>
      </c>
      <c r="S13" s="159">
        <v>14203</v>
      </c>
      <c r="T13" s="159">
        <v>13154</v>
      </c>
      <c r="U13" s="159">
        <v>13758</v>
      </c>
      <c r="V13" s="177">
        <f>IFERROR(U13/T13-1,"-")</f>
        <v>4.5917591607115726E-2</v>
      </c>
      <c r="W13" s="158">
        <f t="shared" si="3"/>
        <v>604</v>
      </c>
      <c r="X13" s="160">
        <f t="shared" si="2"/>
        <v>0.52668248985529442</v>
      </c>
    </row>
    <row r="14" spans="1:24" s="56" customFormat="1" x14ac:dyDescent="0.25">
      <c r="B14" s="162" t="s">
        <v>110</v>
      </c>
      <c r="C14" s="163">
        <v>162886</v>
      </c>
      <c r="D14" s="163">
        <v>165600</v>
      </c>
      <c r="E14" s="163">
        <v>4672</v>
      </c>
      <c r="F14" s="163">
        <v>96256</v>
      </c>
      <c r="G14" s="163">
        <v>165242</v>
      </c>
      <c r="H14" s="163">
        <v>183399</v>
      </c>
      <c r="I14" s="163">
        <v>188077</v>
      </c>
      <c r="J14" s="178">
        <f t="shared" ref="J14:J21" si="4">IFERROR(I14/H14-1,"-")</f>
        <v>2.5507227411272648E-2</v>
      </c>
      <c r="K14" s="162">
        <f t="shared" si="0"/>
        <v>4678</v>
      </c>
      <c r="L14" s="164">
        <f t="shared" si="1"/>
        <v>0.36201374319096108</v>
      </c>
      <c r="O14" s="162" t="s">
        <v>110</v>
      </c>
      <c r="P14" s="163">
        <v>1415</v>
      </c>
      <c r="Q14" s="163">
        <v>62</v>
      </c>
      <c r="R14" s="163">
        <v>888</v>
      </c>
      <c r="S14" s="163">
        <v>1807</v>
      </c>
      <c r="T14" s="163">
        <v>1694</v>
      </c>
      <c r="U14" s="163">
        <v>1732</v>
      </c>
      <c r="V14" s="178">
        <f t="shared" ref="V14:V21" si="5">IFERROR(U14/T14-1,"-")</f>
        <v>2.2432113341204207E-2</v>
      </c>
      <c r="W14" s="162">
        <f t="shared" si="3"/>
        <v>38</v>
      </c>
      <c r="X14" s="164">
        <f t="shared" si="2"/>
        <v>6.6304264604547886E-2</v>
      </c>
    </row>
    <row r="15" spans="1:24" s="56" customFormat="1" x14ac:dyDescent="0.25">
      <c r="B15" s="162" t="s">
        <v>113</v>
      </c>
      <c r="C15" s="163">
        <v>59498</v>
      </c>
      <c r="D15" s="163">
        <v>53507</v>
      </c>
      <c r="E15" s="163">
        <v>5565</v>
      </c>
      <c r="F15" s="163">
        <v>34917</v>
      </c>
      <c r="G15" s="163">
        <v>48636</v>
      </c>
      <c r="H15" s="163">
        <v>52305</v>
      </c>
      <c r="I15" s="163">
        <v>51762</v>
      </c>
      <c r="J15" s="178">
        <f t="shared" si="4"/>
        <v>-1.0381416690564915E-2</v>
      </c>
      <c r="K15" s="162">
        <f t="shared" si="0"/>
        <v>-543</v>
      </c>
      <c r="L15" s="164">
        <f t="shared" si="1"/>
        <v>9.963236001770831E-2</v>
      </c>
      <c r="O15" s="162" t="s">
        <v>113</v>
      </c>
      <c r="P15" s="163">
        <v>1459</v>
      </c>
      <c r="Q15" s="163">
        <v>253</v>
      </c>
      <c r="R15" s="163">
        <v>1147</v>
      </c>
      <c r="S15" s="163">
        <v>2380</v>
      </c>
      <c r="T15" s="163">
        <v>2202</v>
      </c>
      <c r="U15" s="163">
        <v>2567</v>
      </c>
      <c r="V15" s="178">
        <f t="shared" si="5"/>
        <v>0.16575840145322429</v>
      </c>
      <c r="W15" s="162">
        <f t="shared" si="3"/>
        <v>365</v>
      </c>
      <c r="X15" s="164">
        <f t="shared" si="2"/>
        <v>9.8269657759742751E-2</v>
      </c>
    </row>
    <row r="16" spans="1:24" x14ac:dyDescent="0.25">
      <c r="A16" s="1"/>
      <c r="B16" s="162" t="s">
        <v>116</v>
      </c>
      <c r="C16" s="163">
        <v>15797</v>
      </c>
      <c r="D16" s="163">
        <v>16914</v>
      </c>
      <c r="E16" s="163">
        <v>6288</v>
      </c>
      <c r="F16" s="163">
        <v>14292</v>
      </c>
      <c r="G16" s="163">
        <v>20310</v>
      </c>
      <c r="H16" s="163">
        <v>20435</v>
      </c>
      <c r="I16" s="163">
        <v>19938</v>
      </c>
      <c r="J16" s="178">
        <f t="shared" si="4"/>
        <v>-2.4321017861512084E-2</v>
      </c>
      <c r="K16" s="162">
        <f t="shared" si="0"/>
        <v>-497</v>
      </c>
      <c r="L16" s="164">
        <f t="shared" si="1"/>
        <v>3.837699459126518E-2</v>
      </c>
      <c r="O16" s="162" t="s">
        <v>116</v>
      </c>
      <c r="P16" s="163">
        <v>740</v>
      </c>
      <c r="Q16" s="163">
        <v>280</v>
      </c>
      <c r="R16" s="163">
        <v>739</v>
      </c>
      <c r="S16" s="163">
        <v>1130</v>
      </c>
      <c r="T16" s="163">
        <v>952</v>
      </c>
      <c r="U16" s="163">
        <v>934</v>
      </c>
      <c r="V16" s="178">
        <f t="shared" si="5"/>
        <v>-1.8907563025210128E-2</v>
      </c>
      <c r="W16" s="162">
        <f t="shared" si="3"/>
        <v>-18</v>
      </c>
      <c r="X16" s="164">
        <f t="shared" si="2"/>
        <v>3.5755302044253888E-2</v>
      </c>
    </row>
    <row r="17" spans="1:24" x14ac:dyDescent="0.25">
      <c r="A17" s="1"/>
      <c r="B17" s="162" t="s">
        <v>123</v>
      </c>
      <c r="C17" s="163">
        <v>12401</v>
      </c>
      <c r="D17" s="163">
        <v>12933</v>
      </c>
      <c r="E17" s="163">
        <v>580</v>
      </c>
      <c r="F17" s="163">
        <v>18123</v>
      </c>
      <c r="G17" s="163">
        <v>15395</v>
      </c>
      <c r="H17" s="163">
        <v>16147</v>
      </c>
      <c r="I17" s="163">
        <v>15057</v>
      </c>
      <c r="J17" s="178">
        <f t="shared" si="4"/>
        <v>-6.7504799653186343E-2</v>
      </c>
      <c r="K17" s="162">
        <f t="shared" si="0"/>
        <v>-1090</v>
      </c>
      <c r="L17" s="164">
        <f t="shared" si="1"/>
        <v>2.8981964467884435E-2</v>
      </c>
      <c r="O17" s="162" t="s">
        <v>123</v>
      </c>
      <c r="P17" s="163">
        <v>249</v>
      </c>
      <c r="Q17" s="163">
        <v>41</v>
      </c>
      <c r="R17" s="163">
        <v>301</v>
      </c>
      <c r="S17" s="163">
        <v>330</v>
      </c>
      <c r="T17" s="163">
        <v>309</v>
      </c>
      <c r="U17" s="163">
        <v>418</v>
      </c>
      <c r="V17" s="178">
        <f t="shared" si="5"/>
        <v>0.35275080906148859</v>
      </c>
      <c r="W17" s="162">
        <f t="shared" si="3"/>
        <v>109</v>
      </c>
      <c r="X17" s="164">
        <f t="shared" si="2"/>
        <v>1.6001837531582574E-2</v>
      </c>
    </row>
    <row r="18" spans="1:24" x14ac:dyDescent="0.25">
      <c r="A18" s="1"/>
      <c r="B18" s="162" t="s">
        <v>119</v>
      </c>
      <c r="C18" s="163">
        <v>15147</v>
      </c>
      <c r="D18" s="163">
        <v>15929</v>
      </c>
      <c r="E18" s="163">
        <v>2334</v>
      </c>
      <c r="F18" s="163">
        <v>16022</v>
      </c>
      <c r="G18" s="163">
        <v>16222</v>
      </c>
      <c r="H18" s="163">
        <v>16846</v>
      </c>
      <c r="I18" s="163">
        <v>15410</v>
      </c>
      <c r="J18" s="178">
        <f t="shared" si="4"/>
        <v>-8.5242787605366299E-2</v>
      </c>
      <c r="K18" s="162">
        <f t="shared" si="0"/>
        <v>-1436</v>
      </c>
      <c r="L18" s="164">
        <f t="shared" si="1"/>
        <v>2.966142474929263E-2</v>
      </c>
      <c r="O18" s="162" t="s">
        <v>119</v>
      </c>
      <c r="P18" s="163">
        <v>229</v>
      </c>
      <c r="Q18" s="163">
        <v>48</v>
      </c>
      <c r="R18" s="163">
        <v>190</v>
      </c>
      <c r="S18" s="163">
        <v>257</v>
      </c>
      <c r="T18" s="163">
        <v>300</v>
      </c>
      <c r="U18" s="163">
        <v>355</v>
      </c>
      <c r="V18" s="178">
        <f t="shared" si="5"/>
        <v>0.18333333333333335</v>
      </c>
      <c r="W18" s="162">
        <f t="shared" si="3"/>
        <v>55</v>
      </c>
      <c r="X18" s="164">
        <f t="shared" si="2"/>
        <v>1.35900773294541E-2</v>
      </c>
    </row>
    <row r="19" spans="1:24" x14ac:dyDescent="0.25">
      <c r="A19" s="1"/>
      <c r="B19" s="162" t="s">
        <v>128</v>
      </c>
      <c r="C19" s="163">
        <v>13553</v>
      </c>
      <c r="D19" s="163">
        <v>13215</v>
      </c>
      <c r="E19" s="163">
        <v>171</v>
      </c>
      <c r="F19" s="163">
        <v>10264</v>
      </c>
      <c r="G19" s="163">
        <v>13172</v>
      </c>
      <c r="H19" s="163">
        <v>11587</v>
      </c>
      <c r="I19" s="163">
        <v>10490</v>
      </c>
      <c r="J19" s="178">
        <f t="shared" si="4"/>
        <v>-9.4675066885302472E-2</v>
      </c>
      <c r="K19" s="162">
        <f t="shared" si="0"/>
        <v>-1097</v>
      </c>
      <c r="L19" s="164">
        <f t="shared" si="1"/>
        <v>2.0191326776124573E-2</v>
      </c>
      <c r="O19" s="162" t="s">
        <v>128</v>
      </c>
      <c r="P19" s="163">
        <v>324</v>
      </c>
      <c r="Q19" s="163">
        <v>2</v>
      </c>
      <c r="R19" s="163">
        <v>194</v>
      </c>
      <c r="S19" s="163">
        <v>205</v>
      </c>
      <c r="T19" s="163">
        <v>296</v>
      </c>
      <c r="U19" s="163">
        <v>223</v>
      </c>
      <c r="V19" s="178">
        <f t="shared" si="5"/>
        <v>-0.2466216216216216</v>
      </c>
      <c r="W19" s="162">
        <f t="shared" si="3"/>
        <v>-73</v>
      </c>
      <c r="X19" s="164">
        <f t="shared" si="2"/>
        <v>8.5368654773753921E-3</v>
      </c>
    </row>
    <row r="20" spans="1:24" x14ac:dyDescent="0.25">
      <c r="A20" s="161" t="s">
        <v>144</v>
      </c>
      <c r="B20" s="162" t="s">
        <v>131</v>
      </c>
      <c r="C20" s="163">
        <v>20782</v>
      </c>
      <c r="D20" s="163">
        <v>21514</v>
      </c>
      <c r="E20" s="163">
        <v>960</v>
      </c>
      <c r="F20" s="163">
        <v>9924</v>
      </c>
      <c r="G20" s="163">
        <v>14512</v>
      </c>
      <c r="H20" s="163">
        <v>15668</v>
      </c>
      <c r="I20" s="163">
        <v>12918</v>
      </c>
      <c r="J20" s="178">
        <f t="shared" si="4"/>
        <v>-0.17551697727852944</v>
      </c>
      <c r="K20" s="162">
        <f t="shared" si="0"/>
        <v>-2750</v>
      </c>
      <c r="L20" s="164">
        <f t="shared" si="1"/>
        <v>2.4864781629549786E-2</v>
      </c>
      <c r="O20" s="162" t="s">
        <v>131</v>
      </c>
      <c r="P20" s="163">
        <v>415</v>
      </c>
      <c r="Q20" s="163">
        <v>24</v>
      </c>
      <c r="R20" s="163">
        <v>296</v>
      </c>
      <c r="S20" s="163">
        <v>485</v>
      </c>
      <c r="T20" s="163">
        <v>417</v>
      </c>
      <c r="U20" s="163">
        <v>459</v>
      </c>
      <c r="V20" s="178">
        <f t="shared" si="5"/>
        <v>0.10071942446043169</v>
      </c>
      <c r="W20" s="162">
        <f t="shared" si="3"/>
        <v>42</v>
      </c>
      <c r="X20" s="164">
        <f t="shared" si="2"/>
        <v>1.7571395758364597E-2</v>
      </c>
    </row>
    <row r="21" spans="1:24" x14ac:dyDescent="0.25">
      <c r="A21" s="166" t="s">
        <v>145</v>
      </c>
      <c r="B21" s="167" t="s">
        <v>145</v>
      </c>
      <c r="C21" s="168">
        <f t="shared" ref="C21:I21" si="6">C13-SUM(C14:C20)</f>
        <v>109301</v>
      </c>
      <c r="D21" s="168">
        <f t="shared" si="6"/>
        <v>118158</v>
      </c>
      <c r="E21" s="168">
        <f t="shared" si="6"/>
        <v>16198</v>
      </c>
      <c r="F21" s="168">
        <f t="shared" si="6"/>
        <v>99225</v>
      </c>
      <c r="G21" s="168">
        <f t="shared" si="6"/>
        <v>131061</v>
      </c>
      <c r="H21" s="168">
        <f t="shared" si="6"/>
        <v>135247</v>
      </c>
      <c r="I21" s="168">
        <f t="shared" si="6"/>
        <v>141842</v>
      </c>
      <c r="J21" s="179">
        <f t="shared" si="4"/>
        <v>4.8762634291333651E-2</v>
      </c>
      <c r="K21" s="167">
        <f t="shared" si="0"/>
        <v>6595</v>
      </c>
      <c r="L21" s="169">
        <f t="shared" si="1"/>
        <v>0.27301984485977709</v>
      </c>
      <c r="O21" s="167" t="s">
        <v>145</v>
      </c>
      <c r="P21" s="168">
        <f t="shared" ref="P21:U21" si="7">P13-SUM(P14:P20)</f>
        <v>6924</v>
      </c>
      <c r="Q21" s="168">
        <f t="shared" si="7"/>
        <v>1568</v>
      </c>
      <c r="R21" s="168">
        <f t="shared" si="7"/>
        <v>4698</v>
      </c>
      <c r="S21" s="168">
        <f t="shared" si="7"/>
        <v>7609</v>
      </c>
      <c r="T21" s="168">
        <f t="shared" si="7"/>
        <v>6984</v>
      </c>
      <c r="U21" s="168">
        <f t="shared" si="7"/>
        <v>7070</v>
      </c>
      <c r="V21" s="179">
        <f t="shared" si="5"/>
        <v>1.2313860252004538E-2</v>
      </c>
      <c r="W21" s="167">
        <f>U21-T21</f>
        <v>86</v>
      </c>
      <c r="X21" s="169">
        <f t="shared" si="2"/>
        <v>0.27065308934997323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168240</v>
      </c>
      <c r="D23" s="175">
        <v>177772</v>
      </c>
      <c r="E23" s="175">
        <v>20169</v>
      </c>
      <c r="F23" s="175">
        <v>128271</v>
      </c>
      <c r="G23" s="175">
        <v>176286</v>
      </c>
      <c r="H23" s="175">
        <v>189792</v>
      </c>
      <c r="I23" s="175">
        <v>182742</v>
      </c>
      <c r="J23" s="176">
        <f>IFERROR(I23/H23-1,"-")</f>
        <v>-3.7145928174000975E-2</v>
      </c>
      <c r="K23" s="175">
        <f>I23-H23</f>
        <v>-7050</v>
      </c>
      <c r="L23" s="176">
        <f t="shared" ref="L23:L35" si="8">I23/I$9</f>
        <v>0.35174484630338959</v>
      </c>
    </row>
    <row r="24" spans="1:24" x14ac:dyDescent="0.25">
      <c r="A24" s="1" t="s">
        <v>96</v>
      </c>
      <c r="B24" s="158" t="s">
        <v>97</v>
      </c>
      <c r="C24" s="159">
        <v>10094</v>
      </c>
      <c r="D24" s="159">
        <v>11427</v>
      </c>
      <c r="E24" s="159">
        <v>7031</v>
      </c>
      <c r="F24" s="159">
        <v>11181</v>
      </c>
      <c r="G24" s="159">
        <v>11250</v>
      </c>
      <c r="H24" s="159">
        <v>9374</v>
      </c>
      <c r="I24" s="159">
        <v>8686</v>
      </c>
      <c r="J24" s="177">
        <f>IFERROR(I24/H24-1,"-")</f>
        <v>-7.3394495412844041E-2</v>
      </c>
      <c r="K24" s="158">
        <f t="shared" ref="K24:K34" si="9">I24-H24</f>
        <v>-688</v>
      </c>
      <c r="L24" s="160">
        <f t="shared" si="8"/>
        <v>1.6718957519296286E-2</v>
      </c>
    </row>
    <row r="25" spans="1:24" x14ac:dyDescent="0.25">
      <c r="A25" s="161" t="s">
        <v>103</v>
      </c>
      <c r="B25" s="162" t="s">
        <v>103</v>
      </c>
      <c r="C25" s="163">
        <v>3875</v>
      </c>
      <c r="D25" s="163">
        <v>4837</v>
      </c>
      <c r="E25" s="163">
        <v>4844</v>
      </c>
      <c r="F25" s="163">
        <v>4705</v>
      </c>
      <c r="G25" s="163">
        <v>4494</v>
      </c>
      <c r="H25" s="163">
        <v>2577</v>
      </c>
      <c r="I25" s="163">
        <v>3099</v>
      </c>
      <c r="J25" s="178">
        <f>IFERROR(I25/H25-1,"-")</f>
        <v>0.20256111757857975</v>
      </c>
      <c r="K25" s="162">
        <f t="shared" si="9"/>
        <v>522</v>
      </c>
      <c r="L25" s="164">
        <f t="shared" si="8"/>
        <v>5.9650068330991471E-3</v>
      </c>
    </row>
    <row r="26" spans="1:24" x14ac:dyDescent="0.25">
      <c r="A26" s="161" t="s">
        <v>100</v>
      </c>
      <c r="B26" s="162" t="s">
        <v>100</v>
      </c>
      <c r="C26" s="163">
        <v>6219</v>
      </c>
      <c r="D26" s="163">
        <v>6590</v>
      </c>
      <c r="E26" s="163">
        <v>2187</v>
      </c>
      <c r="F26" s="163">
        <v>6476</v>
      </c>
      <c r="G26" s="163">
        <v>6756</v>
      </c>
      <c r="H26" s="163">
        <v>6797</v>
      </c>
      <c r="I26" s="163">
        <v>5587</v>
      </c>
      <c r="J26" s="178">
        <f>IFERROR(I26/H26-1,"-")</f>
        <v>-0.1780197145799618</v>
      </c>
      <c r="K26" s="162">
        <f t="shared" si="9"/>
        <v>-1210</v>
      </c>
      <c r="L26" s="164">
        <f t="shared" si="8"/>
        <v>1.0753950686197139E-2</v>
      </c>
    </row>
    <row r="27" spans="1:24" x14ac:dyDescent="0.25">
      <c r="A27" s="1"/>
      <c r="B27" s="158" t="s">
        <v>107</v>
      </c>
      <c r="C27" s="159">
        <v>158146</v>
      </c>
      <c r="D27" s="159">
        <v>166345</v>
      </c>
      <c r="E27" s="159">
        <v>13138</v>
      </c>
      <c r="F27" s="159">
        <v>117090</v>
      </c>
      <c r="G27" s="159">
        <v>165036</v>
      </c>
      <c r="H27" s="159">
        <v>180418</v>
      </c>
      <c r="I27" s="159">
        <v>174056</v>
      </c>
      <c r="J27" s="177">
        <f>IFERROR(I27/H27-1,"-")</f>
        <v>-3.5262556951080271E-2</v>
      </c>
      <c r="K27" s="158">
        <f t="shared" si="9"/>
        <v>-6362</v>
      </c>
      <c r="L27" s="160">
        <f t="shared" si="8"/>
        <v>0.33502588878409334</v>
      </c>
    </row>
    <row r="28" spans="1:24" s="56" customFormat="1" x14ac:dyDescent="0.25">
      <c r="B28" s="162" t="s">
        <v>110</v>
      </c>
      <c r="C28" s="163">
        <v>72586</v>
      </c>
      <c r="D28" s="163">
        <v>74463</v>
      </c>
      <c r="E28" s="163">
        <v>1525</v>
      </c>
      <c r="F28" s="163">
        <v>44443</v>
      </c>
      <c r="G28" s="163">
        <v>74914</v>
      </c>
      <c r="H28" s="163">
        <v>84180</v>
      </c>
      <c r="I28" s="163">
        <v>84528</v>
      </c>
      <c r="J28" s="178">
        <f t="shared" ref="J28:J35" si="10">IFERROR(I28/H28-1,"-")</f>
        <v>4.1339985744832664E-3</v>
      </c>
      <c r="K28" s="162">
        <f t="shared" si="9"/>
        <v>348</v>
      </c>
      <c r="L28" s="164">
        <f t="shared" si="8"/>
        <v>0.16270090273901411</v>
      </c>
    </row>
    <row r="29" spans="1:24" s="56" customFormat="1" x14ac:dyDescent="0.25">
      <c r="B29" s="162" t="s">
        <v>113</v>
      </c>
      <c r="C29" s="163">
        <v>20463</v>
      </c>
      <c r="D29" s="163">
        <v>19645</v>
      </c>
      <c r="E29" s="163">
        <v>2015</v>
      </c>
      <c r="F29" s="163">
        <v>13211</v>
      </c>
      <c r="G29" s="163">
        <v>17039</v>
      </c>
      <c r="H29" s="163">
        <v>18209</v>
      </c>
      <c r="I29" s="163">
        <v>17560</v>
      </c>
      <c r="J29" s="178">
        <f t="shared" si="10"/>
        <v>-3.5641715635125526E-2</v>
      </c>
      <c r="K29" s="162">
        <f t="shared" si="9"/>
        <v>-649</v>
      </c>
      <c r="L29" s="164">
        <f t="shared" si="8"/>
        <v>3.379978057090062E-2</v>
      </c>
    </row>
    <row r="30" spans="1:24" x14ac:dyDescent="0.25">
      <c r="A30" s="1"/>
      <c r="B30" s="162" t="s">
        <v>116</v>
      </c>
      <c r="C30" s="163">
        <v>5176</v>
      </c>
      <c r="D30" s="163">
        <v>5741</v>
      </c>
      <c r="E30" s="163">
        <v>2341</v>
      </c>
      <c r="F30" s="163">
        <v>4518</v>
      </c>
      <c r="G30" s="163">
        <v>5836</v>
      </c>
      <c r="H30" s="163">
        <v>7093</v>
      </c>
      <c r="I30" s="163">
        <v>5171</v>
      </c>
      <c r="J30" s="178">
        <f t="shared" si="10"/>
        <v>-0.27097138023403355</v>
      </c>
      <c r="K30" s="162">
        <f t="shared" si="9"/>
        <v>-1922</v>
      </c>
      <c r="L30" s="164">
        <f t="shared" si="8"/>
        <v>9.9532269551325242E-3</v>
      </c>
    </row>
    <row r="31" spans="1:24" x14ac:dyDescent="0.25">
      <c r="A31" s="1"/>
      <c r="B31" s="162" t="s">
        <v>123</v>
      </c>
      <c r="C31" s="163">
        <v>5254</v>
      </c>
      <c r="D31" s="163">
        <v>5613</v>
      </c>
      <c r="E31" s="163">
        <v>193</v>
      </c>
      <c r="F31" s="163">
        <v>7413</v>
      </c>
      <c r="G31" s="163">
        <v>6463</v>
      </c>
      <c r="H31" s="163">
        <v>6265</v>
      </c>
      <c r="I31" s="163">
        <v>5497</v>
      </c>
      <c r="J31" s="178">
        <f t="shared" si="10"/>
        <v>-0.12258579409417403</v>
      </c>
      <c r="K31" s="162">
        <f t="shared" si="9"/>
        <v>-768</v>
      </c>
      <c r="L31" s="164">
        <f t="shared" si="8"/>
        <v>1.0580717186687969E-2</v>
      </c>
    </row>
    <row r="32" spans="1:24" x14ac:dyDescent="0.25">
      <c r="A32" s="1"/>
      <c r="B32" s="162" t="s">
        <v>119</v>
      </c>
      <c r="C32" s="163">
        <v>7908</v>
      </c>
      <c r="D32" s="163">
        <v>8489</v>
      </c>
      <c r="E32" s="163">
        <v>1005</v>
      </c>
      <c r="F32" s="163">
        <v>9547</v>
      </c>
      <c r="G32" s="163">
        <v>8427</v>
      </c>
      <c r="H32" s="163">
        <v>8615</v>
      </c>
      <c r="I32" s="163">
        <v>8227</v>
      </c>
      <c r="J32" s="178">
        <f t="shared" si="10"/>
        <v>-4.503772489843294E-2</v>
      </c>
      <c r="K32" s="162">
        <f t="shared" si="9"/>
        <v>-388</v>
      </c>
      <c r="L32" s="164">
        <f t="shared" si="8"/>
        <v>1.5835466671799511E-2</v>
      </c>
    </row>
    <row r="33" spans="1:12" x14ac:dyDescent="0.25">
      <c r="A33" s="1"/>
      <c r="B33" s="162" t="s">
        <v>128</v>
      </c>
      <c r="C33" s="163">
        <v>5312</v>
      </c>
      <c r="D33" s="163">
        <v>5220</v>
      </c>
      <c r="E33" s="163">
        <v>15</v>
      </c>
      <c r="F33" s="163">
        <v>3148</v>
      </c>
      <c r="G33" s="163">
        <v>4430</v>
      </c>
      <c r="H33" s="163">
        <v>4045</v>
      </c>
      <c r="I33" s="163">
        <v>3118</v>
      </c>
      <c r="J33" s="178">
        <f t="shared" si="10"/>
        <v>-0.22917181705809642</v>
      </c>
      <c r="K33" s="162">
        <f t="shared" si="9"/>
        <v>-927</v>
      </c>
      <c r="L33" s="164">
        <f t="shared" si="8"/>
        <v>6.0015783496621946E-3</v>
      </c>
    </row>
    <row r="34" spans="1:12" x14ac:dyDescent="0.25">
      <c r="A34" s="161" t="s">
        <v>144</v>
      </c>
      <c r="B34" s="162" t="s">
        <v>131</v>
      </c>
      <c r="C34" s="163">
        <v>6196</v>
      </c>
      <c r="D34" s="163">
        <v>6827</v>
      </c>
      <c r="E34" s="163">
        <v>74</v>
      </c>
      <c r="F34" s="163">
        <v>2476</v>
      </c>
      <c r="G34" s="163">
        <v>5349</v>
      </c>
      <c r="H34" s="163">
        <v>5191</v>
      </c>
      <c r="I34" s="163">
        <v>3976</v>
      </c>
      <c r="J34" s="178">
        <f t="shared" si="10"/>
        <v>-0.23405894817954154</v>
      </c>
      <c r="K34" s="162">
        <f t="shared" si="9"/>
        <v>-1215</v>
      </c>
      <c r="L34" s="164">
        <f t="shared" si="8"/>
        <v>7.6530710449829653E-3</v>
      </c>
    </row>
    <row r="35" spans="1:12" x14ac:dyDescent="0.25">
      <c r="A35" s="166" t="s">
        <v>145</v>
      </c>
      <c r="B35" s="167" t="s">
        <v>145</v>
      </c>
      <c r="C35" s="168">
        <f t="shared" ref="C35:I35" si="11">C27-SUM(C28:C34)</f>
        <v>35251</v>
      </c>
      <c r="D35" s="168">
        <f t="shared" si="11"/>
        <v>40347</v>
      </c>
      <c r="E35" s="168">
        <f t="shared" si="11"/>
        <v>5970</v>
      </c>
      <c r="F35" s="168">
        <f t="shared" si="11"/>
        <v>32334</v>
      </c>
      <c r="G35" s="168">
        <f t="shared" si="11"/>
        <v>42578</v>
      </c>
      <c r="H35" s="168">
        <f t="shared" si="11"/>
        <v>46820</v>
      </c>
      <c r="I35" s="168">
        <f t="shared" si="11"/>
        <v>45979</v>
      </c>
      <c r="J35" s="179">
        <f t="shared" si="10"/>
        <v>-1.7962409226826126E-2</v>
      </c>
      <c r="K35" s="167">
        <f>I35-H35</f>
        <v>-841</v>
      </c>
      <c r="L35" s="169">
        <f t="shared" si="8"/>
        <v>8.850114526591342E-2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130035</v>
      </c>
      <c r="D37" s="175">
        <v>132240</v>
      </c>
      <c r="E37" s="175">
        <v>10559</v>
      </c>
      <c r="F37" s="175">
        <v>94600</v>
      </c>
      <c r="G37" s="175">
        <v>128229</v>
      </c>
      <c r="H37" s="175">
        <v>128773</v>
      </c>
      <c r="I37" s="175">
        <v>137756</v>
      </c>
      <c r="J37" s="176">
        <f>IFERROR(I37/H37-1,"-")</f>
        <v>6.975841208949074E-2</v>
      </c>
      <c r="K37" s="175">
        <f>I37-H37</f>
        <v>8983</v>
      </c>
      <c r="L37" s="176">
        <f t="shared" ref="L37:L49" si="12">I37/I$9</f>
        <v>0.26515504398206069</v>
      </c>
    </row>
    <row r="38" spans="1:12" x14ac:dyDescent="0.25">
      <c r="A38" s="1" t="s">
        <v>96</v>
      </c>
      <c r="B38" s="158" t="s">
        <v>97</v>
      </c>
      <c r="C38" s="159">
        <v>6453</v>
      </c>
      <c r="D38" s="159">
        <v>7303</v>
      </c>
      <c r="E38" s="159">
        <v>2134</v>
      </c>
      <c r="F38" s="159">
        <v>5445</v>
      </c>
      <c r="G38" s="159">
        <v>6893</v>
      </c>
      <c r="H38" s="159">
        <v>5704</v>
      </c>
      <c r="I38" s="159">
        <v>7028</v>
      </c>
      <c r="J38" s="177">
        <f>IFERROR(I38/H38-1,"-")</f>
        <v>0.23211781206171112</v>
      </c>
      <c r="K38" s="158">
        <f t="shared" ref="K38:K48" si="13">I38-H38</f>
        <v>1324</v>
      </c>
      <c r="L38" s="160">
        <f t="shared" si="12"/>
        <v>1.3527611495005101E-2</v>
      </c>
    </row>
    <row r="39" spans="1:12" x14ac:dyDescent="0.25">
      <c r="A39" s="161" t="s">
        <v>103</v>
      </c>
      <c r="B39" s="162" t="s">
        <v>103</v>
      </c>
      <c r="C39" s="163">
        <v>1279</v>
      </c>
      <c r="D39" s="163">
        <v>2394</v>
      </c>
      <c r="E39" s="163">
        <v>1721</v>
      </c>
      <c r="F39" s="163">
        <v>1892</v>
      </c>
      <c r="G39" s="163">
        <v>1677</v>
      </c>
      <c r="H39" s="163">
        <v>1754</v>
      </c>
      <c r="I39" s="163">
        <v>2296</v>
      </c>
      <c r="J39" s="178">
        <f>IFERROR(I39/H39-1,"-")</f>
        <v>0.30900798175598632</v>
      </c>
      <c r="K39" s="162">
        <f t="shared" si="13"/>
        <v>542</v>
      </c>
      <c r="L39" s="164">
        <f t="shared" si="12"/>
        <v>4.4193790541450931E-3</v>
      </c>
    </row>
    <row r="40" spans="1:12" x14ac:dyDescent="0.25">
      <c r="A40" s="161" t="s">
        <v>100</v>
      </c>
      <c r="B40" s="162" t="s">
        <v>100</v>
      </c>
      <c r="C40" s="163">
        <v>5174</v>
      </c>
      <c r="D40" s="163">
        <v>4909</v>
      </c>
      <c r="E40" s="163">
        <v>413</v>
      </c>
      <c r="F40" s="163">
        <v>3553</v>
      </c>
      <c r="G40" s="163">
        <v>5216</v>
      </c>
      <c r="H40" s="163">
        <v>3950</v>
      </c>
      <c r="I40" s="163">
        <v>4732</v>
      </c>
      <c r="J40" s="178">
        <f>IFERROR(I40/H40-1,"-")</f>
        <v>0.1979746835443037</v>
      </c>
      <c r="K40" s="162">
        <f t="shared" si="13"/>
        <v>782</v>
      </c>
      <c r="L40" s="164">
        <f t="shared" si="12"/>
        <v>9.1082324408600073E-3</v>
      </c>
    </row>
    <row r="41" spans="1:12" x14ac:dyDescent="0.25">
      <c r="A41" s="1"/>
      <c r="B41" s="158" t="s">
        <v>107</v>
      </c>
      <c r="C41" s="159">
        <v>123582</v>
      </c>
      <c r="D41" s="159">
        <v>124937</v>
      </c>
      <c r="E41" s="159">
        <v>8425</v>
      </c>
      <c r="F41" s="159">
        <v>89155</v>
      </c>
      <c r="G41" s="159">
        <v>121336</v>
      </c>
      <c r="H41" s="159">
        <v>123069</v>
      </c>
      <c r="I41" s="159">
        <v>130728</v>
      </c>
      <c r="J41" s="177">
        <f>IFERROR(I41/H41-1,"-")</f>
        <v>6.223338127391953E-2</v>
      </c>
      <c r="K41" s="158">
        <f t="shared" si="13"/>
        <v>7659</v>
      </c>
      <c r="L41" s="160">
        <f t="shared" si="12"/>
        <v>0.2516274324870556</v>
      </c>
    </row>
    <row r="42" spans="1:12" s="56" customFormat="1" x14ac:dyDescent="0.25">
      <c r="B42" s="162" t="s">
        <v>110</v>
      </c>
      <c r="C42" s="163">
        <v>56958</v>
      </c>
      <c r="D42" s="163">
        <v>56005</v>
      </c>
      <c r="E42" s="163">
        <v>985</v>
      </c>
      <c r="F42" s="163">
        <v>30129</v>
      </c>
      <c r="G42" s="163">
        <v>51401</v>
      </c>
      <c r="H42" s="163">
        <v>54345</v>
      </c>
      <c r="I42" s="163">
        <v>58979</v>
      </c>
      <c r="J42" s="178">
        <f t="shared" ref="J42:J49" si="14">IFERROR(I42/H42-1,"-")</f>
        <v>8.5270034041770248E-2</v>
      </c>
      <c r="K42" s="162">
        <f t="shared" si="13"/>
        <v>4634</v>
      </c>
      <c r="L42" s="164">
        <f t="shared" si="12"/>
        <v>0.11352376186168267</v>
      </c>
    </row>
    <row r="43" spans="1:12" s="56" customFormat="1" x14ac:dyDescent="0.25">
      <c r="B43" s="162" t="s">
        <v>113</v>
      </c>
      <c r="C43" s="163">
        <v>6170</v>
      </c>
      <c r="D43" s="163">
        <v>5659</v>
      </c>
      <c r="E43" s="163">
        <v>704</v>
      </c>
      <c r="F43" s="163">
        <v>4146</v>
      </c>
      <c r="G43" s="163">
        <v>5163</v>
      </c>
      <c r="H43" s="163">
        <v>4900</v>
      </c>
      <c r="I43" s="163">
        <v>5183</v>
      </c>
      <c r="J43" s="178">
        <f t="shared" si="14"/>
        <v>5.7755102040816242E-2</v>
      </c>
      <c r="K43" s="162">
        <f t="shared" si="13"/>
        <v>283</v>
      </c>
      <c r="L43" s="164">
        <f t="shared" si="12"/>
        <v>9.97632475506708E-3</v>
      </c>
    </row>
    <row r="44" spans="1:12" x14ac:dyDescent="0.25">
      <c r="A44" s="1"/>
      <c r="B44" s="162" t="s">
        <v>116</v>
      </c>
      <c r="C44" s="163">
        <v>2312</v>
      </c>
      <c r="D44" s="163">
        <v>2723</v>
      </c>
      <c r="E44" s="163">
        <v>913</v>
      </c>
      <c r="F44" s="163">
        <v>2162</v>
      </c>
      <c r="G44" s="163">
        <v>2561</v>
      </c>
      <c r="H44" s="163">
        <v>2582</v>
      </c>
      <c r="I44" s="163">
        <v>2870</v>
      </c>
      <c r="J44" s="178">
        <f t="shared" si="14"/>
        <v>0.1115414407436095</v>
      </c>
      <c r="K44" s="162">
        <f t="shared" si="13"/>
        <v>288</v>
      </c>
      <c r="L44" s="164">
        <f t="shared" si="12"/>
        <v>5.5242238176813662E-3</v>
      </c>
    </row>
    <row r="45" spans="1:12" x14ac:dyDescent="0.25">
      <c r="A45" s="1"/>
      <c r="B45" s="162" t="s">
        <v>123</v>
      </c>
      <c r="C45" s="163">
        <v>4741</v>
      </c>
      <c r="D45" s="163">
        <v>5162</v>
      </c>
      <c r="E45" s="163">
        <v>220</v>
      </c>
      <c r="F45" s="163">
        <v>5508</v>
      </c>
      <c r="G45" s="163">
        <v>5148</v>
      </c>
      <c r="H45" s="163">
        <v>5268</v>
      </c>
      <c r="I45" s="163">
        <v>4620</v>
      </c>
      <c r="J45" s="178">
        <f t="shared" si="14"/>
        <v>-0.12300683371298404</v>
      </c>
      <c r="K45" s="162">
        <f t="shared" si="13"/>
        <v>-648</v>
      </c>
      <c r="L45" s="164">
        <f t="shared" si="12"/>
        <v>8.8926529748041497E-3</v>
      </c>
    </row>
    <row r="46" spans="1:12" x14ac:dyDescent="0.25">
      <c r="A46" s="1"/>
      <c r="B46" s="162" t="s">
        <v>119</v>
      </c>
      <c r="C46" s="163">
        <v>4676</v>
      </c>
      <c r="D46" s="163">
        <v>5249</v>
      </c>
      <c r="E46" s="163">
        <v>398</v>
      </c>
      <c r="F46" s="163">
        <v>3591</v>
      </c>
      <c r="G46" s="163">
        <v>4976</v>
      </c>
      <c r="H46" s="163">
        <v>5192</v>
      </c>
      <c r="I46" s="163">
        <v>3888</v>
      </c>
      <c r="J46" s="178">
        <f t="shared" si="14"/>
        <v>-0.25115562403698</v>
      </c>
      <c r="K46" s="162">
        <f t="shared" si="13"/>
        <v>-1304</v>
      </c>
      <c r="L46" s="164">
        <f t="shared" si="12"/>
        <v>7.4836871787962193E-3</v>
      </c>
    </row>
    <row r="47" spans="1:12" x14ac:dyDescent="0.25">
      <c r="A47" s="1"/>
      <c r="B47" s="162" t="s">
        <v>128</v>
      </c>
      <c r="C47" s="163">
        <v>4939</v>
      </c>
      <c r="D47" s="163">
        <v>4492</v>
      </c>
      <c r="E47" s="163">
        <v>106</v>
      </c>
      <c r="F47" s="163">
        <v>4088</v>
      </c>
      <c r="G47" s="163">
        <v>4147</v>
      </c>
      <c r="H47" s="163">
        <v>4118</v>
      </c>
      <c r="I47" s="163">
        <v>4073</v>
      </c>
      <c r="J47" s="178">
        <f t="shared" si="14"/>
        <v>-1.0927634774162254E-2</v>
      </c>
      <c r="K47" s="162">
        <f t="shared" si="13"/>
        <v>-45</v>
      </c>
      <c r="L47" s="164">
        <f t="shared" si="12"/>
        <v>7.839778261120629E-3</v>
      </c>
    </row>
    <row r="48" spans="1:12" x14ac:dyDescent="0.25">
      <c r="A48" s="161" t="s">
        <v>144</v>
      </c>
      <c r="B48" s="162" t="s">
        <v>131</v>
      </c>
      <c r="C48" s="163">
        <v>8389</v>
      </c>
      <c r="D48" s="163">
        <v>8544</v>
      </c>
      <c r="E48" s="163">
        <v>740</v>
      </c>
      <c r="F48" s="163">
        <v>4920</v>
      </c>
      <c r="G48" s="163">
        <v>5151</v>
      </c>
      <c r="H48" s="163">
        <v>5999</v>
      </c>
      <c r="I48" s="163">
        <v>4856</v>
      </c>
      <c r="J48" s="178">
        <f t="shared" si="14"/>
        <v>-0.19053175529254873</v>
      </c>
      <c r="K48" s="162">
        <f t="shared" si="13"/>
        <v>-1143</v>
      </c>
      <c r="L48" s="164">
        <f t="shared" si="12"/>
        <v>9.3469097068504224E-3</v>
      </c>
    </row>
    <row r="49" spans="1:12" x14ac:dyDescent="0.25">
      <c r="A49" s="166" t="s">
        <v>145</v>
      </c>
      <c r="B49" s="167" t="s">
        <v>145</v>
      </c>
      <c r="C49" s="168">
        <f t="shared" ref="C49:I49" si="15">C41-SUM(C42:C48)</f>
        <v>35397</v>
      </c>
      <c r="D49" s="168">
        <f t="shared" si="15"/>
        <v>37103</v>
      </c>
      <c r="E49" s="168">
        <f t="shared" si="15"/>
        <v>4359</v>
      </c>
      <c r="F49" s="168">
        <f t="shared" si="15"/>
        <v>34611</v>
      </c>
      <c r="G49" s="168">
        <f t="shared" si="15"/>
        <v>42789</v>
      </c>
      <c r="H49" s="168">
        <f t="shared" si="15"/>
        <v>40665</v>
      </c>
      <c r="I49" s="168">
        <f t="shared" si="15"/>
        <v>46259</v>
      </c>
      <c r="J49" s="179">
        <f t="shared" si="14"/>
        <v>0.13756301487765898</v>
      </c>
      <c r="K49" s="167">
        <f>I49-H49</f>
        <v>5594</v>
      </c>
      <c r="L49" s="169">
        <f t="shared" si="12"/>
        <v>8.9040093931053069E-2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5754</v>
      </c>
      <c r="D51" s="175">
        <v>4476</v>
      </c>
      <c r="E51" s="175">
        <v>719</v>
      </c>
      <c r="F51" s="175">
        <v>3045</v>
      </c>
      <c r="G51" s="175">
        <v>7316</v>
      </c>
      <c r="H51" s="175">
        <v>5066</v>
      </c>
      <c r="I51" s="175">
        <v>5202</v>
      </c>
      <c r="J51" s="176">
        <f>IFERROR(I51/H51-1,"-")</f>
        <v>2.6845637583892579E-2</v>
      </c>
      <c r="K51" s="175">
        <f>I51-H51</f>
        <v>136</v>
      </c>
      <c r="L51" s="176">
        <f t="shared" ref="L51:L63" si="16">I51/I$9</f>
        <v>1.0012896271630127E-2</v>
      </c>
    </row>
    <row r="52" spans="1:12" x14ac:dyDescent="0.25">
      <c r="A52" s="1" t="s">
        <v>96</v>
      </c>
      <c r="B52" s="158" t="s">
        <v>97</v>
      </c>
      <c r="C52" s="159">
        <v>1040</v>
      </c>
      <c r="D52" s="159">
        <v>452</v>
      </c>
      <c r="E52" s="159">
        <v>134</v>
      </c>
      <c r="F52" s="159">
        <v>204</v>
      </c>
      <c r="G52" s="159">
        <v>3544</v>
      </c>
      <c r="H52" s="159">
        <v>620</v>
      </c>
      <c r="I52" s="159">
        <v>970</v>
      </c>
      <c r="J52" s="177">
        <f>IFERROR(I52/H52-1,"-")</f>
        <v>0.56451612903225801</v>
      </c>
      <c r="K52" s="158">
        <f t="shared" ref="K52:K62" si="17">I52-H52</f>
        <v>350</v>
      </c>
      <c r="L52" s="160">
        <f t="shared" si="16"/>
        <v>1.8670721613766289E-3</v>
      </c>
    </row>
    <row r="53" spans="1:12" x14ac:dyDescent="0.25">
      <c r="A53" s="161" t="s">
        <v>103</v>
      </c>
      <c r="B53" s="162" t="s">
        <v>103</v>
      </c>
      <c r="C53" s="163">
        <v>522</v>
      </c>
      <c r="D53" s="163">
        <v>223</v>
      </c>
      <c r="E53" s="163">
        <v>66</v>
      </c>
      <c r="F53" s="163">
        <v>39</v>
      </c>
      <c r="G53" s="163">
        <v>2768</v>
      </c>
      <c r="H53" s="163">
        <v>288</v>
      </c>
      <c r="I53" s="163">
        <v>426</v>
      </c>
      <c r="J53" s="178">
        <f>IFERROR(I53/H53-1,"-")</f>
        <v>0.47916666666666674</v>
      </c>
      <c r="K53" s="162">
        <f t="shared" si="17"/>
        <v>138</v>
      </c>
      <c r="L53" s="164">
        <f t="shared" si="16"/>
        <v>8.1997189767674626E-4</v>
      </c>
    </row>
    <row r="54" spans="1:12" x14ac:dyDescent="0.25">
      <c r="A54" s="161" t="s">
        <v>100</v>
      </c>
      <c r="B54" s="162" t="s">
        <v>100</v>
      </c>
      <c r="C54" s="163">
        <v>518</v>
      </c>
      <c r="D54" s="163">
        <v>229</v>
      </c>
      <c r="E54" s="163">
        <v>68</v>
      </c>
      <c r="F54" s="163">
        <v>165</v>
      </c>
      <c r="G54" s="163">
        <v>776</v>
      </c>
      <c r="H54" s="163">
        <v>332</v>
      </c>
      <c r="I54" s="163">
        <v>544</v>
      </c>
      <c r="J54" s="178">
        <f>IFERROR(I54/H54-1,"-")</f>
        <v>0.63855421686746983</v>
      </c>
      <c r="K54" s="162">
        <f t="shared" si="17"/>
        <v>212</v>
      </c>
      <c r="L54" s="164">
        <f t="shared" si="16"/>
        <v>1.0471002636998825E-3</v>
      </c>
    </row>
    <row r="55" spans="1:12" x14ac:dyDescent="0.25">
      <c r="A55" s="1"/>
      <c r="B55" s="158" t="s">
        <v>107</v>
      </c>
      <c r="C55" s="159">
        <v>4714</v>
      </c>
      <c r="D55" s="159">
        <v>4024</v>
      </c>
      <c r="E55" s="159">
        <v>585</v>
      </c>
      <c r="F55" s="159">
        <v>2841</v>
      </c>
      <c r="G55" s="159">
        <v>3772</v>
      </c>
      <c r="H55" s="159">
        <v>4446</v>
      </c>
      <c r="I55" s="159">
        <v>4232</v>
      </c>
      <c r="J55" s="177">
        <f>IFERROR(I55/H55-1,"-")</f>
        <v>-4.8133153396311301E-2</v>
      </c>
      <c r="K55" s="158">
        <f t="shared" si="17"/>
        <v>-214</v>
      </c>
      <c r="L55" s="160">
        <f t="shared" si="16"/>
        <v>8.1458241102534985E-3</v>
      </c>
    </row>
    <row r="56" spans="1:12" s="56" customFormat="1" x14ac:dyDescent="0.25">
      <c r="B56" s="162" t="s">
        <v>110</v>
      </c>
      <c r="C56" s="163">
        <v>1066</v>
      </c>
      <c r="D56" s="163">
        <v>1027</v>
      </c>
      <c r="E56" s="163">
        <v>28</v>
      </c>
      <c r="F56" s="163">
        <v>776</v>
      </c>
      <c r="G56" s="163">
        <v>1116</v>
      </c>
      <c r="H56" s="163">
        <v>1062</v>
      </c>
      <c r="I56" s="163">
        <v>1412</v>
      </c>
      <c r="J56" s="178">
        <f t="shared" ref="J56:J63" si="18">IFERROR(I56/H56-1,"-")</f>
        <v>0.32956685499058391</v>
      </c>
      <c r="K56" s="162">
        <f t="shared" si="17"/>
        <v>350</v>
      </c>
      <c r="L56" s="164">
        <f t="shared" si="16"/>
        <v>2.7178411256327836E-3</v>
      </c>
    </row>
    <row r="57" spans="1:12" s="56" customFormat="1" x14ac:dyDescent="0.25">
      <c r="B57" s="162" t="s">
        <v>113</v>
      </c>
      <c r="C57" s="163">
        <v>1176</v>
      </c>
      <c r="D57" s="163">
        <v>1180</v>
      </c>
      <c r="E57" s="163">
        <v>215</v>
      </c>
      <c r="F57" s="163">
        <v>962</v>
      </c>
      <c r="G57" s="163">
        <v>624</v>
      </c>
      <c r="H57" s="163">
        <v>1253</v>
      </c>
      <c r="I57" s="163">
        <v>1001</v>
      </c>
      <c r="J57" s="178">
        <f t="shared" si="18"/>
        <v>-0.2011173184357542</v>
      </c>
      <c r="K57" s="162">
        <f t="shared" si="17"/>
        <v>-252</v>
      </c>
      <c r="L57" s="164">
        <f t="shared" si="16"/>
        <v>1.9267414778742324E-3</v>
      </c>
    </row>
    <row r="58" spans="1:12" x14ac:dyDescent="0.25">
      <c r="A58" s="1"/>
      <c r="B58" s="162" t="s">
        <v>116</v>
      </c>
      <c r="C58" s="163">
        <v>304</v>
      </c>
      <c r="D58" s="163">
        <v>183</v>
      </c>
      <c r="E58" s="163">
        <v>48</v>
      </c>
      <c r="F58" s="163">
        <v>119</v>
      </c>
      <c r="G58" s="163">
        <v>367</v>
      </c>
      <c r="H58" s="163">
        <v>293</v>
      </c>
      <c r="I58" s="163">
        <v>199</v>
      </c>
      <c r="J58" s="178">
        <f t="shared" si="18"/>
        <v>-0.32081911262798635</v>
      </c>
      <c r="K58" s="162">
        <f t="shared" si="17"/>
        <v>-94</v>
      </c>
      <c r="L58" s="164">
        <f t="shared" si="16"/>
        <v>3.8303851558139088E-4</v>
      </c>
    </row>
    <row r="59" spans="1:12" x14ac:dyDescent="0.25">
      <c r="A59" s="1"/>
      <c r="B59" s="162" t="s">
        <v>123</v>
      </c>
      <c r="C59" s="163">
        <v>146</v>
      </c>
      <c r="D59" s="163">
        <v>89</v>
      </c>
      <c r="E59" s="163">
        <v>14</v>
      </c>
      <c r="F59" s="163">
        <v>105</v>
      </c>
      <c r="G59" s="163">
        <v>82</v>
      </c>
      <c r="H59" s="163">
        <v>136</v>
      </c>
      <c r="I59" s="163">
        <v>144</v>
      </c>
      <c r="J59" s="178">
        <f t="shared" si="18"/>
        <v>5.8823529411764719E-2</v>
      </c>
      <c r="K59" s="162">
        <f t="shared" si="17"/>
        <v>8</v>
      </c>
      <c r="L59" s="164">
        <f t="shared" si="16"/>
        <v>2.7717359921467481E-4</v>
      </c>
    </row>
    <row r="60" spans="1:12" x14ac:dyDescent="0.25">
      <c r="A60" s="1"/>
      <c r="B60" s="162" t="s">
        <v>119</v>
      </c>
      <c r="C60" s="163">
        <v>115</v>
      </c>
      <c r="D60" s="163">
        <v>74</v>
      </c>
      <c r="E60" s="163">
        <v>22</v>
      </c>
      <c r="F60" s="163">
        <v>97</v>
      </c>
      <c r="G60" s="163">
        <v>85</v>
      </c>
      <c r="H60" s="163">
        <v>194</v>
      </c>
      <c r="I60" s="163">
        <v>119</v>
      </c>
      <c r="J60" s="178">
        <f t="shared" si="18"/>
        <v>-0.38659793814432986</v>
      </c>
      <c r="K60" s="162">
        <f t="shared" si="17"/>
        <v>-75</v>
      </c>
      <c r="L60" s="164">
        <f t="shared" si="16"/>
        <v>2.2905318268434931E-4</v>
      </c>
    </row>
    <row r="61" spans="1:12" x14ac:dyDescent="0.25">
      <c r="A61" s="1"/>
      <c r="B61" s="162" t="s">
        <v>128</v>
      </c>
      <c r="C61" s="163">
        <v>103</v>
      </c>
      <c r="D61" s="163">
        <v>82</v>
      </c>
      <c r="E61" s="163">
        <v>3</v>
      </c>
      <c r="F61" s="163">
        <v>18</v>
      </c>
      <c r="G61" s="163">
        <v>52</v>
      </c>
      <c r="H61" s="163">
        <v>40</v>
      </c>
      <c r="I61" s="163">
        <v>40</v>
      </c>
      <c r="J61" s="178">
        <f t="shared" si="18"/>
        <v>0</v>
      </c>
      <c r="K61" s="162">
        <f t="shared" si="17"/>
        <v>0</v>
      </c>
      <c r="L61" s="164">
        <f t="shared" si="16"/>
        <v>7.6992666448520784E-5</v>
      </c>
    </row>
    <row r="62" spans="1:12" x14ac:dyDescent="0.25">
      <c r="A62" s="161" t="s">
        <v>144</v>
      </c>
      <c r="B62" s="162" t="s">
        <v>131</v>
      </c>
      <c r="C62" s="163">
        <v>173</v>
      </c>
      <c r="D62" s="163">
        <v>151</v>
      </c>
      <c r="E62" s="163">
        <v>2</v>
      </c>
      <c r="F62" s="163">
        <v>33</v>
      </c>
      <c r="G62" s="163">
        <v>48</v>
      </c>
      <c r="H62" s="163">
        <v>15</v>
      </c>
      <c r="I62" s="163">
        <v>62</v>
      </c>
      <c r="J62" s="178">
        <f t="shared" si="18"/>
        <v>3.1333333333333337</v>
      </c>
      <c r="K62" s="162">
        <f t="shared" si="17"/>
        <v>47</v>
      </c>
      <c r="L62" s="164">
        <f t="shared" si="16"/>
        <v>1.1933863299520721E-4</v>
      </c>
    </row>
    <row r="63" spans="1:12" x14ac:dyDescent="0.25">
      <c r="A63" s="166" t="s">
        <v>145</v>
      </c>
      <c r="B63" s="167" t="s">
        <v>145</v>
      </c>
      <c r="C63" s="168">
        <f t="shared" ref="C63:I63" si="19">C55-SUM(C56:C62)</f>
        <v>1631</v>
      </c>
      <c r="D63" s="168">
        <f t="shared" si="19"/>
        <v>1238</v>
      </c>
      <c r="E63" s="168">
        <f t="shared" si="19"/>
        <v>253</v>
      </c>
      <c r="F63" s="168">
        <f t="shared" si="19"/>
        <v>731</v>
      </c>
      <c r="G63" s="168">
        <f t="shared" si="19"/>
        <v>1398</v>
      </c>
      <c r="H63" s="168">
        <f t="shared" si="19"/>
        <v>1453</v>
      </c>
      <c r="I63" s="168">
        <f t="shared" si="19"/>
        <v>1255</v>
      </c>
      <c r="J63" s="179">
        <f t="shared" si="18"/>
        <v>-0.1362697866483138</v>
      </c>
      <c r="K63" s="167">
        <f>I63-H63</f>
        <v>-198</v>
      </c>
      <c r="L63" s="169">
        <f t="shared" si="16"/>
        <v>2.4156449098223392E-3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11826</v>
      </c>
      <c r="D65" s="175">
        <v>12377</v>
      </c>
      <c r="E65" s="175">
        <v>2138</v>
      </c>
      <c r="F65" s="175">
        <v>13086</v>
      </c>
      <c r="G65" s="175">
        <v>21478</v>
      </c>
      <c r="H65" s="175">
        <v>18765</v>
      </c>
      <c r="I65" s="175">
        <v>17806</v>
      </c>
      <c r="J65" s="176">
        <f>IFERROR(I65/H65-1,"-")</f>
        <v>-5.1105782041033887E-2</v>
      </c>
      <c r="K65" s="175">
        <f>I65-H65</f>
        <v>-959</v>
      </c>
      <c r="L65" s="176">
        <f t="shared" ref="L65:L77" si="20">I65/I$9</f>
        <v>3.4273285469559024E-2</v>
      </c>
    </row>
    <row r="66" spans="1:12" x14ac:dyDescent="0.25">
      <c r="A66" s="1" t="s">
        <v>96</v>
      </c>
      <c r="B66" s="158" t="s">
        <v>97</v>
      </c>
      <c r="C66" s="159">
        <v>1515</v>
      </c>
      <c r="D66" s="159">
        <v>3043</v>
      </c>
      <c r="E66" s="159">
        <v>832</v>
      </c>
      <c r="F66" s="159">
        <v>2492</v>
      </c>
      <c r="G66" s="159">
        <v>3532</v>
      </c>
      <c r="H66" s="159">
        <v>3539</v>
      </c>
      <c r="I66" s="159">
        <v>2770</v>
      </c>
      <c r="J66" s="177">
        <f>IFERROR(I66/H66-1,"-")</f>
        <v>-0.21729302062729583</v>
      </c>
      <c r="K66" s="158">
        <f t="shared" ref="K66:K76" si="21">I66-H66</f>
        <v>-769</v>
      </c>
      <c r="L66" s="160">
        <f t="shared" si="20"/>
        <v>5.3317421515600635E-3</v>
      </c>
    </row>
    <row r="67" spans="1:12" x14ac:dyDescent="0.25">
      <c r="A67" s="161" t="s">
        <v>103</v>
      </c>
      <c r="B67" s="162" t="s">
        <v>103</v>
      </c>
      <c r="C67" s="163">
        <v>537</v>
      </c>
      <c r="D67" s="163">
        <v>948</v>
      </c>
      <c r="E67" s="163">
        <v>821</v>
      </c>
      <c r="F67" s="163">
        <v>1497</v>
      </c>
      <c r="G67" s="163">
        <v>2750</v>
      </c>
      <c r="H67" s="163">
        <v>2023</v>
      </c>
      <c r="I67" s="163">
        <v>453</v>
      </c>
      <c r="J67" s="178">
        <f>IFERROR(I67/H67-1,"-")</f>
        <v>-0.77607513593672761</v>
      </c>
      <c r="K67" s="162">
        <f t="shared" si="21"/>
        <v>-1570</v>
      </c>
      <c r="L67" s="164">
        <f t="shared" si="20"/>
        <v>8.7194194752949778E-4</v>
      </c>
    </row>
    <row r="68" spans="1:12" x14ac:dyDescent="0.25">
      <c r="A68" s="161" t="s">
        <v>100</v>
      </c>
      <c r="B68" s="162" t="s">
        <v>100</v>
      </c>
      <c r="C68" s="163">
        <v>978</v>
      </c>
      <c r="D68" s="163">
        <v>2095</v>
      </c>
      <c r="E68" s="163">
        <v>11</v>
      </c>
      <c r="F68" s="163">
        <v>995</v>
      </c>
      <c r="G68" s="163">
        <v>782</v>
      </c>
      <c r="H68" s="163">
        <v>1516</v>
      </c>
      <c r="I68" s="163">
        <v>2317</v>
      </c>
      <c r="J68" s="178">
        <f>IFERROR(I68/H68-1,"-")</f>
        <v>0.52836411609498679</v>
      </c>
      <c r="K68" s="162">
        <f t="shared" si="21"/>
        <v>801</v>
      </c>
      <c r="L68" s="164">
        <f t="shared" si="20"/>
        <v>4.4598002040305658E-3</v>
      </c>
    </row>
    <row r="69" spans="1:12" x14ac:dyDescent="0.25">
      <c r="A69" s="1"/>
      <c r="B69" s="158" t="s">
        <v>107</v>
      </c>
      <c r="C69" s="159">
        <v>10311</v>
      </c>
      <c r="D69" s="159">
        <v>9334</v>
      </c>
      <c r="E69" s="159">
        <v>1306</v>
      </c>
      <c r="F69" s="159">
        <v>10594</v>
      </c>
      <c r="G69" s="159">
        <v>17946</v>
      </c>
      <c r="H69" s="159">
        <v>15226</v>
      </c>
      <c r="I69" s="159">
        <v>15036</v>
      </c>
      <c r="J69" s="177">
        <f>IFERROR(I69/H69-1,"-")</f>
        <v>-1.2478654932352562E-2</v>
      </c>
      <c r="K69" s="158">
        <f t="shared" si="21"/>
        <v>-190</v>
      </c>
      <c r="L69" s="160">
        <f t="shared" si="20"/>
        <v>2.8941543317998961E-2</v>
      </c>
    </row>
    <row r="70" spans="1:12" s="56" customFormat="1" x14ac:dyDescent="0.25">
      <c r="B70" s="162" t="s">
        <v>110</v>
      </c>
      <c r="C70" s="163">
        <v>4221</v>
      </c>
      <c r="D70" s="163">
        <v>3219</v>
      </c>
      <c r="E70" s="163">
        <v>9</v>
      </c>
      <c r="F70" s="163">
        <v>2386</v>
      </c>
      <c r="G70" s="163">
        <v>5807</v>
      </c>
      <c r="H70" s="163">
        <v>7509</v>
      </c>
      <c r="I70" s="163">
        <v>6216</v>
      </c>
      <c r="J70" s="178">
        <f t="shared" ref="J70:J77" si="22">IFERROR(I70/H70-1,"-")</f>
        <v>-0.17219336795844986</v>
      </c>
      <c r="K70" s="162">
        <f t="shared" si="21"/>
        <v>-1293</v>
      </c>
      <c r="L70" s="164">
        <f t="shared" si="20"/>
        <v>1.196466036610013E-2</v>
      </c>
    </row>
    <row r="71" spans="1:12" s="56" customFormat="1" x14ac:dyDescent="0.25">
      <c r="B71" s="162" t="s">
        <v>113</v>
      </c>
      <c r="C71" s="163">
        <v>1290</v>
      </c>
      <c r="D71" s="163">
        <v>955</v>
      </c>
      <c r="E71" s="163">
        <v>273</v>
      </c>
      <c r="F71" s="163">
        <v>516</v>
      </c>
      <c r="G71" s="163">
        <v>1006</v>
      </c>
      <c r="H71" s="163">
        <v>1434</v>
      </c>
      <c r="I71" s="163">
        <v>1271</v>
      </c>
      <c r="J71" s="178">
        <f t="shared" si="22"/>
        <v>-0.11366806136680618</v>
      </c>
      <c r="K71" s="162">
        <f t="shared" si="21"/>
        <v>-163</v>
      </c>
      <c r="L71" s="164">
        <f t="shared" si="20"/>
        <v>2.4464419764017478E-3</v>
      </c>
    </row>
    <row r="72" spans="1:12" x14ac:dyDescent="0.25">
      <c r="A72" s="1"/>
      <c r="B72" s="162" t="s">
        <v>116</v>
      </c>
      <c r="C72" s="163">
        <v>873</v>
      </c>
      <c r="D72" s="163">
        <v>1521</v>
      </c>
      <c r="E72" s="163">
        <v>70</v>
      </c>
      <c r="F72" s="163">
        <v>1434</v>
      </c>
      <c r="G72" s="163">
        <v>2624</v>
      </c>
      <c r="H72" s="163">
        <v>569</v>
      </c>
      <c r="I72" s="163">
        <v>823</v>
      </c>
      <c r="J72" s="178">
        <f t="shared" si="22"/>
        <v>0.44639718804920925</v>
      </c>
      <c r="K72" s="162">
        <f t="shared" si="21"/>
        <v>254</v>
      </c>
      <c r="L72" s="164">
        <f t="shared" si="20"/>
        <v>1.5841241121783149E-3</v>
      </c>
    </row>
    <row r="73" spans="1:12" x14ac:dyDescent="0.25">
      <c r="A73" s="1"/>
      <c r="B73" s="162" t="s">
        <v>123</v>
      </c>
      <c r="C73" s="163">
        <v>240</v>
      </c>
      <c r="D73" s="163">
        <v>66</v>
      </c>
      <c r="E73" s="163">
        <v>0</v>
      </c>
      <c r="F73" s="163">
        <v>1282</v>
      </c>
      <c r="G73" s="163">
        <v>469</v>
      </c>
      <c r="H73" s="163">
        <v>696</v>
      </c>
      <c r="I73" s="163">
        <v>671</v>
      </c>
      <c r="J73" s="178">
        <f t="shared" si="22"/>
        <v>-3.5919540229885083E-2</v>
      </c>
      <c r="K73" s="162">
        <f t="shared" si="21"/>
        <v>-25</v>
      </c>
      <c r="L73" s="164">
        <f t="shared" si="20"/>
        <v>1.2915519796739361E-3</v>
      </c>
    </row>
    <row r="74" spans="1:12" x14ac:dyDescent="0.25">
      <c r="A74" s="1"/>
      <c r="B74" s="162" t="s">
        <v>119</v>
      </c>
      <c r="C74" s="163">
        <v>337</v>
      </c>
      <c r="D74" s="163">
        <v>185</v>
      </c>
      <c r="E74" s="163">
        <v>519</v>
      </c>
      <c r="F74" s="163">
        <v>221</v>
      </c>
      <c r="G74" s="163">
        <v>322</v>
      </c>
      <c r="H74" s="163">
        <v>191</v>
      </c>
      <c r="I74" s="163">
        <v>346</v>
      </c>
      <c r="J74" s="178">
        <f t="shared" si="22"/>
        <v>0.81151832460732987</v>
      </c>
      <c r="K74" s="162">
        <f t="shared" si="21"/>
        <v>155</v>
      </c>
      <c r="L74" s="164">
        <f t="shared" si="20"/>
        <v>6.659865647797047E-4</v>
      </c>
    </row>
    <row r="75" spans="1:12" x14ac:dyDescent="0.25">
      <c r="A75" s="1"/>
      <c r="B75" s="162" t="s">
        <v>128</v>
      </c>
      <c r="C75" s="163">
        <v>296</v>
      </c>
      <c r="D75" s="163">
        <v>358</v>
      </c>
      <c r="E75" s="163">
        <v>0</v>
      </c>
      <c r="F75" s="163">
        <v>736</v>
      </c>
      <c r="G75" s="163">
        <v>1226</v>
      </c>
      <c r="H75" s="163">
        <v>293</v>
      </c>
      <c r="I75" s="163">
        <v>460</v>
      </c>
      <c r="J75" s="178">
        <f t="shared" si="22"/>
        <v>0.56996587030716728</v>
      </c>
      <c r="K75" s="162">
        <f t="shared" si="21"/>
        <v>167</v>
      </c>
      <c r="L75" s="164">
        <f t="shared" si="20"/>
        <v>8.8541566415798899E-4</v>
      </c>
    </row>
    <row r="76" spans="1:12" x14ac:dyDescent="0.25">
      <c r="A76" s="161" t="s">
        <v>144</v>
      </c>
      <c r="B76" s="162" t="s">
        <v>131</v>
      </c>
      <c r="C76" s="163">
        <v>346</v>
      </c>
      <c r="D76" s="163">
        <v>384</v>
      </c>
      <c r="E76" s="163">
        <v>0</v>
      </c>
      <c r="F76" s="163">
        <v>209</v>
      </c>
      <c r="G76" s="163">
        <v>356</v>
      </c>
      <c r="H76" s="163">
        <v>572</v>
      </c>
      <c r="I76" s="163">
        <v>773</v>
      </c>
      <c r="J76" s="178">
        <f t="shared" si="22"/>
        <v>0.35139860139860146</v>
      </c>
      <c r="K76" s="162">
        <f t="shared" si="21"/>
        <v>201</v>
      </c>
      <c r="L76" s="164">
        <f t="shared" si="20"/>
        <v>1.4878832791176641E-3</v>
      </c>
    </row>
    <row r="77" spans="1:12" x14ac:dyDescent="0.25">
      <c r="A77" s="166" t="s">
        <v>145</v>
      </c>
      <c r="B77" s="167" t="s">
        <v>145</v>
      </c>
      <c r="C77" s="168">
        <f t="shared" ref="C77:I77" si="23">C69-SUM(C70:C76)</f>
        <v>2708</v>
      </c>
      <c r="D77" s="168">
        <f t="shared" si="23"/>
        <v>2646</v>
      </c>
      <c r="E77" s="168">
        <f t="shared" si="23"/>
        <v>435</v>
      </c>
      <c r="F77" s="168">
        <f t="shared" si="23"/>
        <v>3810</v>
      </c>
      <c r="G77" s="168">
        <f t="shared" si="23"/>
        <v>6136</v>
      </c>
      <c r="H77" s="168">
        <f t="shared" si="23"/>
        <v>3962</v>
      </c>
      <c r="I77" s="168">
        <f t="shared" si="23"/>
        <v>4476</v>
      </c>
      <c r="J77" s="179">
        <f t="shared" si="22"/>
        <v>0.12973245835436642</v>
      </c>
      <c r="K77" s="167">
        <f>I77-H77</f>
        <v>514</v>
      </c>
      <c r="L77" s="169">
        <f t="shared" si="20"/>
        <v>8.615479375589475E-3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72063</v>
      </c>
      <c r="D79" s="175">
        <v>76430</v>
      </c>
      <c r="E79" s="175">
        <v>5686</v>
      </c>
      <c r="F79" s="175">
        <v>46455</v>
      </c>
      <c r="G79" s="175">
        <v>73539</v>
      </c>
      <c r="H79" s="175">
        <v>78833</v>
      </c>
      <c r="I79" s="175">
        <v>80690</v>
      </c>
      <c r="J79" s="176">
        <f>IFERROR(I79/H79-1,"-")</f>
        <v>2.3556124973044268E-2</v>
      </c>
      <c r="K79" s="175">
        <f>I79-H79</f>
        <v>1857</v>
      </c>
      <c r="L79" s="176">
        <f t="shared" ref="L79:L91" si="24">I79/I$9</f>
        <v>0.15531345639327854</v>
      </c>
    </row>
    <row r="80" spans="1:12" x14ac:dyDescent="0.25">
      <c r="A80" s="1" t="s">
        <v>96</v>
      </c>
      <c r="B80" s="158" t="s">
        <v>97</v>
      </c>
      <c r="C80" s="159">
        <v>18422</v>
      </c>
      <c r="D80" s="159">
        <v>23831</v>
      </c>
      <c r="E80" s="159">
        <v>2380</v>
      </c>
      <c r="F80" s="159">
        <v>14579</v>
      </c>
      <c r="G80" s="159">
        <v>22585</v>
      </c>
      <c r="H80" s="159">
        <v>20080</v>
      </c>
      <c r="I80" s="159">
        <v>21637</v>
      </c>
      <c r="J80" s="177">
        <f>IFERROR(I80/H80-1,"-")</f>
        <v>7.7539840637450119E-2</v>
      </c>
      <c r="K80" s="158">
        <f t="shared" ref="K80:K90" si="25">I80-H80</f>
        <v>1557</v>
      </c>
      <c r="L80" s="160">
        <f t="shared" si="24"/>
        <v>4.1647258098666103E-2</v>
      </c>
    </row>
    <row r="81" spans="1:12" x14ac:dyDescent="0.25">
      <c r="A81" s="161" t="s">
        <v>103</v>
      </c>
      <c r="B81" s="162" t="s">
        <v>103</v>
      </c>
      <c r="C81" s="163">
        <v>2829</v>
      </c>
      <c r="D81" s="163">
        <v>3932</v>
      </c>
      <c r="E81" s="163">
        <v>1193</v>
      </c>
      <c r="F81" s="163">
        <v>3448</v>
      </c>
      <c r="G81" s="163">
        <v>4038</v>
      </c>
      <c r="H81" s="163">
        <v>3609</v>
      </c>
      <c r="I81" s="163">
        <v>4218</v>
      </c>
      <c r="J81" s="178">
        <f>IFERROR(I81/H81-1,"-")</f>
        <v>0.16874480465502906</v>
      </c>
      <c r="K81" s="162">
        <f t="shared" si="25"/>
        <v>609</v>
      </c>
      <c r="L81" s="164">
        <f t="shared" si="24"/>
        <v>8.1188766769965167E-3</v>
      </c>
    </row>
    <row r="82" spans="1:12" x14ac:dyDescent="0.25">
      <c r="A82" s="161" t="s">
        <v>100</v>
      </c>
      <c r="B82" s="162" t="s">
        <v>100</v>
      </c>
      <c r="C82" s="163">
        <v>15593</v>
      </c>
      <c r="D82" s="163">
        <v>19899</v>
      </c>
      <c r="E82" s="163">
        <v>1187</v>
      </c>
      <c r="F82" s="163">
        <v>11131</v>
      </c>
      <c r="G82" s="163">
        <v>18547</v>
      </c>
      <c r="H82" s="163">
        <v>16471</v>
      </c>
      <c r="I82" s="163">
        <v>17419</v>
      </c>
      <c r="J82" s="178">
        <f>IFERROR(I82/H82-1,"-")</f>
        <v>5.7555703964543792E-2</v>
      </c>
      <c r="K82" s="162">
        <f t="shared" si="25"/>
        <v>948</v>
      </c>
      <c r="L82" s="164">
        <f t="shared" si="24"/>
        <v>3.3528381421669584E-2</v>
      </c>
    </row>
    <row r="83" spans="1:12" x14ac:dyDescent="0.25">
      <c r="A83" s="1"/>
      <c r="B83" s="158" t="s">
        <v>107</v>
      </c>
      <c r="C83" s="159">
        <v>53641</v>
      </c>
      <c r="D83" s="159">
        <v>52599</v>
      </c>
      <c r="E83" s="159">
        <v>3306</v>
      </c>
      <c r="F83" s="159">
        <v>31876</v>
      </c>
      <c r="G83" s="159">
        <v>50954</v>
      </c>
      <c r="H83" s="159">
        <v>58753</v>
      </c>
      <c r="I83" s="159">
        <v>59053</v>
      </c>
      <c r="J83" s="177">
        <f>IFERROR(I83/H83-1,"-")</f>
        <v>5.1061222405663909E-3</v>
      </c>
      <c r="K83" s="158">
        <f t="shared" si="25"/>
        <v>300</v>
      </c>
      <c r="L83" s="160">
        <f t="shared" si="24"/>
        <v>0.11366619829461244</v>
      </c>
    </row>
    <row r="84" spans="1:12" s="56" customFormat="1" x14ac:dyDescent="0.25">
      <c r="B84" s="162" t="s">
        <v>110</v>
      </c>
      <c r="C84" s="163">
        <v>7590</v>
      </c>
      <c r="D84" s="163">
        <v>8587</v>
      </c>
      <c r="E84" s="163">
        <v>357</v>
      </c>
      <c r="F84" s="163">
        <v>3579</v>
      </c>
      <c r="G84" s="163">
        <v>8849</v>
      </c>
      <c r="H84" s="163">
        <v>10897</v>
      </c>
      <c r="I84" s="163">
        <v>10975</v>
      </c>
      <c r="J84" s="178">
        <f t="shared" ref="J84:J91" si="26">IFERROR(I84/H84-1,"-")</f>
        <v>7.157933376158665E-3</v>
      </c>
      <c r="K84" s="162">
        <f t="shared" si="25"/>
        <v>78</v>
      </c>
      <c r="L84" s="164">
        <f t="shared" si="24"/>
        <v>2.1124862856812889E-2</v>
      </c>
    </row>
    <row r="85" spans="1:12" s="56" customFormat="1" x14ac:dyDescent="0.25">
      <c r="B85" s="162" t="s">
        <v>113</v>
      </c>
      <c r="C85" s="163">
        <v>22711</v>
      </c>
      <c r="D85" s="163">
        <v>18991</v>
      </c>
      <c r="E85" s="163">
        <v>913</v>
      </c>
      <c r="F85" s="163">
        <v>10854</v>
      </c>
      <c r="G85" s="163">
        <v>17148</v>
      </c>
      <c r="H85" s="163">
        <v>18648</v>
      </c>
      <c r="I85" s="163">
        <v>18509</v>
      </c>
      <c r="J85" s="178">
        <f t="shared" si="26"/>
        <v>-7.4538824538824544E-3</v>
      </c>
      <c r="K85" s="162">
        <f t="shared" si="25"/>
        <v>-139</v>
      </c>
      <c r="L85" s="164">
        <f t="shared" si="24"/>
        <v>3.5626431582391774E-2</v>
      </c>
    </row>
    <row r="86" spans="1:12" x14ac:dyDescent="0.25">
      <c r="A86" s="1"/>
      <c r="B86" s="162" t="s">
        <v>116</v>
      </c>
      <c r="C86" s="163">
        <v>2007</v>
      </c>
      <c r="D86" s="163">
        <v>2440</v>
      </c>
      <c r="E86" s="163">
        <v>656</v>
      </c>
      <c r="F86" s="163">
        <v>2131</v>
      </c>
      <c r="G86" s="163">
        <v>3539</v>
      </c>
      <c r="H86" s="163">
        <v>4470</v>
      </c>
      <c r="I86" s="163">
        <v>4566</v>
      </c>
      <c r="J86" s="178">
        <f t="shared" si="26"/>
        <v>2.1476510067114152E-2</v>
      </c>
      <c r="K86" s="162">
        <f t="shared" si="25"/>
        <v>96</v>
      </c>
      <c r="L86" s="164">
        <f t="shared" si="24"/>
        <v>8.7887128750986469E-3</v>
      </c>
    </row>
    <row r="87" spans="1:12" x14ac:dyDescent="0.25">
      <c r="A87" s="1"/>
      <c r="B87" s="162" t="s">
        <v>123</v>
      </c>
      <c r="C87" s="163">
        <v>830</v>
      </c>
      <c r="D87" s="163">
        <v>713</v>
      </c>
      <c r="E87" s="163">
        <v>32</v>
      </c>
      <c r="F87" s="163">
        <v>1258</v>
      </c>
      <c r="G87" s="163">
        <v>1055</v>
      </c>
      <c r="H87" s="163">
        <v>1503</v>
      </c>
      <c r="I87" s="163">
        <v>1759</v>
      </c>
      <c r="J87" s="178">
        <f t="shared" si="26"/>
        <v>0.17032601463739194</v>
      </c>
      <c r="K87" s="162">
        <f t="shared" si="25"/>
        <v>256</v>
      </c>
      <c r="L87" s="164">
        <f t="shared" si="24"/>
        <v>3.3857525070737013E-3</v>
      </c>
    </row>
    <row r="88" spans="1:12" x14ac:dyDescent="0.25">
      <c r="A88" s="1"/>
      <c r="B88" s="162" t="s">
        <v>119</v>
      </c>
      <c r="C88" s="163">
        <v>698</v>
      </c>
      <c r="D88" s="163">
        <v>527</v>
      </c>
      <c r="E88" s="163">
        <v>86</v>
      </c>
      <c r="F88" s="163">
        <v>707</v>
      </c>
      <c r="G88" s="163">
        <v>670</v>
      </c>
      <c r="H88" s="163">
        <v>736</v>
      </c>
      <c r="I88" s="163">
        <v>976</v>
      </c>
      <c r="J88" s="178">
        <f t="shared" si="26"/>
        <v>0.32608695652173902</v>
      </c>
      <c r="K88" s="162">
        <f t="shared" si="25"/>
        <v>240</v>
      </c>
      <c r="L88" s="164">
        <f t="shared" si="24"/>
        <v>1.878621061343907E-3</v>
      </c>
    </row>
    <row r="89" spans="1:12" x14ac:dyDescent="0.25">
      <c r="A89" s="1"/>
      <c r="B89" s="162" t="s">
        <v>128</v>
      </c>
      <c r="C89" s="163">
        <v>1819</v>
      </c>
      <c r="D89" s="163">
        <v>1583</v>
      </c>
      <c r="E89" s="163">
        <v>17</v>
      </c>
      <c r="F89" s="163">
        <v>1097</v>
      </c>
      <c r="G89" s="163">
        <v>1801</v>
      </c>
      <c r="H89" s="163">
        <v>1606</v>
      </c>
      <c r="I89" s="163">
        <v>1482</v>
      </c>
      <c r="J89" s="178">
        <f t="shared" si="26"/>
        <v>-7.7210460772104583E-2</v>
      </c>
      <c r="K89" s="162">
        <f t="shared" si="25"/>
        <v>-124</v>
      </c>
      <c r="L89" s="164">
        <f t="shared" si="24"/>
        <v>2.852578291917695E-3</v>
      </c>
    </row>
    <row r="90" spans="1:12" x14ac:dyDescent="0.25">
      <c r="A90" s="161" t="s">
        <v>144</v>
      </c>
      <c r="B90" s="162" t="s">
        <v>131</v>
      </c>
      <c r="C90" s="163">
        <v>2720</v>
      </c>
      <c r="D90" s="163">
        <v>2952</v>
      </c>
      <c r="E90" s="163">
        <v>83</v>
      </c>
      <c r="F90" s="163">
        <v>1228</v>
      </c>
      <c r="G90" s="163">
        <v>1999</v>
      </c>
      <c r="H90" s="163">
        <v>2210</v>
      </c>
      <c r="I90" s="163">
        <v>1874</v>
      </c>
      <c r="J90" s="178">
        <f t="shared" si="26"/>
        <v>-0.15203619909502264</v>
      </c>
      <c r="K90" s="162">
        <f t="shared" si="25"/>
        <v>-336</v>
      </c>
      <c r="L90" s="164">
        <f t="shared" si="24"/>
        <v>3.6071064231131987E-3</v>
      </c>
    </row>
    <row r="91" spans="1:12" x14ac:dyDescent="0.25">
      <c r="A91" s="166" t="s">
        <v>145</v>
      </c>
      <c r="B91" s="167" t="s">
        <v>145</v>
      </c>
      <c r="C91" s="168">
        <f t="shared" ref="C91:I91" si="27">C83-SUM(C84:C90)</f>
        <v>15266</v>
      </c>
      <c r="D91" s="168">
        <f t="shared" si="27"/>
        <v>16806</v>
      </c>
      <c r="E91" s="168">
        <f t="shared" si="27"/>
        <v>1162</v>
      </c>
      <c r="F91" s="168">
        <f t="shared" si="27"/>
        <v>11022</v>
      </c>
      <c r="G91" s="168">
        <f t="shared" si="27"/>
        <v>15893</v>
      </c>
      <c r="H91" s="168">
        <f t="shared" si="27"/>
        <v>18683</v>
      </c>
      <c r="I91" s="168">
        <f t="shared" si="27"/>
        <v>18912</v>
      </c>
      <c r="J91" s="179">
        <f t="shared" si="26"/>
        <v>1.2257132152224015E-2</v>
      </c>
      <c r="K91" s="167">
        <f>I91-H91</f>
        <v>229</v>
      </c>
      <c r="L91" s="169">
        <f t="shared" si="24"/>
        <v>3.6402132696860622E-2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5059</v>
      </c>
      <c r="D93" s="175">
        <v>5501</v>
      </c>
      <c r="E93" s="175">
        <v>1199</v>
      </c>
      <c r="F93" s="175">
        <v>3897</v>
      </c>
      <c r="G93" s="175">
        <v>5725</v>
      </c>
      <c r="H93" s="175">
        <v>5545</v>
      </c>
      <c r="I93" s="175">
        <v>5676</v>
      </c>
      <c r="J93" s="176">
        <f>IFERROR(I93/H93-1,"-")</f>
        <v>2.362488728584311E-2</v>
      </c>
      <c r="K93" s="175">
        <f>I93-H93</f>
        <v>131</v>
      </c>
      <c r="L93" s="176">
        <f t="shared" ref="L93:L105" si="28">I93/I$9</f>
        <v>1.0925259369045098E-2</v>
      </c>
    </row>
    <row r="94" spans="1:12" x14ac:dyDescent="0.25">
      <c r="A94" s="1" t="s">
        <v>96</v>
      </c>
      <c r="B94" s="158" t="s">
        <v>97</v>
      </c>
      <c r="C94" s="159">
        <v>2788</v>
      </c>
      <c r="D94" s="159">
        <v>3135</v>
      </c>
      <c r="E94" s="159">
        <v>586</v>
      </c>
      <c r="F94" s="159">
        <v>1891</v>
      </c>
      <c r="G94" s="159">
        <v>3142</v>
      </c>
      <c r="H94" s="159">
        <v>2238</v>
      </c>
      <c r="I94" s="159">
        <v>2761</v>
      </c>
      <c r="J94" s="177">
        <f>IFERROR(I94/H94-1,"-")</f>
        <v>0.23369079535299364</v>
      </c>
      <c r="K94" s="158">
        <f t="shared" ref="K94:K104" si="29">I94-H94</f>
        <v>523</v>
      </c>
      <c r="L94" s="160">
        <f t="shared" si="28"/>
        <v>5.3144188016091467E-3</v>
      </c>
    </row>
    <row r="95" spans="1:12" x14ac:dyDescent="0.25">
      <c r="A95" s="161" t="s">
        <v>103</v>
      </c>
      <c r="B95" s="162" t="s">
        <v>103</v>
      </c>
      <c r="C95" s="163">
        <v>1416</v>
      </c>
      <c r="D95" s="163">
        <v>1885</v>
      </c>
      <c r="E95" s="163">
        <v>279</v>
      </c>
      <c r="F95" s="163">
        <v>758</v>
      </c>
      <c r="G95" s="163">
        <v>1501</v>
      </c>
      <c r="H95" s="163">
        <v>734</v>
      </c>
      <c r="I95" s="163">
        <v>950</v>
      </c>
      <c r="J95" s="178">
        <f>IFERROR(I95/H95-1,"-")</f>
        <v>0.29427792915531326</v>
      </c>
      <c r="K95" s="162">
        <f t="shared" si="29"/>
        <v>216</v>
      </c>
      <c r="L95" s="164">
        <f t="shared" si="28"/>
        <v>1.8285758281523685E-3</v>
      </c>
    </row>
    <row r="96" spans="1:12" x14ac:dyDescent="0.25">
      <c r="A96" s="161" t="s">
        <v>100</v>
      </c>
      <c r="B96" s="162" t="s">
        <v>100</v>
      </c>
      <c r="C96" s="163">
        <v>1372</v>
      </c>
      <c r="D96" s="163">
        <v>1250</v>
      </c>
      <c r="E96" s="163">
        <v>307</v>
      </c>
      <c r="F96" s="163">
        <v>1133</v>
      </c>
      <c r="G96" s="163">
        <v>1641</v>
      </c>
      <c r="H96" s="163">
        <v>1504</v>
      </c>
      <c r="I96" s="163">
        <v>1811</v>
      </c>
      <c r="J96" s="178">
        <f>IFERROR(I96/H96-1,"-")</f>
        <v>0.2041223404255319</v>
      </c>
      <c r="K96" s="162">
        <f t="shared" si="29"/>
        <v>307</v>
      </c>
      <c r="L96" s="164">
        <f t="shared" si="28"/>
        <v>3.4858429734567781E-3</v>
      </c>
    </row>
    <row r="97" spans="1:12" x14ac:dyDescent="0.25">
      <c r="A97" s="1"/>
      <c r="B97" s="158" t="s">
        <v>107</v>
      </c>
      <c r="C97" s="159">
        <v>2271</v>
      </c>
      <c r="D97" s="159">
        <v>2366</v>
      </c>
      <c r="E97" s="159">
        <v>613</v>
      </c>
      <c r="F97" s="159">
        <v>2006</v>
      </c>
      <c r="G97" s="159">
        <v>2583</v>
      </c>
      <c r="H97" s="159">
        <v>3307</v>
      </c>
      <c r="I97" s="159">
        <v>2915</v>
      </c>
      <c r="J97" s="177">
        <f>IFERROR(I97/H97-1,"-")</f>
        <v>-0.11853643785908674</v>
      </c>
      <c r="K97" s="158">
        <f t="shared" si="29"/>
        <v>-392</v>
      </c>
      <c r="L97" s="160">
        <f t="shared" si="28"/>
        <v>5.6108405674359521E-3</v>
      </c>
    </row>
    <row r="98" spans="1:12" s="56" customFormat="1" x14ac:dyDescent="0.25">
      <c r="B98" s="162" t="s">
        <v>110</v>
      </c>
      <c r="C98" s="163">
        <v>359</v>
      </c>
      <c r="D98" s="163">
        <v>391</v>
      </c>
      <c r="E98" s="163">
        <v>24</v>
      </c>
      <c r="F98" s="163">
        <v>326</v>
      </c>
      <c r="G98" s="163">
        <v>437</v>
      </c>
      <c r="H98" s="163">
        <v>466</v>
      </c>
      <c r="I98" s="163">
        <v>416</v>
      </c>
      <c r="J98" s="178">
        <f t="shared" ref="J98:J105" si="30">IFERROR(I98/H98-1,"-")</f>
        <v>-0.10729613733905574</v>
      </c>
      <c r="K98" s="162">
        <f t="shared" si="29"/>
        <v>-50</v>
      </c>
      <c r="L98" s="164">
        <f t="shared" si="28"/>
        <v>8.0072373106461611E-4</v>
      </c>
    </row>
    <row r="99" spans="1:12" s="56" customFormat="1" x14ac:dyDescent="0.25">
      <c r="B99" s="162" t="s">
        <v>113</v>
      </c>
      <c r="C99" s="163">
        <v>524</v>
      </c>
      <c r="D99" s="163">
        <v>526</v>
      </c>
      <c r="E99" s="163">
        <v>97</v>
      </c>
      <c r="F99" s="163">
        <v>410</v>
      </c>
      <c r="G99" s="163">
        <v>541</v>
      </c>
      <c r="H99" s="163">
        <v>738</v>
      </c>
      <c r="I99" s="163">
        <v>635</v>
      </c>
      <c r="J99" s="178">
        <f t="shared" si="30"/>
        <v>-0.13956639566395668</v>
      </c>
      <c r="K99" s="162">
        <f t="shared" si="29"/>
        <v>-103</v>
      </c>
      <c r="L99" s="164">
        <f t="shared" si="28"/>
        <v>1.2222585798702674E-3</v>
      </c>
    </row>
    <row r="100" spans="1:12" x14ac:dyDescent="0.25">
      <c r="A100" s="1"/>
      <c r="B100" s="162" t="s">
        <v>116</v>
      </c>
      <c r="C100" s="163">
        <v>388</v>
      </c>
      <c r="D100" s="163">
        <v>427</v>
      </c>
      <c r="E100" s="163">
        <v>241</v>
      </c>
      <c r="F100" s="163">
        <v>349</v>
      </c>
      <c r="G100" s="163">
        <v>499</v>
      </c>
      <c r="H100" s="163">
        <v>424</v>
      </c>
      <c r="I100" s="163">
        <v>431</v>
      </c>
      <c r="J100" s="178">
        <f t="shared" si="30"/>
        <v>1.6509433962264231E-2</v>
      </c>
      <c r="K100" s="162">
        <f t="shared" si="29"/>
        <v>7</v>
      </c>
      <c r="L100" s="164">
        <f t="shared" si="28"/>
        <v>8.295959809828114E-4</v>
      </c>
    </row>
    <row r="101" spans="1:12" x14ac:dyDescent="0.25">
      <c r="A101" s="1"/>
      <c r="B101" s="162" t="s">
        <v>123</v>
      </c>
      <c r="C101" s="163">
        <v>88</v>
      </c>
      <c r="D101" s="163">
        <v>93</v>
      </c>
      <c r="E101" s="163">
        <v>5</v>
      </c>
      <c r="F101" s="163">
        <v>136</v>
      </c>
      <c r="G101" s="163">
        <v>151</v>
      </c>
      <c r="H101" s="163">
        <v>169</v>
      </c>
      <c r="I101" s="163">
        <v>190</v>
      </c>
      <c r="J101" s="178">
        <f t="shared" si="30"/>
        <v>0.12426035502958577</v>
      </c>
      <c r="K101" s="162">
        <f t="shared" si="29"/>
        <v>21</v>
      </c>
      <c r="L101" s="164">
        <f t="shared" si="28"/>
        <v>3.6571516563047371E-4</v>
      </c>
    </row>
    <row r="102" spans="1:12" x14ac:dyDescent="0.25">
      <c r="A102" s="1"/>
      <c r="B102" s="162" t="s">
        <v>119</v>
      </c>
      <c r="C102" s="163">
        <v>81</v>
      </c>
      <c r="D102" s="163">
        <v>74</v>
      </c>
      <c r="E102" s="163">
        <v>24</v>
      </c>
      <c r="F102" s="163">
        <v>104</v>
      </c>
      <c r="G102" s="163">
        <v>90</v>
      </c>
      <c r="H102" s="163">
        <v>176</v>
      </c>
      <c r="I102" s="163">
        <v>145</v>
      </c>
      <c r="J102" s="178">
        <f t="shared" si="30"/>
        <v>-0.17613636363636365</v>
      </c>
      <c r="K102" s="162">
        <f t="shared" si="29"/>
        <v>-31</v>
      </c>
      <c r="L102" s="164">
        <f t="shared" si="28"/>
        <v>2.7909841587588785E-4</v>
      </c>
    </row>
    <row r="103" spans="1:12" x14ac:dyDescent="0.25">
      <c r="A103" s="1"/>
      <c r="B103" s="162" t="s">
        <v>128</v>
      </c>
      <c r="C103" s="163">
        <v>48</v>
      </c>
      <c r="D103" s="163">
        <v>92</v>
      </c>
      <c r="E103" s="163">
        <v>4</v>
      </c>
      <c r="F103" s="163">
        <v>50</v>
      </c>
      <c r="G103" s="163">
        <v>39</v>
      </c>
      <c r="H103" s="163">
        <v>66</v>
      </c>
      <c r="I103" s="163">
        <v>22</v>
      </c>
      <c r="J103" s="178">
        <f t="shared" si="30"/>
        <v>-0.66666666666666674</v>
      </c>
      <c r="K103" s="162">
        <f t="shared" si="29"/>
        <v>-44</v>
      </c>
      <c r="L103" s="164">
        <f t="shared" si="28"/>
        <v>4.2345966546686426E-5</v>
      </c>
    </row>
    <row r="104" spans="1:12" x14ac:dyDescent="0.25">
      <c r="A104" s="161" t="s">
        <v>144</v>
      </c>
      <c r="B104" s="162" t="s">
        <v>131</v>
      </c>
      <c r="C104" s="163">
        <v>18</v>
      </c>
      <c r="D104" s="163">
        <v>37</v>
      </c>
      <c r="E104" s="163">
        <v>7</v>
      </c>
      <c r="F104" s="163">
        <v>37</v>
      </c>
      <c r="G104" s="163">
        <v>64</v>
      </c>
      <c r="H104" s="163">
        <v>161</v>
      </c>
      <c r="I104" s="163">
        <v>83</v>
      </c>
      <c r="J104" s="178">
        <f t="shared" si="30"/>
        <v>-0.48447204968944102</v>
      </c>
      <c r="K104" s="162">
        <f t="shared" si="29"/>
        <v>-78</v>
      </c>
      <c r="L104" s="164">
        <f t="shared" si="28"/>
        <v>1.5975978288068063E-4</v>
      </c>
    </row>
    <row r="105" spans="1:12" x14ac:dyDescent="0.25">
      <c r="A105" s="166" t="s">
        <v>145</v>
      </c>
      <c r="B105" s="167" t="s">
        <v>145</v>
      </c>
      <c r="C105" s="168">
        <f t="shared" ref="C105:I105" si="31">C97-SUM(C98:C104)</f>
        <v>765</v>
      </c>
      <c r="D105" s="168">
        <f t="shared" si="31"/>
        <v>726</v>
      </c>
      <c r="E105" s="168">
        <f t="shared" si="31"/>
        <v>211</v>
      </c>
      <c r="F105" s="168">
        <f t="shared" si="31"/>
        <v>594</v>
      </c>
      <c r="G105" s="168">
        <f t="shared" si="31"/>
        <v>762</v>
      </c>
      <c r="H105" s="168">
        <f t="shared" si="31"/>
        <v>1107</v>
      </c>
      <c r="I105" s="168">
        <f t="shared" si="31"/>
        <v>993</v>
      </c>
      <c r="J105" s="179">
        <f t="shared" si="30"/>
        <v>-0.10298102981029811</v>
      </c>
      <c r="K105" s="167">
        <f>I105-H105</f>
        <v>-114</v>
      </c>
      <c r="L105" s="169">
        <f t="shared" si="28"/>
        <v>1.9113429445845283E-3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15010</v>
      </c>
      <c r="D107" s="175">
        <v>18102</v>
      </c>
      <c r="E107" s="175">
        <v>3571</v>
      </c>
      <c r="F107" s="175">
        <v>15013</v>
      </c>
      <c r="G107" s="175">
        <v>18881</v>
      </c>
      <c r="H107" s="175">
        <v>21087</v>
      </c>
      <c r="I107" s="175">
        <v>23878</v>
      </c>
      <c r="J107" s="176">
        <f>IFERROR(I107/H107-1,"-")</f>
        <v>0.13235642813107606</v>
      </c>
      <c r="K107" s="175">
        <f>I107-H107</f>
        <v>2791</v>
      </c>
      <c r="L107" s="176">
        <f t="shared" ref="L107:L119" si="32">I107/I$9</f>
        <v>4.5960772236444479E-2</v>
      </c>
    </row>
    <row r="108" spans="1:12" x14ac:dyDescent="0.25">
      <c r="A108" s="1" t="s">
        <v>96</v>
      </c>
      <c r="B108" s="158" t="s">
        <v>97</v>
      </c>
      <c r="C108" s="159">
        <v>1452</v>
      </c>
      <c r="D108" s="159">
        <v>3985</v>
      </c>
      <c r="E108" s="159">
        <v>995</v>
      </c>
      <c r="F108" s="159">
        <v>2517</v>
      </c>
      <c r="G108" s="159">
        <v>3251</v>
      </c>
      <c r="H108" s="159">
        <v>2867</v>
      </c>
      <c r="I108" s="159">
        <v>3099</v>
      </c>
      <c r="J108" s="177">
        <f>IFERROR(I108/H108-1,"-")</f>
        <v>8.0920823160097743E-2</v>
      </c>
      <c r="K108" s="158">
        <f t="shared" ref="K108:K118" si="33">I108-H108</f>
        <v>232</v>
      </c>
      <c r="L108" s="160">
        <f t="shared" si="32"/>
        <v>5.9650068330991471E-3</v>
      </c>
    </row>
    <row r="109" spans="1:12" x14ac:dyDescent="0.25">
      <c r="A109" s="161" t="s">
        <v>103</v>
      </c>
      <c r="B109" s="162" t="s">
        <v>103</v>
      </c>
      <c r="C109" s="163">
        <v>485</v>
      </c>
      <c r="D109" s="163">
        <v>421</v>
      </c>
      <c r="E109" s="163">
        <v>847</v>
      </c>
      <c r="F109" s="163">
        <v>1151</v>
      </c>
      <c r="G109" s="163">
        <v>633</v>
      </c>
      <c r="H109" s="163">
        <v>612</v>
      </c>
      <c r="I109" s="163">
        <v>734</v>
      </c>
      <c r="J109" s="178">
        <f>IFERROR(I109/H109-1,"-")</f>
        <v>0.19934640522875813</v>
      </c>
      <c r="K109" s="162">
        <f t="shared" si="33"/>
        <v>122</v>
      </c>
      <c r="L109" s="164">
        <f t="shared" si="32"/>
        <v>1.4128154293303562E-3</v>
      </c>
    </row>
    <row r="110" spans="1:12" x14ac:dyDescent="0.25">
      <c r="A110" s="161" t="s">
        <v>100</v>
      </c>
      <c r="B110" s="162" t="s">
        <v>100</v>
      </c>
      <c r="C110" s="163">
        <v>967</v>
      </c>
      <c r="D110" s="163">
        <v>3564</v>
      </c>
      <c r="E110" s="163">
        <v>148</v>
      </c>
      <c r="F110" s="163">
        <v>1366</v>
      </c>
      <c r="G110" s="163">
        <v>2618</v>
      </c>
      <c r="H110" s="163">
        <v>2255</v>
      </c>
      <c r="I110" s="163">
        <v>2365</v>
      </c>
      <c r="J110" s="178">
        <f>IFERROR(I110/H110-1,"-")</f>
        <v>4.8780487804878092E-2</v>
      </c>
      <c r="K110" s="162">
        <f t="shared" si="33"/>
        <v>110</v>
      </c>
      <c r="L110" s="164">
        <f t="shared" si="32"/>
        <v>4.5521914037687907E-3</v>
      </c>
    </row>
    <row r="111" spans="1:12" x14ac:dyDescent="0.25">
      <c r="A111" s="1"/>
      <c r="B111" s="158" t="s">
        <v>107</v>
      </c>
      <c r="C111" s="159">
        <v>13558</v>
      </c>
      <c r="D111" s="159">
        <v>14117</v>
      </c>
      <c r="E111" s="159">
        <v>2576</v>
      </c>
      <c r="F111" s="159">
        <v>12496</v>
      </c>
      <c r="G111" s="159">
        <v>15630</v>
      </c>
      <c r="H111" s="159">
        <v>18220</v>
      </c>
      <c r="I111" s="159">
        <v>20779</v>
      </c>
      <c r="J111" s="177">
        <f>IFERROR(I111/H111-1,"-")</f>
        <v>0.14045005488474205</v>
      </c>
      <c r="K111" s="158">
        <f t="shared" si="33"/>
        <v>2559</v>
      </c>
      <c r="L111" s="160">
        <f t="shared" si="32"/>
        <v>3.9995765403345332E-2</v>
      </c>
    </row>
    <row r="112" spans="1:12" s="56" customFormat="1" x14ac:dyDescent="0.25">
      <c r="B112" s="162" t="s">
        <v>110</v>
      </c>
      <c r="C112" s="163">
        <v>6222</v>
      </c>
      <c r="D112" s="163">
        <v>7286</v>
      </c>
      <c r="E112" s="163">
        <v>1427</v>
      </c>
      <c r="F112" s="163">
        <v>6076</v>
      </c>
      <c r="G112" s="163">
        <v>8931</v>
      </c>
      <c r="H112" s="163">
        <v>10241</v>
      </c>
      <c r="I112" s="163">
        <v>11255</v>
      </c>
      <c r="J112" s="178">
        <f t="shared" ref="J112:J119" si="34">IFERROR(I112/H112-1,"-")</f>
        <v>9.901376818670049E-2</v>
      </c>
      <c r="K112" s="162">
        <f t="shared" si="33"/>
        <v>1014</v>
      </c>
      <c r="L112" s="164">
        <f t="shared" si="32"/>
        <v>2.1663811521952535E-2</v>
      </c>
    </row>
    <row r="113" spans="1:12" s="56" customFormat="1" x14ac:dyDescent="0.25">
      <c r="B113" s="162" t="s">
        <v>113</v>
      </c>
      <c r="C113" s="163">
        <v>1663</v>
      </c>
      <c r="D113" s="163">
        <v>1095</v>
      </c>
      <c r="E113" s="163">
        <v>523</v>
      </c>
      <c r="F113" s="163">
        <v>815</v>
      </c>
      <c r="G113" s="163">
        <v>940</v>
      </c>
      <c r="H113" s="163">
        <v>1095</v>
      </c>
      <c r="I113" s="163">
        <v>1094</v>
      </c>
      <c r="J113" s="178">
        <f t="shared" si="34"/>
        <v>-9.1324200913245335E-4</v>
      </c>
      <c r="K113" s="162">
        <f t="shared" si="33"/>
        <v>-1</v>
      </c>
      <c r="L113" s="164">
        <f t="shared" si="32"/>
        <v>2.1057494273670433E-3</v>
      </c>
    </row>
    <row r="114" spans="1:12" x14ac:dyDescent="0.25">
      <c r="A114" s="1"/>
      <c r="B114" s="162" t="s">
        <v>116</v>
      </c>
      <c r="C114" s="163">
        <v>1509</v>
      </c>
      <c r="D114" s="163">
        <v>653</v>
      </c>
      <c r="E114" s="163">
        <v>329</v>
      </c>
      <c r="F114" s="163">
        <v>683</v>
      </c>
      <c r="G114" s="163">
        <v>905</v>
      </c>
      <c r="H114" s="163">
        <v>966</v>
      </c>
      <c r="I114" s="163">
        <v>1391</v>
      </c>
      <c r="J114" s="178">
        <f t="shared" si="34"/>
        <v>0.4399585921325051</v>
      </c>
      <c r="K114" s="162">
        <f t="shared" si="33"/>
        <v>425</v>
      </c>
      <c r="L114" s="164">
        <f t="shared" si="32"/>
        <v>2.6774199757473101E-3</v>
      </c>
    </row>
    <row r="115" spans="1:12" x14ac:dyDescent="0.25">
      <c r="A115" s="1"/>
      <c r="B115" s="162" t="s">
        <v>123</v>
      </c>
      <c r="C115" s="163">
        <v>316</v>
      </c>
      <c r="D115" s="163">
        <v>346</v>
      </c>
      <c r="E115" s="163">
        <v>0</v>
      </c>
      <c r="F115" s="163">
        <v>826</v>
      </c>
      <c r="G115" s="163">
        <v>603</v>
      </c>
      <c r="H115" s="163">
        <v>765</v>
      </c>
      <c r="I115" s="163">
        <v>753</v>
      </c>
      <c r="J115" s="178">
        <f t="shared" si="34"/>
        <v>-1.5686274509803977E-2</v>
      </c>
      <c r="K115" s="162">
        <f t="shared" si="33"/>
        <v>-12</v>
      </c>
      <c r="L115" s="164">
        <f t="shared" si="32"/>
        <v>1.4493869458934037E-3</v>
      </c>
    </row>
    <row r="116" spans="1:12" x14ac:dyDescent="0.25">
      <c r="A116" s="1"/>
      <c r="B116" s="162" t="s">
        <v>119</v>
      </c>
      <c r="C116" s="163">
        <v>415</v>
      </c>
      <c r="D116" s="163">
        <v>395</v>
      </c>
      <c r="E116" s="163">
        <v>15</v>
      </c>
      <c r="F116" s="163">
        <v>632</v>
      </c>
      <c r="G116" s="163">
        <v>568</v>
      </c>
      <c r="H116" s="163">
        <v>589</v>
      </c>
      <c r="I116" s="163">
        <v>510</v>
      </c>
      <c r="J116" s="178">
        <f t="shared" si="34"/>
        <v>-0.13412563667232602</v>
      </c>
      <c r="K116" s="162">
        <f t="shared" si="33"/>
        <v>-79</v>
      </c>
      <c r="L116" s="164">
        <f t="shared" si="32"/>
        <v>9.8165649721863998E-4</v>
      </c>
    </row>
    <row r="117" spans="1:12" x14ac:dyDescent="0.25">
      <c r="A117" s="1"/>
      <c r="B117" s="162" t="s">
        <v>128</v>
      </c>
      <c r="C117" s="163">
        <v>132</v>
      </c>
      <c r="D117" s="163">
        <v>147</v>
      </c>
      <c r="E117" s="163">
        <v>0</v>
      </c>
      <c r="F117" s="163">
        <v>142</v>
      </c>
      <c r="G117" s="163">
        <v>187</v>
      </c>
      <c r="H117" s="163">
        <v>241</v>
      </c>
      <c r="I117" s="163">
        <v>214</v>
      </c>
      <c r="J117" s="178">
        <f t="shared" si="34"/>
        <v>-0.11203319502074693</v>
      </c>
      <c r="K117" s="162">
        <f t="shared" si="33"/>
        <v>-27</v>
      </c>
      <c r="L117" s="164">
        <f t="shared" si="32"/>
        <v>4.1191076549958617E-4</v>
      </c>
    </row>
    <row r="118" spans="1:12" x14ac:dyDescent="0.25">
      <c r="A118" s="161" t="s">
        <v>144</v>
      </c>
      <c r="B118" s="162" t="s">
        <v>131</v>
      </c>
      <c r="C118" s="163">
        <v>418</v>
      </c>
      <c r="D118" s="163">
        <v>442</v>
      </c>
      <c r="E118" s="163">
        <v>0</v>
      </c>
      <c r="F118" s="163">
        <v>262</v>
      </c>
      <c r="G118" s="163">
        <v>220</v>
      </c>
      <c r="H118" s="163">
        <v>320</v>
      </c>
      <c r="I118" s="163">
        <v>228</v>
      </c>
      <c r="J118" s="178">
        <f t="shared" si="34"/>
        <v>-0.28749999999999998</v>
      </c>
      <c r="K118" s="162">
        <f t="shared" si="33"/>
        <v>-92</v>
      </c>
      <c r="L118" s="164">
        <f t="shared" si="32"/>
        <v>4.3885819875656842E-4</v>
      </c>
    </row>
    <row r="119" spans="1:12" x14ac:dyDescent="0.25">
      <c r="A119" s="166" t="s">
        <v>145</v>
      </c>
      <c r="B119" s="167" t="s">
        <v>145</v>
      </c>
      <c r="C119" s="168">
        <f t="shared" ref="C119:I119" si="35">C111-SUM(C112:C118)</f>
        <v>2883</v>
      </c>
      <c r="D119" s="168">
        <f t="shared" si="35"/>
        <v>3753</v>
      </c>
      <c r="E119" s="168">
        <f t="shared" si="35"/>
        <v>282</v>
      </c>
      <c r="F119" s="168">
        <f t="shared" si="35"/>
        <v>3060</v>
      </c>
      <c r="G119" s="168">
        <f t="shared" si="35"/>
        <v>3276</v>
      </c>
      <c r="H119" s="168">
        <f t="shared" si="35"/>
        <v>4003</v>
      </c>
      <c r="I119" s="168">
        <f t="shared" si="35"/>
        <v>5334</v>
      </c>
      <c r="J119" s="179">
        <f t="shared" si="34"/>
        <v>0.33250062453160134</v>
      </c>
      <c r="K119" s="167">
        <f>I119-H119</f>
        <v>1331</v>
      </c>
      <c r="L119" s="169">
        <f t="shared" si="32"/>
        <v>1.0266972070910246E-2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22049</v>
      </c>
      <c r="D121" s="175">
        <v>21994</v>
      </c>
      <c r="E121" s="175">
        <v>4922</v>
      </c>
      <c r="F121" s="175">
        <v>15421</v>
      </c>
      <c r="G121" s="175">
        <v>25102</v>
      </c>
      <c r="H121" s="175">
        <v>25562</v>
      </c>
      <c r="I121" s="175">
        <v>26122</v>
      </c>
      <c r="J121" s="176">
        <f>IFERROR(I121/H121-1,"-")</f>
        <v>2.1907518973476314E-2</v>
      </c>
      <c r="K121" s="175">
        <f>I121-H121</f>
        <v>560</v>
      </c>
      <c r="L121" s="176">
        <f t="shared" ref="L121:L133" si="36">I121/I$9</f>
        <v>5.0280060824206496E-2</v>
      </c>
    </row>
    <row r="122" spans="1:12" x14ac:dyDescent="0.25">
      <c r="A122" s="1" t="s">
        <v>96</v>
      </c>
      <c r="B122" s="158" t="s">
        <v>97</v>
      </c>
      <c r="C122" s="159">
        <v>9528</v>
      </c>
      <c r="D122" s="159">
        <v>10239</v>
      </c>
      <c r="E122" s="159">
        <v>2644</v>
      </c>
      <c r="F122" s="159">
        <v>6968</v>
      </c>
      <c r="G122" s="159">
        <v>10899</v>
      </c>
      <c r="H122" s="159">
        <v>12408</v>
      </c>
      <c r="I122" s="159">
        <v>12364</v>
      </c>
      <c r="J122" s="177">
        <f>IFERROR(I122/H122-1,"-")</f>
        <v>-3.5460992907800915E-3</v>
      </c>
      <c r="K122" s="158">
        <f t="shared" ref="K122:K132" si="37">I122-H122</f>
        <v>-44</v>
      </c>
      <c r="L122" s="160">
        <f t="shared" si="36"/>
        <v>2.3798433199237773E-2</v>
      </c>
    </row>
    <row r="123" spans="1:12" x14ac:dyDescent="0.25">
      <c r="A123" s="161" t="s">
        <v>103</v>
      </c>
      <c r="B123" s="162" t="s">
        <v>103</v>
      </c>
      <c r="C123" s="163">
        <v>4489</v>
      </c>
      <c r="D123" s="163">
        <v>5228</v>
      </c>
      <c r="E123" s="163">
        <v>1197</v>
      </c>
      <c r="F123" s="163">
        <v>2810</v>
      </c>
      <c r="G123" s="163">
        <v>5196</v>
      </c>
      <c r="H123" s="163">
        <v>5576</v>
      </c>
      <c r="I123" s="163">
        <v>5053</v>
      </c>
      <c r="J123" s="178">
        <f>IFERROR(I123/H123-1,"-")</f>
        <v>-9.379483500717356E-2</v>
      </c>
      <c r="K123" s="162">
        <f t="shared" si="37"/>
        <v>-523</v>
      </c>
      <c r="L123" s="164">
        <f t="shared" si="36"/>
        <v>9.726098589109387E-3</v>
      </c>
    </row>
    <row r="124" spans="1:12" x14ac:dyDescent="0.25">
      <c r="A124" s="161" t="s">
        <v>100</v>
      </c>
      <c r="B124" s="162" t="s">
        <v>100</v>
      </c>
      <c r="C124" s="163">
        <v>5039</v>
      </c>
      <c r="D124" s="163">
        <v>5011</v>
      </c>
      <c r="E124" s="163">
        <v>1447</v>
      </c>
      <c r="F124" s="163">
        <v>4158</v>
      </c>
      <c r="G124" s="163">
        <v>5703</v>
      </c>
      <c r="H124" s="163">
        <v>6832</v>
      </c>
      <c r="I124" s="163">
        <v>7311</v>
      </c>
      <c r="J124" s="178">
        <f>IFERROR(I124/H124-1,"-")</f>
        <v>7.0111241217798659E-2</v>
      </c>
      <c r="K124" s="162">
        <f t="shared" si="37"/>
        <v>479</v>
      </c>
      <c r="L124" s="164">
        <f t="shared" si="36"/>
        <v>1.4072334610128386E-2</v>
      </c>
    </row>
    <row r="125" spans="1:12" x14ac:dyDescent="0.25">
      <c r="A125" s="1"/>
      <c r="B125" s="158" t="s">
        <v>107</v>
      </c>
      <c r="C125" s="159">
        <v>12521</v>
      </c>
      <c r="D125" s="159">
        <v>11755</v>
      </c>
      <c r="E125" s="159">
        <v>2278</v>
      </c>
      <c r="F125" s="159">
        <v>8453</v>
      </c>
      <c r="G125" s="159">
        <v>14203</v>
      </c>
      <c r="H125" s="159">
        <v>13154</v>
      </c>
      <c r="I125" s="159">
        <v>13758</v>
      </c>
      <c r="J125" s="177">
        <f>IFERROR(I125/H125-1,"-")</f>
        <v>4.5917591607115726E-2</v>
      </c>
      <c r="K125" s="158">
        <f t="shared" si="37"/>
        <v>604</v>
      </c>
      <c r="L125" s="160">
        <f t="shared" si="36"/>
        <v>2.6481627624968723E-2</v>
      </c>
    </row>
    <row r="126" spans="1:12" s="56" customFormat="1" x14ac:dyDescent="0.25">
      <c r="B126" s="162" t="s">
        <v>110</v>
      </c>
      <c r="C126" s="163">
        <v>1454</v>
      </c>
      <c r="D126" s="163">
        <v>1415</v>
      </c>
      <c r="E126" s="163">
        <v>62</v>
      </c>
      <c r="F126" s="163">
        <v>888</v>
      </c>
      <c r="G126" s="163">
        <v>1807</v>
      </c>
      <c r="H126" s="163">
        <v>1694</v>
      </c>
      <c r="I126" s="163">
        <v>1732</v>
      </c>
      <c r="J126" s="178">
        <f t="shared" ref="J126:J133" si="38">IFERROR(I126/H126-1,"-")</f>
        <v>2.2432113341204207E-2</v>
      </c>
      <c r="K126" s="162">
        <f t="shared" si="37"/>
        <v>38</v>
      </c>
      <c r="L126" s="164">
        <f t="shared" si="36"/>
        <v>3.3337824572209499E-3</v>
      </c>
    </row>
    <row r="127" spans="1:12" s="56" customFormat="1" x14ac:dyDescent="0.25">
      <c r="B127" s="162" t="s">
        <v>113</v>
      </c>
      <c r="C127" s="163">
        <v>1747</v>
      </c>
      <c r="D127" s="163">
        <v>1459</v>
      </c>
      <c r="E127" s="163">
        <v>253</v>
      </c>
      <c r="F127" s="163">
        <v>1147</v>
      </c>
      <c r="G127" s="163">
        <v>2380</v>
      </c>
      <c r="H127" s="163">
        <v>2202</v>
      </c>
      <c r="I127" s="163">
        <v>2567</v>
      </c>
      <c r="J127" s="178">
        <f t="shared" si="38"/>
        <v>0.16575840145322429</v>
      </c>
      <c r="K127" s="162">
        <f t="shared" si="37"/>
        <v>365</v>
      </c>
      <c r="L127" s="164">
        <f t="shared" si="36"/>
        <v>4.941004369333821E-3</v>
      </c>
    </row>
    <row r="128" spans="1:12" x14ac:dyDescent="0.25">
      <c r="A128" s="1"/>
      <c r="B128" s="162" t="s">
        <v>116</v>
      </c>
      <c r="C128" s="163">
        <v>720</v>
      </c>
      <c r="D128" s="163">
        <v>740</v>
      </c>
      <c r="E128" s="163">
        <v>280</v>
      </c>
      <c r="F128" s="163">
        <v>739</v>
      </c>
      <c r="G128" s="163">
        <v>1130</v>
      </c>
      <c r="H128" s="163">
        <v>952</v>
      </c>
      <c r="I128" s="163">
        <v>934</v>
      </c>
      <c r="J128" s="178">
        <f t="shared" si="38"/>
        <v>-1.8907563025210128E-2</v>
      </c>
      <c r="K128" s="162">
        <f t="shared" si="37"/>
        <v>-18</v>
      </c>
      <c r="L128" s="164">
        <f t="shared" si="36"/>
        <v>1.7977787615729602E-3</v>
      </c>
    </row>
    <row r="129" spans="1:12" x14ac:dyDescent="0.25">
      <c r="A129" s="1"/>
      <c r="B129" s="162" t="s">
        <v>123</v>
      </c>
      <c r="C129" s="163">
        <v>274</v>
      </c>
      <c r="D129" s="163">
        <v>249</v>
      </c>
      <c r="E129" s="163">
        <v>41</v>
      </c>
      <c r="F129" s="163">
        <v>301</v>
      </c>
      <c r="G129" s="163">
        <v>330</v>
      </c>
      <c r="H129" s="163">
        <v>309</v>
      </c>
      <c r="I129" s="163">
        <v>418</v>
      </c>
      <c r="J129" s="178">
        <f t="shared" si="38"/>
        <v>0.35275080906148859</v>
      </c>
      <c r="K129" s="162">
        <f t="shared" si="37"/>
        <v>109</v>
      </c>
      <c r="L129" s="164">
        <f t="shared" si="36"/>
        <v>8.0457336438704218E-4</v>
      </c>
    </row>
    <row r="130" spans="1:12" x14ac:dyDescent="0.25">
      <c r="A130" s="1"/>
      <c r="B130" s="162" t="s">
        <v>119</v>
      </c>
      <c r="C130" s="163">
        <v>158</v>
      </c>
      <c r="D130" s="163">
        <v>229</v>
      </c>
      <c r="E130" s="163">
        <v>48</v>
      </c>
      <c r="F130" s="163">
        <v>190</v>
      </c>
      <c r="G130" s="163">
        <v>257</v>
      </c>
      <c r="H130" s="163">
        <v>300</v>
      </c>
      <c r="I130" s="163">
        <v>355</v>
      </c>
      <c r="J130" s="178">
        <f t="shared" si="38"/>
        <v>0.18333333333333335</v>
      </c>
      <c r="K130" s="162">
        <f t="shared" si="37"/>
        <v>55</v>
      </c>
      <c r="L130" s="164">
        <f t="shared" si="36"/>
        <v>6.8330991473062187E-4</v>
      </c>
    </row>
    <row r="131" spans="1:12" x14ac:dyDescent="0.25">
      <c r="A131" s="1"/>
      <c r="B131" s="162" t="s">
        <v>128</v>
      </c>
      <c r="C131" s="163">
        <v>309</v>
      </c>
      <c r="D131" s="163">
        <v>324</v>
      </c>
      <c r="E131" s="163">
        <v>2</v>
      </c>
      <c r="F131" s="163">
        <v>194</v>
      </c>
      <c r="G131" s="163">
        <v>205</v>
      </c>
      <c r="H131" s="163">
        <v>296</v>
      </c>
      <c r="I131" s="163">
        <v>223</v>
      </c>
      <c r="J131" s="178">
        <f t="shared" si="38"/>
        <v>-0.2466216216216216</v>
      </c>
      <c r="K131" s="162">
        <f t="shared" si="37"/>
        <v>-73</v>
      </c>
      <c r="L131" s="164">
        <f t="shared" si="36"/>
        <v>4.2923411545050334E-4</v>
      </c>
    </row>
    <row r="132" spans="1:12" x14ac:dyDescent="0.25">
      <c r="A132" s="161" t="s">
        <v>144</v>
      </c>
      <c r="B132" s="162" t="s">
        <v>131</v>
      </c>
      <c r="C132" s="163">
        <v>453</v>
      </c>
      <c r="D132" s="163">
        <v>415</v>
      </c>
      <c r="E132" s="163">
        <v>24</v>
      </c>
      <c r="F132" s="163">
        <v>296</v>
      </c>
      <c r="G132" s="163">
        <v>485</v>
      </c>
      <c r="H132" s="163">
        <v>417</v>
      </c>
      <c r="I132" s="163">
        <v>459</v>
      </c>
      <c r="J132" s="178">
        <f t="shared" si="38"/>
        <v>0.10071942446043169</v>
      </c>
      <c r="K132" s="162">
        <f t="shared" si="37"/>
        <v>42</v>
      </c>
      <c r="L132" s="164">
        <f t="shared" si="36"/>
        <v>8.834908474967759E-4</v>
      </c>
    </row>
    <row r="133" spans="1:12" x14ac:dyDescent="0.25">
      <c r="A133" s="166" t="s">
        <v>145</v>
      </c>
      <c r="B133" s="167" t="s">
        <v>145</v>
      </c>
      <c r="C133" s="168">
        <f t="shared" ref="C133:I133" si="39">C125-SUM(C126:C132)</f>
        <v>7406</v>
      </c>
      <c r="D133" s="168">
        <f t="shared" si="39"/>
        <v>6924</v>
      </c>
      <c r="E133" s="168">
        <f t="shared" si="39"/>
        <v>1568</v>
      </c>
      <c r="F133" s="168">
        <f t="shared" si="39"/>
        <v>4698</v>
      </c>
      <c r="G133" s="168">
        <f t="shared" si="39"/>
        <v>7609</v>
      </c>
      <c r="H133" s="168">
        <f t="shared" si="39"/>
        <v>6984</v>
      </c>
      <c r="I133" s="168">
        <f t="shared" si="39"/>
        <v>7070</v>
      </c>
      <c r="J133" s="179">
        <f t="shared" si="38"/>
        <v>1.2313860252004538E-2</v>
      </c>
      <c r="K133" s="167">
        <f>I133-H133</f>
        <v>86</v>
      </c>
      <c r="L133" s="169">
        <f t="shared" si="36"/>
        <v>1.3608453794776048E-2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23685</v>
      </c>
      <c r="D135" s="175">
        <v>25133</v>
      </c>
      <c r="E135" s="175">
        <v>7206</v>
      </c>
      <c r="F135" s="175">
        <v>20125</v>
      </c>
      <c r="G135" s="175">
        <v>27531</v>
      </c>
      <c r="H135" s="175">
        <v>27956</v>
      </c>
      <c r="I135" s="175">
        <v>27900</v>
      </c>
      <c r="J135" s="176">
        <f>IFERROR(I135/H135-1,"-")</f>
        <v>-2.0031478036914852E-3</v>
      </c>
      <c r="K135" s="175">
        <f>I135-H135</f>
        <v>-56</v>
      </c>
      <c r="L135" s="176">
        <f t="shared" ref="L135:L147" si="40">I135/I$9</f>
        <v>5.3702384847843246E-2</v>
      </c>
    </row>
    <row r="136" spans="1:12" x14ac:dyDescent="0.25">
      <c r="A136" s="1" t="s">
        <v>96</v>
      </c>
      <c r="B136" s="158" t="s">
        <v>97</v>
      </c>
      <c r="C136" s="159">
        <v>1832</v>
      </c>
      <c r="D136" s="159">
        <v>989</v>
      </c>
      <c r="E136" s="159">
        <v>3526</v>
      </c>
      <c r="F136" s="159">
        <v>1079</v>
      </c>
      <c r="G136" s="159">
        <v>1985</v>
      </c>
      <c r="H136" s="159">
        <v>1286</v>
      </c>
      <c r="I136" s="159">
        <v>1133</v>
      </c>
      <c r="J136" s="177">
        <f>IFERROR(I136/H136-1,"-")</f>
        <v>-0.11897356143079318</v>
      </c>
      <c r="K136" s="158">
        <f t="shared" ref="K136:K146" si="41">I136-H136</f>
        <v>-153</v>
      </c>
      <c r="L136" s="160">
        <f t="shared" si="40"/>
        <v>2.1808172771543509E-3</v>
      </c>
    </row>
    <row r="137" spans="1:12" x14ac:dyDescent="0.25">
      <c r="A137" s="161" t="s">
        <v>103</v>
      </c>
      <c r="B137" s="162" t="s">
        <v>103</v>
      </c>
      <c r="C137" s="163">
        <v>782</v>
      </c>
      <c r="D137" s="163">
        <v>547</v>
      </c>
      <c r="E137" s="163">
        <v>2995</v>
      </c>
      <c r="F137" s="163">
        <v>304</v>
      </c>
      <c r="G137" s="163">
        <v>1119</v>
      </c>
      <c r="H137" s="163">
        <v>616</v>
      </c>
      <c r="I137" s="163">
        <v>274</v>
      </c>
      <c r="J137" s="178">
        <f>IFERROR(I137/H137-1,"-")</f>
        <v>-0.55519480519480524</v>
      </c>
      <c r="K137" s="162">
        <f t="shared" si="41"/>
        <v>-342</v>
      </c>
      <c r="L137" s="164">
        <f t="shared" si="40"/>
        <v>5.2739976517236732E-4</v>
      </c>
    </row>
    <row r="138" spans="1:12" x14ac:dyDescent="0.25">
      <c r="A138" s="161" t="s">
        <v>100</v>
      </c>
      <c r="B138" s="162" t="s">
        <v>100</v>
      </c>
      <c r="C138" s="163">
        <v>1050</v>
      </c>
      <c r="D138" s="163">
        <v>442</v>
      </c>
      <c r="E138" s="163">
        <v>531</v>
      </c>
      <c r="F138" s="163">
        <v>775</v>
      </c>
      <c r="G138" s="163">
        <v>866</v>
      </c>
      <c r="H138" s="163">
        <v>670</v>
      </c>
      <c r="I138" s="163">
        <v>859</v>
      </c>
      <c r="J138" s="178">
        <f>IFERROR(I138/H138-1,"-")</f>
        <v>0.28208955223880605</v>
      </c>
      <c r="K138" s="162">
        <f t="shared" si="41"/>
        <v>189</v>
      </c>
      <c r="L138" s="164">
        <f t="shared" si="40"/>
        <v>1.6534175119819836E-3</v>
      </c>
    </row>
    <row r="139" spans="1:12" x14ac:dyDescent="0.25">
      <c r="A139" s="1"/>
      <c r="B139" s="158" t="s">
        <v>107</v>
      </c>
      <c r="C139" s="159">
        <v>21853</v>
      </c>
      <c r="D139" s="159">
        <v>24144</v>
      </c>
      <c r="E139" s="159">
        <v>3680</v>
      </c>
      <c r="F139" s="159">
        <v>19046</v>
      </c>
      <c r="G139" s="159">
        <v>25546</v>
      </c>
      <c r="H139" s="159">
        <v>26670</v>
      </c>
      <c r="I139" s="159">
        <v>26767</v>
      </c>
      <c r="J139" s="177">
        <f>IFERROR(I139/H139-1,"-")</f>
        <v>3.6370453693288507E-3</v>
      </c>
      <c r="K139" s="158">
        <f t="shared" si="41"/>
        <v>97</v>
      </c>
      <c r="L139" s="160">
        <f t="shared" si="40"/>
        <v>5.1521567570688889E-2</v>
      </c>
    </row>
    <row r="140" spans="1:12" s="56" customFormat="1" x14ac:dyDescent="0.25">
      <c r="B140" s="162" t="s">
        <v>110</v>
      </c>
      <c r="C140" s="163">
        <v>9815</v>
      </c>
      <c r="D140" s="163">
        <v>10794</v>
      </c>
      <c r="E140" s="163">
        <v>220</v>
      </c>
      <c r="F140" s="163">
        <v>6035</v>
      </c>
      <c r="G140" s="163">
        <v>9672</v>
      </c>
      <c r="H140" s="163">
        <v>10545</v>
      </c>
      <c r="I140" s="163">
        <v>11194</v>
      </c>
      <c r="J140" s="178">
        <f t="shared" ref="J140:J147" si="42">IFERROR(I140/H140-1,"-")</f>
        <v>6.1545756282598285E-2</v>
      </c>
      <c r="K140" s="162">
        <f t="shared" si="41"/>
        <v>649</v>
      </c>
      <c r="L140" s="164">
        <f t="shared" si="40"/>
        <v>2.1546397705618541E-2</v>
      </c>
    </row>
    <row r="141" spans="1:12" s="56" customFormat="1" x14ac:dyDescent="0.25">
      <c r="B141" s="162" t="s">
        <v>113</v>
      </c>
      <c r="C141" s="163">
        <v>1332</v>
      </c>
      <c r="D141" s="163">
        <v>1712</v>
      </c>
      <c r="E141" s="163">
        <v>323</v>
      </c>
      <c r="F141" s="163">
        <v>1451</v>
      </c>
      <c r="G141" s="163">
        <v>2061</v>
      </c>
      <c r="H141" s="163">
        <v>2099</v>
      </c>
      <c r="I141" s="163">
        <v>2221</v>
      </c>
      <c r="J141" s="178">
        <f t="shared" si="42"/>
        <v>5.8122915674130526E-2</v>
      </c>
      <c r="K141" s="162">
        <f t="shared" si="41"/>
        <v>122</v>
      </c>
      <c r="L141" s="164">
        <f t="shared" si="40"/>
        <v>4.2750178045541159E-3</v>
      </c>
    </row>
    <row r="142" spans="1:12" x14ac:dyDescent="0.25">
      <c r="A142" s="1"/>
      <c r="B142" s="162" t="s">
        <v>116</v>
      </c>
      <c r="C142" s="163">
        <v>1541</v>
      </c>
      <c r="D142" s="163">
        <v>1593</v>
      </c>
      <c r="E142" s="163">
        <v>1209</v>
      </c>
      <c r="F142" s="163">
        <v>1664</v>
      </c>
      <c r="G142" s="163">
        <v>1864</v>
      </c>
      <c r="H142" s="163">
        <v>2004</v>
      </c>
      <c r="I142" s="163">
        <v>1880</v>
      </c>
      <c r="J142" s="178">
        <f t="shared" si="42"/>
        <v>-6.187624750498999E-2</v>
      </c>
      <c r="K142" s="162">
        <f t="shared" si="41"/>
        <v>-124</v>
      </c>
      <c r="L142" s="164">
        <f t="shared" si="40"/>
        <v>3.6186553230804766E-3</v>
      </c>
    </row>
    <row r="143" spans="1:12" x14ac:dyDescent="0.25">
      <c r="A143" s="1"/>
      <c r="B143" s="162" t="s">
        <v>123</v>
      </c>
      <c r="C143" s="163">
        <v>358</v>
      </c>
      <c r="D143" s="163">
        <v>377</v>
      </c>
      <c r="E143" s="163">
        <v>58</v>
      </c>
      <c r="F143" s="163">
        <v>1123</v>
      </c>
      <c r="G143" s="163">
        <v>840</v>
      </c>
      <c r="H143" s="163">
        <v>702</v>
      </c>
      <c r="I143" s="163">
        <v>606</v>
      </c>
      <c r="J143" s="178">
        <f t="shared" si="42"/>
        <v>-0.13675213675213671</v>
      </c>
      <c r="K143" s="162">
        <f t="shared" si="41"/>
        <v>-96</v>
      </c>
      <c r="L143" s="164">
        <f t="shared" si="40"/>
        <v>1.1664388966950898E-3</v>
      </c>
    </row>
    <row r="144" spans="1:12" x14ac:dyDescent="0.25">
      <c r="A144" s="1"/>
      <c r="B144" s="162" t="s">
        <v>119</v>
      </c>
      <c r="C144" s="163">
        <v>407</v>
      </c>
      <c r="D144" s="163">
        <v>403</v>
      </c>
      <c r="E144" s="163">
        <v>188</v>
      </c>
      <c r="F144" s="163">
        <v>656</v>
      </c>
      <c r="G144" s="163">
        <v>468</v>
      </c>
      <c r="H144" s="163">
        <v>494</v>
      </c>
      <c r="I144" s="163">
        <v>433</v>
      </c>
      <c r="J144" s="178">
        <f t="shared" si="42"/>
        <v>-0.12348178137651822</v>
      </c>
      <c r="K144" s="162">
        <f t="shared" si="41"/>
        <v>-61</v>
      </c>
      <c r="L144" s="164">
        <f t="shared" si="40"/>
        <v>8.3344561430523747E-4</v>
      </c>
    </row>
    <row r="145" spans="1:12" x14ac:dyDescent="0.25">
      <c r="A145" s="1"/>
      <c r="B145" s="162" t="s">
        <v>128</v>
      </c>
      <c r="C145" s="163">
        <v>486</v>
      </c>
      <c r="D145" s="163">
        <v>699</v>
      </c>
      <c r="E145" s="163">
        <v>18</v>
      </c>
      <c r="F145" s="163">
        <v>674</v>
      </c>
      <c r="G145" s="163">
        <v>960</v>
      </c>
      <c r="H145" s="163">
        <v>734</v>
      </c>
      <c r="I145" s="163">
        <v>755</v>
      </c>
      <c r="J145" s="178">
        <f t="shared" si="42"/>
        <v>2.8610354223433276E-2</v>
      </c>
      <c r="K145" s="162">
        <f t="shared" si="41"/>
        <v>21</v>
      </c>
      <c r="L145" s="164">
        <f t="shared" si="40"/>
        <v>1.4532365792158297E-3</v>
      </c>
    </row>
    <row r="146" spans="1:12" x14ac:dyDescent="0.25">
      <c r="A146" s="161" t="s">
        <v>144</v>
      </c>
      <c r="B146" s="162" t="s">
        <v>131</v>
      </c>
      <c r="C146" s="163">
        <v>1888</v>
      </c>
      <c r="D146" s="163">
        <v>1550</v>
      </c>
      <c r="E146" s="163">
        <v>20</v>
      </c>
      <c r="F146" s="163">
        <v>285</v>
      </c>
      <c r="G146" s="163">
        <v>615</v>
      </c>
      <c r="H146" s="163">
        <v>557</v>
      </c>
      <c r="I146" s="163">
        <v>441</v>
      </c>
      <c r="J146" s="178">
        <f t="shared" si="42"/>
        <v>-0.20825852782764809</v>
      </c>
      <c r="K146" s="162">
        <f t="shared" si="41"/>
        <v>-116</v>
      </c>
      <c r="L146" s="164">
        <f t="shared" si="40"/>
        <v>8.4884414759494155E-4</v>
      </c>
    </row>
    <row r="147" spans="1:12" x14ac:dyDescent="0.25">
      <c r="A147" s="166" t="s">
        <v>145</v>
      </c>
      <c r="B147" s="167" t="s">
        <v>145</v>
      </c>
      <c r="C147" s="168">
        <f t="shared" ref="C147:I147" si="43">C139-SUM(C140:C146)</f>
        <v>6026</v>
      </c>
      <c r="D147" s="168">
        <f t="shared" si="43"/>
        <v>7016</v>
      </c>
      <c r="E147" s="168">
        <f t="shared" si="43"/>
        <v>1644</v>
      </c>
      <c r="F147" s="168">
        <f t="shared" si="43"/>
        <v>7158</v>
      </c>
      <c r="G147" s="168">
        <f t="shared" si="43"/>
        <v>9066</v>
      </c>
      <c r="H147" s="168">
        <f t="shared" si="43"/>
        <v>9535</v>
      </c>
      <c r="I147" s="168">
        <f t="shared" si="43"/>
        <v>9237</v>
      </c>
      <c r="J147" s="179">
        <f t="shared" si="42"/>
        <v>-3.1253277399056145E-2</v>
      </c>
      <c r="K147" s="167">
        <f>I147-H147</f>
        <v>-298</v>
      </c>
      <c r="L147" s="169">
        <f t="shared" si="40"/>
        <v>1.7779531499624662E-2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12872</v>
      </c>
      <c r="D149" s="175">
        <v>10953</v>
      </c>
      <c r="E149" s="175">
        <v>2436</v>
      </c>
      <c r="F149" s="175">
        <v>8965</v>
      </c>
      <c r="G149" s="175">
        <v>12104</v>
      </c>
      <c r="H149" s="175">
        <v>12756</v>
      </c>
      <c r="I149" s="175">
        <v>11758</v>
      </c>
      <c r="J149" s="176">
        <f>IFERROR(I149/H149-1,"-")</f>
        <v>-7.823769206647857E-2</v>
      </c>
      <c r="K149" s="175">
        <f>I149-H149</f>
        <v>-998</v>
      </c>
      <c r="L149" s="176">
        <f t="shared" ref="L149:L161" si="44">I149/I$9</f>
        <v>2.2631994302542684E-2</v>
      </c>
    </row>
    <row r="150" spans="1:12" x14ac:dyDescent="0.25">
      <c r="A150" s="1" t="s">
        <v>96</v>
      </c>
      <c r="B150" s="158" t="s">
        <v>97</v>
      </c>
      <c r="C150" s="159">
        <v>4104</v>
      </c>
      <c r="D150" s="159">
        <v>2804</v>
      </c>
      <c r="E150" s="159">
        <v>1575</v>
      </c>
      <c r="F150" s="159">
        <v>3499</v>
      </c>
      <c r="G150" s="159">
        <v>4560</v>
      </c>
      <c r="H150" s="159">
        <v>4385</v>
      </c>
      <c r="I150" s="159">
        <v>3588</v>
      </c>
      <c r="J150" s="177">
        <f>IFERROR(I150/H150-1,"-")</f>
        <v>-0.18175598631698975</v>
      </c>
      <c r="K150" s="158">
        <f t="shared" ref="K150:K160" si="45">I150-H150</f>
        <v>-797</v>
      </c>
      <c r="L150" s="160">
        <f t="shared" si="44"/>
        <v>6.906242180432314E-3</v>
      </c>
    </row>
    <row r="151" spans="1:12" x14ac:dyDescent="0.25">
      <c r="A151" s="161" t="s">
        <v>103</v>
      </c>
      <c r="B151" s="162" t="s">
        <v>103</v>
      </c>
      <c r="C151" s="163">
        <v>2263</v>
      </c>
      <c r="D151" s="163">
        <v>670</v>
      </c>
      <c r="E151" s="163">
        <v>1307</v>
      </c>
      <c r="F151" s="163">
        <v>2617</v>
      </c>
      <c r="G151" s="163">
        <v>3150</v>
      </c>
      <c r="H151" s="163">
        <v>3357</v>
      </c>
      <c r="I151" s="163">
        <v>2449</v>
      </c>
      <c r="J151" s="178">
        <f>IFERROR(I151/H151-1,"-")</f>
        <v>-0.27047959487637774</v>
      </c>
      <c r="K151" s="162">
        <f t="shared" si="45"/>
        <v>-908</v>
      </c>
      <c r="L151" s="164">
        <f t="shared" si="44"/>
        <v>4.7138760033106847E-3</v>
      </c>
    </row>
    <row r="152" spans="1:12" x14ac:dyDescent="0.25">
      <c r="A152" s="161" t="s">
        <v>100</v>
      </c>
      <c r="B152" s="162" t="s">
        <v>100</v>
      </c>
      <c r="C152" s="163">
        <v>1841</v>
      </c>
      <c r="D152" s="163">
        <v>2134</v>
      </c>
      <c r="E152" s="163">
        <v>268</v>
      </c>
      <c r="F152" s="163">
        <v>882</v>
      </c>
      <c r="G152" s="163">
        <v>1410</v>
      </c>
      <c r="H152" s="163">
        <v>1028</v>
      </c>
      <c r="I152" s="163">
        <v>1139</v>
      </c>
      <c r="J152" s="178">
        <f>IFERROR(I152/H152-1,"-")</f>
        <v>0.10797665369649811</v>
      </c>
      <c r="K152" s="162">
        <f t="shared" si="45"/>
        <v>111</v>
      </c>
      <c r="L152" s="164">
        <f t="shared" si="44"/>
        <v>2.1923661771216293E-3</v>
      </c>
    </row>
    <row r="153" spans="1:12" x14ac:dyDescent="0.25">
      <c r="A153" s="1"/>
      <c r="B153" s="158" t="s">
        <v>107</v>
      </c>
      <c r="C153" s="159">
        <v>8768</v>
      </c>
      <c r="D153" s="159">
        <v>8149</v>
      </c>
      <c r="E153" s="159">
        <v>861</v>
      </c>
      <c r="F153" s="159">
        <v>5466</v>
      </c>
      <c r="G153" s="159">
        <v>7544</v>
      </c>
      <c r="H153" s="159">
        <v>8371</v>
      </c>
      <c r="I153" s="159">
        <v>8170</v>
      </c>
      <c r="J153" s="177">
        <f>IFERROR(I153/H153-1,"-")</f>
        <v>-2.4011468163899208E-2</v>
      </c>
      <c r="K153" s="158">
        <f t="shared" si="45"/>
        <v>-201</v>
      </c>
      <c r="L153" s="160">
        <f t="shared" si="44"/>
        <v>1.572575212211037E-2</v>
      </c>
    </row>
    <row r="154" spans="1:12" s="56" customFormat="1" x14ac:dyDescent="0.25">
      <c r="B154" s="162" t="s">
        <v>110</v>
      </c>
      <c r="C154" s="163">
        <v>2615</v>
      </c>
      <c r="D154" s="163">
        <v>2413</v>
      </c>
      <c r="E154" s="163">
        <v>35</v>
      </c>
      <c r="F154" s="163">
        <v>1618</v>
      </c>
      <c r="G154" s="163">
        <v>2308</v>
      </c>
      <c r="H154" s="163">
        <v>2460</v>
      </c>
      <c r="I154" s="163">
        <v>1370</v>
      </c>
      <c r="J154" s="178">
        <f t="shared" ref="J154:J161" si="46">IFERROR(I154/H154-1,"-")</f>
        <v>-0.44308943089430897</v>
      </c>
      <c r="K154" s="162">
        <f t="shared" si="45"/>
        <v>-1090</v>
      </c>
      <c r="L154" s="164">
        <f t="shared" si="44"/>
        <v>2.6369988258618366E-3</v>
      </c>
    </row>
    <row r="155" spans="1:12" s="56" customFormat="1" x14ac:dyDescent="0.25">
      <c r="B155" s="162" t="s">
        <v>113</v>
      </c>
      <c r="C155" s="163">
        <v>2422</v>
      </c>
      <c r="D155" s="163">
        <v>2285</v>
      </c>
      <c r="E155" s="163">
        <v>249</v>
      </c>
      <c r="F155" s="163">
        <v>1405</v>
      </c>
      <c r="G155" s="163">
        <v>1734</v>
      </c>
      <c r="H155" s="163">
        <v>1727</v>
      </c>
      <c r="I155" s="163">
        <v>1721</v>
      </c>
      <c r="J155" s="178">
        <f t="shared" si="46"/>
        <v>-3.4742327735958201E-3</v>
      </c>
      <c r="K155" s="162">
        <f t="shared" si="45"/>
        <v>-6</v>
      </c>
      <c r="L155" s="164">
        <f t="shared" si="44"/>
        <v>3.3126094739476066E-3</v>
      </c>
    </row>
    <row r="156" spans="1:12" x14ac:dyDescent="0.25">
      <c r="A156" s="1"/>
      <c r="B156" s="162" t="s">
        <v>116</v>
      </c>
      <c r="C156" s="163">
        <v>967</v>
      </c>
      <c r="D156" s="163">
        <v>893</v>
      </c>
      <c r="E156" s="163">
        <v>201</v>
      </c>
      <c r="F156" s="163">
        <v>493</v>
      </c>
      <c r="G156" s="163">
        <v>985</v>
      </c>
      <c r="H156" s="163">
        <v>1082</v>
      </c>
      <c r="I156" s="163">
        <v>1673</v>
      </c>
      <c r="J156" s="178">
        <f t="shared" si="46"/>
        <v>0.54621072088724576</v>
      </c>
      <c r="K156" s="162">
        <f t="shared" si="45"/>
        <v>591</v>
      </c>
      <c r="L156" s="164">
        <f t="shared" si="44"/>
        <v>3.2202182742093817E-3</v>
      </c>
    </row>
    <row r="157" spans="1:12" x14ac:dyDescent="0.25">
      <c r="A157" s="1"/>
      <c r="B157" s="162" t="s">
        <v>123</v>
      </c>
      <c r="C157" s="163">
        <v>154</v>
      </c>
      <c r="D157" s="163">
        <v>225</v>
      </c>
      <c r="E157" s="163">
        <v>17</v>
      </c>
      <c r="F157" s="163">
        <v>171</v>
      </c>
      <c r="G157" s="163">
        <v>254</v>
      </c>
      <c r="H157" s="163">
        <v>334</v>
      </c>
      <c r="I157" s="163">
        <v>399</v>
      </c>
      <c r="J157" s="178">
        <f t="shared" si="46"/>
        <v>0.1946107784431137</v>
      </c>
      <c r="K157" s="162">
        <f t="shared" si="45"/>
        <v>65</v>
      </c>
      <c r="L157" s="164">
        <f t="shared" si="44"/>
        <v>7.6800184782399475E-4</v>
      </c>
    </row>
    <row r="158" spans="1:12" x14ac:dyDescent="0.25">
      <c r="A158" s="1"/>
      <c r="B158" s="162" t="s">
        <v>119</v>
      </c>
      <c r="C158" s="163">
        <v>352</v>
      </c>
      <c r="D158" s="163">
        <v>304</v>
      </c>
      <c r="E158" s="163">
        <v>29</v>
      </c>
      <c r="F158" s="163">
        <v>277</v>
      </c>
      <c r="G158" s="163">
        <v>359</v>
      </c>
      <c r="H158" s="163">
        <v>359</v>
      </c>
      <c r="I158" s="163">
        <v>411</v>
      </c>
      <c r="J158" s="178">
        <f t="shared" si="46"/>
        <v>0.14484679665738165</v>
      </c>
      <c r="K158" s="162">
        <f t="shared" si="45"/>
        <v>52</v>
      </c>
      <c r="L158" s="164">
        <f t="shared" si="44"/>
        <v>7.9109964775855098E-4</v>
      </c>
    </row>
    <row r="159" spans="1:12" x14ac:dyDescent="0.25">
      <c r="A159" s="1"/>
      <c r="B159" s="162" t="s">
        <v>128</v>
      </c>
      <c r="C159" s="163">
        <v>109</v>
      </c>
      <c r="D159" s="163">
        <v>218</v>
      </c>
      <c r="E159" s="163">
        <v>6</v>
      </c>
      <c r="F159" s="163">
        <v>117</v>
      </c>
      <c r="G159" s="163">
        <v>125</v>
      </c>
      <c r="H159" s="163">
        <v>148</v>
      </c>
      <c r="I159" s="163">
        <v>103</v>
      </c>
      <c r="J159" s="178">
        <f t="shared" si="46"/>
        <v>-0.30405405405405406</v>
      </c>
      <c r="K159" s="162">
        <f t="shared" si="45"/>
        <v>-45</v>
      </c>
      <c r="L159" s="164">
        <f t="shared" si="44"/>
        <v>1.9825611610494102E-4</v>
      </c>
    </row>
    <row r="160" spans="1:12" x14ac:dyDescent="0.25">
      <c r="A160" s="161" t="s">
        <v>144</v>
      </c>
      <c r="B160" s="162" t="s">
        <v>131</v>
      </c>
      <c r="C160" s="163">
        <v>181</v>
      </c>
      <c r="D160" s="163">
        <v>212</v>
      </c>
      <c r="E160" s="163">
        <v>10</v>
      </c>
      <c r="F160" s="163">
        <v>178</v>
      </c>
      <c r="G160" s="163">
        <v>225</v>
      </c>
      <c r="H160" s="163">
        <v>226</v>
      </c>
      <c r="I160" s="163">
        <v>166</v>
      </c>
      <c r="J160" s="178">
        <f t="shared" si="46"/>
        <v>-0.26548672566371678</v>
      </c>
      <c r="K160" s="162">
        <f t="shared" si="45"/>
        <v>-60</v>
      </c>
      <c r="L160" s="164">
        <f t="shared" si="44"/>
        <v>3.1951956576136125E-4</v>
      </c>
    </row>
    <row r="161" spans="1:12" x14ac:dyDescent="0.25">
      <c r="A161" s="166" t="s">
        <v>145</v>
      </c>
      <c r="B161" s="167" t="s">
        <v>145</v>
      </c>
      <c r="C161" s="168">
        <f t="shared" ref="C161:I161" si="47">C153-SUM(C154:C160)</f>
        <v>1968</v>
      </c>
      <c r="D161" s="168">
        <f t="shared" si="47"/>
        <v>1599</v>
      </c>
      <c r="E161" s="168">
        <f t="shared" si="47"/>
        <v>314</v>
      </c>
      <c r="F161" s="168">
        <f t="shared" si="47"/>
        <v>1207</v>
      </c>
      <c r="G161" s="168">
        <f t="shared" si="47"/>
        <v>1554</v>
      </c>
      <c r="H161" s="168">
        <f t="shared" si="47"/>
        <v>2035</v>
      </c>
      <c r="I161" s="168">
        <f t="shared" si="47"/>
        <v>2327</v>
      </c>
      <c r="J161" s="179">
        <f t="shared" si="46"/>
        <v>0.14348894348894348</v>
      </c>
      <c r="K161" s="167">
        <f>I161-H161</f>
        <v>292</v>
      </c>
      <c r="L161" s="169">
        <f t="shared" si="44"/>
        <v>4.4790483706426965E-3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A8C7A-95A8-49E9-B311-5B03DEA0C633}">
  <sheetPr codeName="Hoja23"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80F0A-CAE1-4896-BFEB-1918F276BAB6}">
  <sheetPr codeName="Hoja27"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0" t="s">
        <v>265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 t="shared" ref="C7" si="0">E7-1</f>
        <v>2020</v>
      </c>
      <c r="D7" s="295"/>
      <c r="E7" s="296">
        <f t="shared" ref="E7" si="1">G7-1</f>
        <v>2021</v>
      </c>
      <c r="F7" s="295"/>
      <c r="G7" s="296">
        <f t="shared" ref="G7" si="2">I7-1</f>
        <v>2022</v>
      </c>
      <c r="H7" s="295"/>
      <c r="I7" s="296">
        <f t="shared" ref="I7" si="3"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46163</v>
      </c>
      <c r="D9" s="119">
        <v>-7.8546049742504676E-2</v>
      </c>
      <c r="E9" s="118">
        <v>9068</v>
      </c>
      <c r="F9" s="119">
        <f t="shared" ref="F9:F21" si="4">IFERROR(E9/C9-1,"-")</f>
        <v>-0.80356562615081339</v>
      </c>
      <c r="G9" s="118">
        <v>40065</v>
      </c>
      <c r="H9" s="119">
        <f t="shared" ref="H9:H21" si="5">IFERROR(G9/E9-1,"-")</f>
        <v>3.4182840758711954</v>
      </c>
      <c r="I9" s="118">
        <v>59578</v>
      </c>
      <c r="J9" s="119">
        <f t="shared" ref="J9:J21" si="6">IFERROR(I9/C9-1,"-")</f>
        <v>0.29060069752832351</v>
      </c>
      <c r="K9" s="118">
        <v>62651</v>
      </c>
      <c r="L9" s="119">
        <f t="shared" ref="L9:L21" si="7">IFERROR(K9/I9-1,"-")</f>
        <v>5.1579442075934123E-2</v>
      </c>
      <c r="M9" s="118">
        <v>57077</v>
      </c>
      <c r="N9" s="119">
        <f>IFERROR(M9/K9-1,"-")</f>
        <v>-8.8969050773331615E-2</v>
      </c>
    </row>
    <row r="10" spans="1:15" x14ac:dyDescent="0.25">
      <c r="A10" s="1" t="s">
        <v>72</v>
      </c>
      <c r="B10" s="117" t="s">
        <v>73</v>
      </c>
      <c r="C10" s="118">
        <v>51846</v>
      </c>
      <c r="D10" s="119">
        <v>9.6411275826337128E-2</v>
      </c>
      <c r="E10" s="118">
        <v>15142</v>
      </c>
      <c r="F10" s="119">
        <f t="shared" si="4"/>
        <v>-0.70794275353932801</v>
      </c>
      <c r="G10" s="118">
        <v>41909</v>
      </c>
      <c r="H10" s="119">
        <f t="shared" si="5"/>
        <v>1.7677321357812708</v>
      </c>
      <c r="I10" s="118">
        <v>52194</v>
      </c>
      <c r="J10" s="119">
        <f t="shared" si="6"/>
        <v>6.7121860895729135E-3</v>
      </c>
      <c r="K10" s="118">
        <v>55957</v>
      </c>
      <c r="L10" s="119">
        <f t="shared" si="7"/>
        <v>7.2096409548990215E-2</v>
      </c>
      <c r="M10" s="118"/>
      <c r="N10" s="119"/>
    </row>
    <row r="11" spans="1:15" x14ac:dyDescent="0.25">
      <c r="A11" s="1" t="s">
        <v>74</v>
      </c>
      <c r="B11" s="117" t="s">
        <v>75</v>
      </c>
      <c r="C11" s="118">
        <v>20252</v>
      </c>
      <c r="D11" s="119">
        <v>-0.59010686528497414</v>
      </c>
      <c r="E11" s="118">
        <v>22329</v>
      </c>
      <c r="F11" s="119">
        <f t="shared" si="4"/>
        <v>0.1025577720718942</v>
      </c>
      <c r="G11" s="118">
        <v>47103</v>
      </c>
      <c r="H11" s="119">
        <f t="shared" si="5"/>
        <v>1.1094988579873708</v>
      </c>
      <c r="I11" s="118">
        <v>58354</v>
      </c>
      <c r="J11" s="119">
        <f t="shared" si="6"/>
        <v>1.8813944301797352</v>
      </c>
      <c r="K11" s="118">
        <v>58643</v>
      </c>
      <c r="L11" s="119">
        <f t="shared" si="7"/>
        <v>4.9525311032663222E-3</v>
      </c>
      <c r="M11" s="118"/>
      <c r="N11" s="119"/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19557</v>
      </c>
      <c r="F12" s="119" t="str">
        <f>IFERROR(E12/C12-1,"-")</f>
        <v>-</v>
      </c>
      <c r="G12" s="118">
        <v>43531</v>
      </c>
      <c r="H12" s="119">
        <f t="shared" si="5"/>
        <v>1.2258526358848494</v>
      </c>
      <c r="I12" s="118">
        <v>42717</v>
      </c>
      <c r="J12" s="119" t="str">
        <f t="shared" si="6"/>
        <v>-</v>
      </c>
      <c r="K12" s="118">
        <v>46133</v>
      </c>
      <c r="L12" s="119">
        <f t="shared" si="7"/>
        <v>7.9968162558232025E-2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24025</v>
      </c>
      <c r="F13" s="119" t="str">
        <f t="shared" si="4"/>
        <v>-</v>
      </c>
      <c r="G13" s="118">
        <v>44866</v>
      </c>
      <c r="H13" s="119">
        <f t="shared" si="5"/>
        <v>0.8674713839750261</v>
      </c>
      <c r="I13" s="118">
        <v>42611</v>
      </c>
      <c r="J13" s="119" t="str">
        <f t="shared" si="6"/>
        <v>-</v>
      </c>
      <c r="K13" s="118">
        <v>38316</v>
      </c>
      <c r="L13" s="119">
        <f t="shared" si="7"/>
        <v>-0.10079556921921573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26795</v>
      </c>
      <c r="F14" s="119" t="str">
        <f t="shared" si="4"/>
        <v>-</v>
      </c>
      <c r="G14" s="118">
        <v>40470</v>
      </c>
      <c r="H14" s="119">
        <f t="shared" si="5"/>
        <v>0.51035640977794361</v>
      </c>
      <c r="I14" s="118">
        <v>38639</v>
      </c>
      <c r="J14" s="119" t="str">
        <f t="shared" si="6"/>
        <v>-</v>
      </c>
      <c r="K14" s="118">
        <v>40074</v>
      </c>
      <c r="L14" s="119">
        <f t="shared" si="7"/>
        <v>3.7138642304407554E-2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31224</v>
      </c>
      <c r="F15" s="119" t="str">
        <f t="shared" si="4"/>
        <v>-</v>
      </c>
      <c r="G15" s="118">
        <v>43286</v>
      </c>
      <c r="H15" s="119">
        <f t="shared" si="5"/>
        <v>0.38630540609787345</v>
      </c>
      <c r="I15" s="118">
        <v>40407</v>
      </c>
      <c r="J15" s="119" t="str">
        <f t="shared" si="6"/>
        <v>-</v>
      </c>
      <c r="K15" s="118">
        <v>45242</v>
      </c>
      <c r="L15" s="119">
        <f t="shared" si="7"/>
        <v>0.11965748508921714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15225</v>
      </c>
      <c r="D16" s="119">
        <v>-0.60673141499199257</v>
      </c>
      <c r="E16" s="118">
        <v>36151</v>
      </c>
      <c r="F16" s="119">
        <f t="shared" si="4"/>
        <v>1.3744499178981937</v>
      </c>
      <c r="G16" s="118">
        <v>41695</v>
      </c>
      <c r="H16" s="119">
        <f t="shared" si="5"/>
        <v>0.15335675361677414</v>
      </c>
      <c r="I16" s="118">
        <v>43373</v>
      </c>
      <c r="J16" s="119">
        <f t="shared" si="6"/>
        <v>1.8488013136288997</v>
      </c>
      <c r="K16" s="118">
        <v>42595</v>
      </c>
      <c r="L16" s="119">
        <f t="shared" si="7"/>
        <v>-1.7937426509579746E-2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14501</v>
      </c>
      <c r="D17" s="119">
        <v>-0.602396424556497</v>
      </c>
      <c r="E17" s="118">
        <v>36202</v>
      </c>
      <c r="F17" s="119">
        <f t="shared" si="4"/>
        <v>1.4965174815529965</v>
      </c>
      <c r="G17" s="118">
        <v>42224</v>
      </c>
      <c r="H17" s="119">
        <f t="shared" si="5"/>
        <v>0.16634440086183089</v>
      </c>
      <c r="I17" s="118">
        <v>40151</v>
      </c>
      <c r="J17" s="119">
        <f t="shared" si="6"/>
        <v>1.7688435280325496</v>
      </c>
      <c r="K17" s="118">
        <v>43154</v>
      </c>
      <c r="L17" s="119">
        <f t="shared" si="7"/>
        <v>7.479265771711785E-2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17308</v>
      </c>
      <c r="D18" s="119">
        <v>-0.56855120151560468</v>
      </c>
      <c r="E18" s="118">
        <v>42785</v>
      </c>
      <c r="F18" s="119">
        <f t="shared" si="4"/>
        <v>1.471978275941761</v>
      </c>
      <c r="G18" s="118">
        <v>48246</v>
      </c>
      <c r="H18" s="119">
        <f t="shared" si="5"/>
        <v>0.12763819095477391</v>
      </c>
      <c r="I18" s="118">
        <v>49321</v>
      </c>
      <c r="J18" s="119">
        <f t="shared" si="6"/>
        <v>1.8496071180956783</v>
      </c>
      <c r="K18" s="118">
        <v>43124</v>
      </c>
      <c r="L18" s="119">
        <f t="shared" si="7"/>
        <v>-0.1256462764339733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14807</v>
      </c>
      <c r="D19" s="119">
        <v>-0.68922889644461227</v>
      </c>
      <c r="E19" s="118">
        <v>49146</v>
      </c>
      <c r="F19" s="119">
        <f t="shared" si="4"/>
        <v>2.319105828324441</v>
      </c>
      <c r="G19" s="118">
        <v>56046</v>
      </c>
      <c r="H19" s="119">
        <f t="shared" si="5"/>
        <v>0.14039799780246609</v>
      </c>
      <c r="I19" s="118">
        <v>55991</v>
      </c>
      <c r="J19" s="119">
        <f t="shared" si="6"/>
        <v>2.7813871817383671</v>
      </c>
      <c r="K19" s="118">
        <v>53169</v>
      </c>
      <c r="L19" s="119">
        <f t="shared" si="7"/>
        <v>-5.0400957296708349E-2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13546</v>
      </c>
      <c r="D20" s="119">
        <v>-0.72325168038899212</v>
      </c>
      <c r="E20" s="118">
        <v>46745</v>
      </c>
      <c r="F20" s="119">
        <f t="shared" si="4"/>
        <v>2.4508341945961907</v>
      </c>
      <c r="G20" s="118">
        <v>54058</v>
      </c>
      <c r="H20" s="119">
        <f t="shared" si="5"/>
        <v>0.15644453952294368</v>
      </c>
      <c r="I20" s="118">
        <v>53126</v>
      </c>
      <c r="J20" s="119">
        <f t="shared" si="6"/>
        <v>2.9218957625867414</v>
      </c>
      <c r="K20" s="118">
        <v>55215</v>
      </c>
      <c r="L20" s="119">
        <f t="shared" si="7"/>
        <v>3.9321612769642078E-2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216673</v>
      </c>
      <c r="D21" s="122">
        <v>-0.56961248378645191</v>
      </c>
      <c r="E21" s="121">
        <v>359169</v>
      </c>
      <c r="F21" s="122">
        <f t="shared" si="4"/>
        <v>0.65765462240334505</v>
      </c>
      <c r="G21" s="121">
        <v>543499</v>
      </c>
      <c r="H21" s="122">
        <f t="shared" si="5"/>
        <v>0.51321244316742254</v>
      </c>
      <c r="I21" s="121">
        <v>576462</v>
      </c>
      <c r="J21" s="122">
        <f t="shared" si="6"/>
        <v>1.6605160772223582</v>
      </c>
      <c r="K21" s="121">
        <v>584273</v>
      </c>
      <c r="L21" s="122">
        <f t="shared" si="7"/>
        <v>1.3549895743344642E-2</v>
      </c>
      <c r="M21" s="121">
        <v>57077</v>
      </c>
      <c r="N21" s="122">
        <v>-8.8969050773331615E-2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3"/>
      <c r="K24" s="123"/>
      <c r="N24" s="79"/>
    </row>
    <row r="26" spans="1:15" ht="48.75" customHeight="1" thickBot="1" x14ac:dyDescent="0.3">
      <c r="B26" s="270" t="s">
        <v>266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$C$7</f>
        <v>2020</v>
      </c>
      <c r="D29" s="295"/>
      <c r="E29" s="296">
        <f>$E$7</f>
        <v>2021</v>
      </c>
      <c r="F29" s="295"/>
      <c r="G29" s="296">
        <f>$G$7</f>
        <v>2022</v>
      </c>
      <c r="H29" s="295"/>
      <c r="I29" s="296">
        <f>$I$7</f>
        <v>2023</v>
      </c>
      <c r="J29" s="295"/>
      <c r="K29" s="296">
        <f>$K$7</f>
        <v>2024</v>
      </c>
      <c r="L29" s="295"/>
      <c r="M29" s="296">
        <f>$M$7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CONCATENATE("var. ",RIGHT(C29,2),"/",RIGHT(C29-1,2))</f>
        <v>var. 20/19</v>
      </c>
      <c r="E30" s="116" t="s">
        <v>69</v>
      </c>
      <c r="F30" s="115" t="str">
        <f>CONCATENATE("var. ",RIGHT(E29,2),"/",RIGHT(E29-1,2))</f>
        <v>var. 21/20</v>
      </c>
      <c r="G30" s="116" t="s">
        <v>69</v>
      </c>
      <c r="H30" s="115" t="str">
        <f>CONCATENATE("var. ",RIGHT(G29,2),"/",RIGHT(G29-1,2))</f>
        <v>var. 22/21</v>
      </c>
      <c r="I30" s="116" t="s">
        <v>69</v>
      </c>
      <c r="J30" s="115" t="s">
        <v>245</v>
      </c>
      <c r="K30" s="116" t="s">
        <v>69</v>
      </c>
      <c r="L30" s="115" t="s">
        <v>246</v>
      </c>
      <c r="M30" s="116" t="s">
        <v>69</v>
      </c>
      <c r="N30" s="115" t="s">
        <v>267</v>
      </c>
    </row>
    <row r="31" spans="1:15" x14ac:dyDescent="0.25">
      <c r="B31" s="117" t="s">
        <v>71</v>
      </c>
      <c r="C31" s="118">
        <v>18094</v>
      </c>
      <c r="D31" s="119">
        <v>-2.9083494312084124E-2</v>
      </c>
      <c r="E31" s="118">
        <v>4627</v>
      </c>
      <c r="F31" s="119">
        <f t="shared" ref="F31:F43" si="8">IFERROR(E31/C31-1,"-")</f>
        <v>-0.74427987178070076</v>
      </c>
      <c r="G31" s="118">
        <v>15015</v>
      </c>
      <c r="H31" s="119">
        <f t="shared" ref="H31:H43" si="9">IFERROR(G31/E31-1,"-")</f>
        <v>2.2450832072617248</v>
      </c>
      <c r="I31" s="118">
        <v>21636</v>
      </c>
      <c r="J31" s="119">
        <f t="shared" ref="J31:J43" si="10">IFERROR(I31/G31-1,"-")</f>
        <v>0.44095904095904093</v>
      </c>
      <c r="K31" s="118">
        <v>25181</v>
      </c>
      <c r="L31" s="119">
        <f t="shared" ref="L31:L43" si="11">IFERROR(K31/I31-1,"-")</f>
        <v>0.16384729155111843</v>
      </c>
      <c r="M31" s="118">
        <v>23120</v>
      </c>
      <c r="N31" s="119">
        <f t="shared" ref="N31:N41" si="12">IFERROR(M31/K31-1,"-")</f>
        <v>-8.1847424645566047E-2</v>
      </c>
    </row>
    <row r="32" spans="1:15" x14ac:dyDescent="0.25">
      <c r="B32" s="117" t="s">
        <v>73</v>
      </c>
      <c r="C32" s="118">
        <v>23371</v>
      </c>
      <c r="D32" s="119">
        <v>0.24825081450622233</v>
      </c>
      <c r="E32" s="118">
        <v>9380</v>
      </c>
      <c r="F32" s="119">
        <f t="shared" si="8"/>
        <v>-0.59864789696632581</v>
      </c>
      <c r="G32" s="118">
        <v>18026</v>
      </c>
      <c r="H32" s="119">
        <f t="shared" si="9"/>
        <v>0.92174840085287846</v>
      </c>
      <c r="I32" s="118">
        <v>23651</v>
      </c>
      <c r="J32" s="119">
        <f t="shared" si="10"/>
        <v>0.31204926217685558</v>
      </c>
      <c r="K32" s="118">
        <v>24442</v>
      </c>
      <c r="L32" s="119">
        <f t="shared" si="11"/>
        <v>3.3444674643778205E-2</v>
      </c>
      <c r="M32" s="118"/>
      <c r="N32" s="119"/>
    </row>
    <row r="33" spans="2:15" x14ac:dyDescent="0.25">
      <c r="B33" s="117" t="s">
        <v>75</v>
      </c>
      <c r="C33" s="118">
        <v>9500</v>
      </c>
      <c r="D33" s="119">
        <v>-0.5267038660821044</v>
      </c>
      <c r="E33" s="118">
        <v>12289</v>
      </c>
      <c r="F33" s="119">
        <f t="shared" si="8"/>
        <v>0.29357894736842116</v>
      </c>
      <c r="G33" s="118">
        <v>22226</v>
      </c>
      <c r="H33" s="119">
        <f t="shared" si="9"/>
        <v>0.80860932541297093</v>
      </c>
      <c r="I33" s="118">
        <v>30146</v>
      </c>
      <c r="J33" s="119">
        <f t="shared" si="10"/>
        <v>0.35633942229820925</v>
      </c>
      <c r="K33" s="118">
        <v>25658</v>
      </c>
      <c r="L33" s="119">
        <f t="shared" si="11"/>
        <v>-0.14887547269952894</v>
      </c>
      <c r="M33" s="118"/>
      <c r="N33" s="119"/>
    </row>
    <row r="34" spans="2:15" x14ac:dyDescent="0.25">
      <c r="B34" s="117" t="s">
        <v>77</v>
      </c>
      <c r="C34" s="118">
        <v>0</v>
      </c>
      <c r="D34" s="119">
        <v>-1</v>
      </c>
      <c r="E34" s="118">
        <v>11550</v>
      </c>
      <c r="F34" s="119" t="str">
        <f t="shared" si="8"/>
        <v>-</v>
      </c>
      <c r="G34" s="118">
        <v>22061</v>
      </c>
      <c r="H34" s="119">
        <f t="shared" si="9"/>
        <v>0.91004329004328999</v>
      </c>
      <c r="I34" s="118">
        <v>25115</v>
      </c>
      <c r="J34" s="119">
        <f t="shared" si="10"/>
        <v>0.13843434114500708</v>
      </c>
      <c r="K34" s="118">
        <v>22776</v>
      </c>
      <c r="L34" s="119">
        <f t="shared" si="11"/>
        <v>-9.3131594664543127E-2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15346</v>
      </c>
      <c r="F35" s="119" t="str">
        <f t="shared" si="8"/>
        <v>-</v>
      </c>
      <c r="G35" s="118">
        <v>26282</v>
      </c>
      <c r="H35" s="119">
        <f t="shared" si="9"/>
        <v>0.71262869803206041</v>
      </c>
      <c r="I35" s="118">
        <v>28209</v>
      </c>
      <c r="J35" s="119">
        <f t="shared" si="10"/>
        <v>7.3320143063693832E-2</v>
      </c>
      <c r="K35" s="118">
        <v>24741</v>
      </c>
      <c r="L35" s="119">
        <f t="shared" si="11"/>
        <v>-0.12293948739763905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18447</v>
      </c>
      <c r="F36" s="119" t="str">
        <f t="shared" si="8"/>
        <v>-</v>
      </c>
      <c r="G36" s="118">
        <v>24304</v>
      </c>
      <c r="H36" s="119">
        <f t="shared" si="9"/>
        <v>0.31750420122513145</v>
      </c>
      <c r="I36" s="118">
        <v>25871</v>
      </c>
      <c r="J36" s="119">
        <f t="shared" si="10"/>
        <v>6.4474983541803921E-2</v>
      </c>
      <c r="K36" s="118">
        <v>28215</v>
      </c>
      <c r="L36" s="119">
        <f t="shared" si="11"/>
        <v>9.0603378300027071E-2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20547</v>
      </c>
      <c r="F37" s="119" t="str">
        <f t="shared" si="8"/>
        <v>-</v>
      </c>
      <c r="G37" s="118">
        <v>25584</v>
      </c>
      <c r="H37" s="119">
        <f t="shared" si="9"/>
        <v>0.24514527668272734</v>
      </c>
      <c r="I37" s="118">
        <v>25078</v>
      </c>
      <c r="J37" s="119">
        <f t="shared" si="10"/>
        <v>-1.9777986241400924E-2</v>
      </c>
      <c r="K37" s="118">
        <v>30089</v>
      </c>
      <c r="L37" s="119">
        <f t="shared" si="11"/>
        <v>0.19981657229444139</v>
      </c>
      <c r="M37" s="118"/>
      <c r="N37" s="119"/>
    </row>
    <row r="38" spans="2:15" x14ac:dyDescent="0.25">
      <c r="B38" s="117" t="s">
        <v>85</v>
      </c>
      <c r="C38" s="118">
        <v>9653</v>
      </c>
      <c r="D38" s="119">
        <v>-0.51242549752500255</v>
      </c>
      <c r="E38" s="118">
        <v>22058</v>
      </c>
      <c r="F38" s="119">
        <f t="shared" si="8"/>
        <v>1.2850927172899618</v>
      </c>
      <c r="G38" s="118">
        <v>20956</v>
      </c>
      <c r="H38" s="119">
        <f t="shared" si="9"/>
        <v>-4.9959198476743127E-2</v>
      </c>
      <c r="I38" s="118">
        <v>22168</v>
      </c>
      <c r="J38" s="119">
        <f t="shared" si="10"/>
        <v>5.7835464783355661E-2</v>
      </c>
      <c r="K38" s="118">
        <v>21698</v>
      </c>
      <c r="L38" s="119">
        <f t="shared" si="11"/>
        <v>-2.1201732226633019E-2</v>
      </c>
      <c r="M38" s="118"/>
      <c r="N38" s="119"/>
    </row>
    <row r="39" spans="2:15" x14ac:dyDescent="0.25">
      <c r="B39" s="117" t="s">
        <v>87</v>
      </c>
      <c r="C39" s="118">
        <v>9944</v>
      </c>
      <c r="D39" s="119">
        <v>-0.45130497158307126</v>
      </c>
      <c r="E39" s="118">
        <v>22567</v>
      </c>
      <c r="F39" s="119">
        <f t="shared" si="8"/>
        <v>1.2694086886564762</v>
      </c>
      <c r="G39" s="118">
        <v>24548</v>
      </c>
      <c r="H39" s="119">
        <f t="shared" si="9"/>
        <v>8.7783046040678769E-2</v>
      </c>
      <c r="I39" s="118">
        <v>23087</v>
      </c>
      <c r="J39" s="119">
        <f t="shared" si="10"/>
        <v>-5.9516050187387926E-2</v>
      </c>
      <c r="K39" s="118">
        <v>27092</v>
      </c>
      <c r="L39" s="119">
        <f t="shared" si="11"/>
        <v>0.17347424957768443</v>
      </c>
      <c r="M39" s="118"/>
      <c r="N39" s="119"/>
    </row>
    <row r="40" spans="2:15" x14ac:dyDescent="0.25">
      <c r="B40" s="117" t="s">
        <v>89</v>
      </c>
      <c r="C40" s="118">
        <v>12162</v>
      </c>
      <c r="D40" s="119">
        <v>-0.40147637795275593</v>
      </c>
      <c r="E40" s="118">
        <v>24014</v>
      </c>
      <c r="F40" s="119">
        <f t="shared" si="8"/>
        <v>0.97451077125472785</v>
      </c>
      <c r="G40" s="118">
        <v>26214</v>
      </c>
      <c r="H40" s="119">
        <f t="shared" si="9"/>
        <v>9.1613225618389249E-2</v>
      </c>
      <c r="I40" s="118">
        <v>28464</v>
      </c>
      <c r="J40" s="119">
        <f t="shared" si="10"/>
        <v>8.583199816891729E-2</v>
      </c>
      <c r="K40" s="118">
        <v>24346</v>
      </c>
      <c r="L40" s="119">
        <f t="shared" si="11"/>
        <v>-0.14467397414277683</v>
      </c>
      <c r="M40" s="118"/>
      <c r="N40" s="119"/>
    </row>
    <row r="41" spans="2:15" x14ac:dyDescent="0.25">
      <c r="B41" s="117" t="s">
        <v>91</v>
      </c>
      <c r="C41" s="118">
        <v>9442</v>
      </c>
      <c r="D41" s="119">
        <v>-0.57268283852280955</v>
      </c>
      <c r="E41" s="118">
        <v>24464</v>
      </c>
      <c r="F41" s="119">
        <f t="shared" si="8"/>
        <v>1.5909764880321964</v>
      </c>
      <c r="G41" s="118">
        <v>25866</v>
      </c>
      <c r="H41" s="119">
        <f t="shared" si="9"/>
        <v>5.7308698495748933E-2</v>
      </c>
      <c r="I41" s="118">
        <v>26745</v>
      </c>
      <c r="J41" s="119">
        <f t="shared" si="10"/>
        <v>3.3982834609139312E-2</v>
      </c>
      <c r="K41" s="118">
        <v>29114</v>
      </c>
      <c r="L41" s="119">
        <f t="shared" si="11"/>
        <v>8.8577304169003446E-2</v>
      </c>
      <c r="M41" s="118"/>
      <c r="N41" s="119"/>
    </row>
    <row r="42" spans="2:15" x14ac:dyDescent="0.25">
      <c r="B42" s="117" t="s">
        <v>93</v>
      </c>
      <c r="C42" s="118">
        <v>7829</v>
      </c>
      <c r="D42" s="119">
        <v>-0.61874847820793766</v>
      </c>
      <c r="E42" s="118">
        <v>21342</v>
      </c>
      <c r="F42" s="119">
        <f t="shared" si="8"/>
        <v>1.7260186486141271</v>
      </c>
      <c r="G42" s="118">
        <v>20862</v>
      </c>
      <c r="H42" s="119">
        <f t="shared" si="9"/>
        <v>-2.2490863086870982E-2</v>
      </c>
      <c r="I42" s="118">
        <v>22180</v>
      </c>
      <c r="J42" s="119">
        <f t="shared" si="10"/>
        <v>6.3177068353944987E-2</v>
      </c>
      <c r="K42" s="118">
        <v>25047</v>
      </c>
      <c r="L42" s="119">
        <f t="shared" si="11"/>
        <v>0.12926059513074839</v>
      </c>
      <c r="M42" s="118"/>
      <c r="N42" s="119"/>
    </row>
    <row r="43" spans="2:15" ht="15.75" x14ac:dyDescent="0.25">
      <c r="B43" s="120" t="s">
        <v>30</v>
      </c>
      <c r="C43" s="121">
        <v>116562</v>
      </c>
      <c r="D43" s="122">
        <v>-0.50485115204241149</v>
      </c>
      <c r="E43" s="121">
        <v>206631</v>
      </c>
      <c r="F43" s="122">
        <f t="shared" si="8"/>
        <v>0.77271323415864512</v>
      </c>
      <c r="G43" s="121">
        <v>271944</v>
      </c>
      <c r="H43" s="122">
        <f t="shared" si="9"/>
        <v>0.31608519534822954</v>
      </c>
      <c r="I43" s="121">
        <v>302350</v>
      </c>
      <c r="J43" s="122">
        <f t="shared" si="10"/>
        <v>0.11180978436736977</v>
      </c>
      <c r="K43" s="121">
        <v>308399</v>
      </c>
      <c r="L43" s="122">
        <f t="shared" si="11"/>
        <v>2.0006614850339055E-2</v>
      </c>
      <c r="M43" s="121">
        <v>23120</v>
      </c>
      <c r="N43" s="122">
        <v>-8.1847424645566047E-2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  <c r="K46" s="123"/>
      <c r="N46" s="79"/>
    </row>
    <row r="48" spans="2:15" ht="48.75" customHeight="1" thickBot="1" x14ac:dyDescent="0.3">
      <c r="B48" s="270" t="s">
        <v>268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$C$7</f>
        <v>2020</v>
      </c>
      <c r="D51" s="295"/>
      <c r="E51" s="296">
        <f>$E$7</f>
        <v>2021</v>
      </c>
      <c r="F51" s="295"/>
      <c r="G51" s="296">
        <f>$G$7</f>
        <v>2022</v>
      </c>
      <c r="H51" s="295"/>
      <c r="I51" s="296">
        <f>$I$7</f>
        <v>2023</v>
      </c>
      <c r="J51" s="295"/>
      <c r="K51" s="296">
        <f>$K$7</f>
        <v>2024</v>
      </c>
      <c r="L51" s="295"/>
      <c r="M51" s="296">
        <f>$M$7</f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CONCATENATE("var. ",RIGHT(C51,2),"/",RIGHT(C51-1,2))</f>
        <v>var. 20/19</v>
      </c>
      <c r="E52" s="116" t="s">
        <v>69</v>
      </c>
      <c r="F52" s="115" t="str">
        <f>CONCATENATE("var. ",RIGHT(E51,2),"/",RIGHT(E51-1,2))</f>
        <v>var. 21/20</v>
      </c>
      <c r="G52" s="116" t="s">
        <v>69</v>
      </c>
      <c r="H52" s="115" t="str">
        <f>CONCATENATE("var. ",RIGHT(G51,2),"/",RIGHT(G51-1,2))</f>
        <v>var. 22/21</v>
      </c>
      <c r="I52" s="116" t="s">
        <v>69</v>
      </c>
      <c r="J52" s="115" t="s">
        <v>245</v>
      </c>
      <c r="K52" s="116" t="s">
        <v>69</v>
      </c>
      <c r="L52" s="115" t="s">
        <v>246</v>
      </c>
      <c r="M52" s="116" t="s">
        <v>69</v>
      </c>
      <c r="N52" s="115" t="s">
        <v>267</v>
      </c>
    </row>
    <row r="53" spans="1:15" x14ac:dyDescent="0.25">
      <c r="A53" s="1">
        <v>1</v>
      </c>
      <c r="B53" s="117" t="s">
        <v>71</v>
      </c>
      <c r="C53" s="118">
        <v>9493</v>
      </c>
      <c r="D53" s="119">
        <v>-8.3952523400559698E-2</v>
      </c>
      <c r="E53" s="118">
        <v>2921</v>
      </c>
      <c r="F53" s="119">
        <f t="shared" ref="F53:F65" si="13">IFERROR(E53/C53-1,"-")</f>
        <v>-0.69229958917096801</v>
      </c>
      <c r="G53" s="118">
        <v>9522</v>
      </c>
      <c r="H53" s="119">
        <f t="shared" ref="H53:H65" si="14">IFERROR(G53/E53-1,"-")</f>
        <v>2.2598425196850394</v>
      </c>
      <c r="I53" s="118">
        <v>11784</v>
      </c>
      <c r="J53" s="119">
        <f t="shared" ref="J53:J65" si="15">IFERROR(I53/G53-1,"-")</f>
        <v>0.23755513547574036</v>
      </c>
      <c r="K53" s="118">
        <v>14922</v>
      </c>
      <c r="L53" s="119">
        <f>IFERROR(K53/I53-1,"-")</f>
        <v>0.2662932790224033</v>
      </c>
      <c r="M53" s="118">
        <v>14862</v>
      </c>
      <c r="N53" s="119">
        <f t="shared" ref="N53:N63" si="16">IFERROR(M53/K53-1,"-")</f>
        <v>-4.0209087253719744E-3</v>
      </c>
    </row>
    <row r="54" spans="1:15" x14ac:dyDescent="0.25">
      <c r="A54" s="1">
        <v>2</v>
      </c>
      <c r="B54" s="117" t="s">
        <v>73</v>
      </c>
      <c r="C54" s="118">
        <v>12705</v>
      </c>
      <c r="D54" s="119">
        <v>0.15437034344902778</v>
      </c>
      <c r="E54" s="118">
        <v>5092</v>
      </c>
      <c r="F54" s="119">
        <f t="shared" si="13"/>
        <v>-0.59921290830381735</v>
      </c>
      <c r="G54" s="118">
        <v>10749</v>
      </c>
      <c r="H54" s="119">
        <f t="shared" si="14"/>
        <v>1.1109583660644149</v>
      </c>
      <c r="I54" s="118">
        <v>13893</v>
      </c>
      <c r="J54" s="119">
        <f t="shared" si="15"/>
        <v>0.2924923248674296</v>
      </c>
      <c r="K54" s="118">
        <v>15680</v>
      </c>
      <c r="L54" s="119">
        <f t="shared" ref="L54:L65" si="17">IFERROR(K54/I54-1,"-")</f>
        <v>0.12862592672568929</v>
      </c>
      <c r="M54" s="118"/>
      <c r="N54" s="119"/>
    </row>
    <row r="55" spans="1:15" x14ac:dyDescent="0.25">
      <c r="A55" s="1">
        <v>3</v>
      </c>
      <c r="B55" s="117" t="s">
        <v>75</v>
      </c>
      <c r="C55" s="118">
        <v>5294</v>
      </c>
      <c r="D55" s="119">
        <v>-0.56055449489499454</v>
      </c>
      <c r="E55" s="118">
        <v>5922</v>
      </c>
      <c r="F55" s="119">
        <f t="shared" si="13"/>
        <v>0.11862485833018521</v>
      </c>
      <c r="G55" s="118">
        <v>12631</v>
      </c>
      <c r="H55" s="119">
        <f t="shared" si="14"/>
        <v>1.1328942924687606</v>
      </c>
      <c r="I55" s="118">
        <v>18087</v>
      </c>
      <c r="J55" s="119">
        <f t="shared" si="15"/>
        <v>0.43195313118517942</v>
      </c>
      <c r="K55" s="118">
        <v>14870</v>
      </c>
      <c r="L55" s="119">
        <f t="shared" si="17"/>
        <v>-0.17786255321501632</v>
      </c>
      <c r="M55" s="118"/>
      <c r="N55" s="119"/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6402</v>
      </c>
      <c r="F56" s="119" t="str">
        <f t="shared" si="13"/>
        <v>-</v>
      </c>
      <c r="G56" s="118">
        <v>10238</v>
      </c>
      <c r="H56" s="119">
        <f t="shared" si="14"/>
        <v>0.59918775382692901</v>
      </c>
      <c r="I56" s="118">
        <v>14354</v>
      </c>
      <c r="J56" s="119">
        <f t="shared" si="15"/>
        <v>0.40203164680601677</v>
      </c>
      <c r="K56" s="118">
        <v>13713</v>
      </c>
      <c r="L56" s="119">
        <f t="shared" si="17"/>
        <v>-4.4656541730528021E-2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7617</v>
      </c>
      <c r="F57" s="119" t="str">
        <f t="shared" si="13"/>
        <v>-</v>
      </c>
      <c r="G57" s="118">
        <v>14454</v>
      </c>
      <c r="H57" s="119">
        <f t="shared" si="14"/>
        <v>0.89759747932256784</v>
      </c>
      <c r="I57" s="118">
        <v>16688</v>
      </c>
      <c r="J57" s="119">
        <f t="shared" si="15"/>
        <v>0.15455929154559289</v>
      </c>
      <c r="K57" s="118">
        <v>14967</v>
      </c>
      <c r="L57" s="119">
        <f t="shared" si="17"/>
        <v>-0.10312799616490886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8838</v>
      </c>
      <c r="F58" s="119" t="str">
        <f t="shared" si="13"/>
        <v>-</v>
      </c>
      <c r="G58" s="118">
        <v>12044</v>
      </c>
      <c r="H58" s="119">
        <f t="shared" si="14"/>
        <v>0.36275175379045033</v>
      </c>
      <c r="I58" s="118">
        <v>14668</v>
      </c>
      <c r="J58" s="119">
        <f t="shared" si="15"/>
        <v>0.21786781800066413</v>
      </c>
      <c r="K58" s="118">
        <v>15572</v>
      </c>
      <c r="L58" s="119">
        <f t="shared" si="17"/>
        <v>6.1630760839923582E-2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11856</v>
      </c>
      <c r="F59" s="119" t="str">
        <f t="shared" si="13"/>
        <v>-</v>
      </c>
      <c r="G59" s="118">
        <v>12331</v>
      </c>
      <c r="H59" s="119">
        <f t="shared" si="14"/>
        <v>4.0064102564102644E-2</v>
      </c>
      <c r="I59" s="118">
        <v>16466</v>
      </c>
      <c r="J59" s="119">
        <f t="shared" si="15"/>
        <v>0.3353337117833104</v>
      </c>
      <c r="K59" s="118">
        <v>13056</v>
      </c>
      <c r="L59" s="119">
        <f t="shared" si="17"/>
        <v>-0.20709340459127901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7712</v>
      </c>
      <c r="D60" s="119">
        <v>-0.10895436164067018</v>
      </c>
      <c r="E60" s="118">
        <v>12416</v>
      </c>
      <c r="F60" s="119">
        <f t="shared" si="13"/>
        <v>0.60995850622406644</v>
      </c>
      <c r="G60" s="118">
        <v>9178</v>
      </c>
      <c r="H60" s="119">
        <f t="shared" si="14"/>
        <v>-0.26079252577319589</v>
      </c>
      <c r="I60" s="118">
        <v>13548</v>
      </c>
      <c r="J60" s="119">
        <f t="shared" si="15"/>
        <v>0.47613859228590116</v>
      </c>
      <c r="K60" s="118">
        <v>9705</v>
      </c>
      <c r="L60" s="119">
        <f t="shared" si="17"/>
        <v>-0.28365810451727191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7090</v>
      </c>
      <c r="D61" s="119">
        <v>-0.28549833719641238</v>
      </c>
      <c r="E61" s="118">
        <v>12801</v>
      </c>
      <c r="F61" s="119">
        <f t="shared" si="13"/>
        <v>0.80550070521861783</v>
      </c>
      <c r="G61" s="118">
        <v>13050</v>
      </c>
      <c r="H61" s="119">
        <f t="shared" si="14"/>
        <v>1.9451605343332456E-2</v>
      </c>
      <c r="I61" s="118">
        <v>15730</v>
      </c>
      <c r="J61" s="119">
        <f t="shared" si="15"/>
        <v>0.20536398467432959</v>
      </c>
      <c r="K61" s="118">
        <v>13601</v>
      </c>
      <c r="L61" s="119">
        <f t="shared" si="17"/>
        <v>-0.13534647171010805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7680</v>
      </c>
      <c r="D62" s="119">
        <v>-0.25825767819200307</v>
      </c>
      <c r="E62" s="118">
        <v>12385</v>
      </c>
      <c r="F62" s="119">
        <f t="shared" si="13"/>
        <v>0.61263020833333326</v>
      </c>
      <c r="G62" s="118">
        <v>14337</v>
      </c>
      <c r="H62" s="119">
        <f t="shared" si="14"/>
        <v>0.157610012111425</v>
      </c>
      <c r="I62" s="118">
        <v>16623</v>
      </c>
      <c r="J62" s="119">
        <f t="shared" si="15"/>
        <v>0.15944758317639685</v>
      </c>
      <c r="K62" s="118">
        <v>16019</v>
      </c>
      <c r="L62" s="119">
        <f t="shared" si="17"/>
        <v>-3.6335198219334619E-2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5836</v>
      </c>
      <c r="D63" s="119">
        <v>-0.53971133370139601</v>
      </c>
      <c r="E63" s="118">
        <v>13540</v>
      </c>
      <c r="F63" s="119">
        <f t="shared" si="13"/>
        <v>1.3200822481151473</v>
      </c>
      <c r="G63" s="118">
        <v>14216</v>
      </c>
      <c r="H63" s="119">
        <f t="shared" si="14"/>
        <v>4.9926144756277768E-2</v>
      </c>
      <c r="I63" s="118">
        <v>17852</v>
      </c>
      <c r="J63" s="119">
        <f t="shared" si="15"/>
        <v>0.25576814856499719</v>
      </c>
      <c r="K63" s="118">
        <v>19160</v>
      </c>
      <c r="L63" s="119">
        <f t="shared" si="17"/>
        <v>7.3269101501232337E-2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4463</v>
      </c>
      <c r="D64" s="119">
        <v>-0.54403351042092352</v>
      </c>
      <c r="E64" s="118">
        <v>10372</v>
      </c>
      <c r="F64" s="119">
        <f t="shared" si="13"/>
        <v>1.3239973112256331</v>
      </c>
      <c r="G64" s="118">
        <v>10635</v>
      </c>
      <c r="H64" s="119">
        <f t="shared" si="14"/>
        <v>2.5356729656768273E-2</v>
      </c>
      <c r="I64" s="118">
        <v>11703</v>
      </c>
      <c r="J64" s="119">
        <f t="shared" si="15"/>
        <v>0.10042313117066293</v>
      </c>
      <c r="K64" s="118">
        <v>13225</v>
      </c>
      <c r="L64" s="119">
        <f t="shared" si="17"/>
        <v>0.13005212338716565</v>
      </c>
      <c r="M64" s="118"/>
      <c r="N64" s="119"/>
    </row>
    <row r="65" spans="1:15" ht="15.75" x14ac:dyDescent="0.25">
      <c r="B65" s="120" t="s">
        <v>30</v>
      </c>
      <c r="C65" s="121">
        <v>71188</v>
      </c>
      <c r="D65" s="122">
        <v>-0.42911216789497741</v>
      </c>
      <c r="E65" s="121">
        <v>110162</v>
      </c>
      <c r="F65" s="122">
        <f t="shared" si="13"/>
        <v>0.54747991234477711</v>
      </c>
      <c r="G65" s="121">
        <v>143385</v>
      </c>
      <c r="H65" s="122">
        <f t="shared" si="14"/>
        <v>0.30158312303698187</v>
      </c>
      <c r="I65" s="121">
        <v>181396</v>
      </c>
      <c r="J65" s="122">
        <f t="shared" si="15"/>
        <v>0.26509746486731522</v>
      </c>
      <c r="K65" s="121">
        <v>174490</v>
      </c>
      <c r="L65" s="122">
        <f t="shared" si="17"/>
        <v>-3.807140179496793E-2</v>
      </c>
      <c r="M65" s="121">
        <v>14862</v>
      </c>
      <c r="N65" s="122">
        <v>-4.0209087253719744E-3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  <c r="K68" s="123"/>
      <c r="N68" s="79"/>
    </row>
    <row r="70" spans="1:15" ht="48.75" customHeight="1" thickBot="1" x14ac:dyDescent="0.3">
      <c r="B70" s="270" t="s">
        <v>269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$C$7</f>
        <v>2020</v>
      </c>
      <c r="D73" s="295"/>
      <c r="E73" s="296">
        <f>$E$7</f>
        <v>2021</v>
      </c>
      <c r="F73" s="295"/>
      <c r="G73" s="296">
        <f>$G$7</f>
        <v>2022</v>
      </c>
      <c r="H73" s="295"/>
      <c r="I73" s="296">
        <f>$I$7</f>
        <v>2023</v>
      </c>
      <c r="J73" s="295"/>
      <c r="K73" s="296">
        <f>$K$7</f>
        <v>2024</v>
      </c>
      <c r="L73" s="295"/>
      <c r="M73" s="296">
        <f>$M$7</f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CONCATENATE("var. ",RIGHT(C73,2),"/",RIGHT(C73-1,2))</f>
        <v>var. 20/19</v>
      </c>
      <c r="E74" s="116" t="s">
        <v>69</v>
      </c>
      <c r="F74" s="115" t="str">
        <f>CONCATENATE("var. ",RIGHT(E73,2),"/",RIGHT(E73-1,2))</f>
        <v>var. 21/20</v>
      </c>
      <c r="G74" s="116" t="s">
        <v>69</v>
      </c>
      <c r="H74" s="115" t="str">
        <f>CONCATENATE("var. ",RIGHT(G73,2),"/",RIGHT(G73-1,2))</f>
        <v>var. 22/21</v>
      </c>
      <c r="I74" s="116" t="s">
        <v>69</v>
      </c>
      <c r="J74" s="115" t="s">
        <v>245</v>
      </c>
      <c r="K74" s="116" t="s">
        <v>69</v>
      </c>
      <c r="L74" s="115" t="s">
        <v>246</v>
      </c>
      <c r="M74" s="116" t="s">
        <v>69</v>
      </c>
      <c r="N74" s="115" t="s">
        <v>267</v>
      </c>
    </row>
    <row r="75" spans="1:15" x14ac:dyDescent="0.25">
      <c r="A75" s="1">
        <v>1</v>
      </c>
      <c r="B75" s="117" t="s">
        <v>71</v>
      </c>
      <c r="C75" s="118">
        <v>8601</v>
      </c>
      <c r="D75" s="119">
        <v>3.9647044602925119E-2</v>
      </c>
      <c r="E75" s="118">
        <v>1706</v>
      </c>
      <c r="F75" s="119">
        <f t="shared" ref="F75:F87" si="18">IFERROR(E75/C75-1,"-")</f>
        <v>-0.80165097081734682</v>
      </c>
      <c r="G75" s="118">
        <v>5493</v>
      </c>
      <c r="H75" s="119">
        <f t="shared" ref="H75:H87" si="19">IFERROR(G75/E75-1,"-")</f>
        <v>2.2198124267291912</v>
      </c>
      <c r="I75" s="118">
        <v>9852</v>
      </c>
      <c r="J75" s="119">
        <f t="shared" ref="J75:J87" si="20">IFERROR(I75/G75-1,"-")</f>
        <v>0.79355543418896768</v>
      </c>
      <c r="K75" s="118">
        <v>10259</v>
      </c>
      <c r="L75" s="119">
        <f>IFERROR(K75/I75-1,"-")</f>
        <v>4.1311408850994713E-2</v>
      </c>
      <c r="M75" s="118">
        <v>8258</v>
      </c>
      <c r="N75" s="119">
        <f t="shared" ref="N75:N83" si="21">IFERROR(M75/K75-1,"-")</f>
        <v>-0.19504825031679496</v>
      </c>
    </row>
    <row r="76" spans="1:15" x14ac:dyDescent="0.25">
      <c r="A76" s="1">
        <v>2</v>
      </c>
      <c r="B76" s="117" t="s">
        <v>73</v>
      </c>
      <c r="C76" s="118">
        <v>10666</v>
      </c>
      <c r="D76" s="119">
        <v>0.38214331994298312</v>
      </c>
      <c r="E76" s="118">
        <v>4288</v>
      </c>
      <c r="F76" s="119">
        <f t="shared" si="18"/>
        <v>-0.59797487342958933</v>
      </c>
      <c r="G76" s="118">
        <v>7277</v>
      </c>
      <c r="H76" s="119">
        <f t="shared" si="19"/>
        <v>0.69706156716417911</v>
      </c>
      <c r="I76" s="118">
        <v>9758</v>
      </c>
      <c r="J76" s="119">
        <f t="shared" si="20"/>
        <v>0.34093719939535516</v>
      </c>
      <c r="K76" s="118">
        <v>8762</v>
      </c>
      <c r="L76" s="119">
        <f t="shared" ref="L76:L87" si="22">IFERROR(K76/I76-1,"-")</f>
        <v>-0.10207009633121544</v>
      </c>
      <c r="M76" s="118"/>
      <c r="N76" s="119"/>
    </row>
    <row r="77" spans="1:15" x14ac:dyDescent="0.25">
      <c r="A77" s="1">
        <v>3</v>
      </c>
      <c r="B77" s="117" t="s">
        <v>75</v>
      </c>
      <c r="C77" s="118">
        <v>4206</v>
      </c>
      <c r="D77" s="119">
        <v>-0.47588785046728976</v>
      </c>
      <c r="E77" s="118">
        <v>6367</v>
      </c>
      <c r="F77" s="119">
        <f t="shared" si="18"/>
        <v>0.51378982406086537</v>
      </c>
      <c r="G77" s="118">
        <v>9595</v>
      </c>
      <c r="H77" s="119">
        <f t="shared" si="19"/>
        <v>0.50698916287105389</v>
      </c>
      <c r="I77" s="118">
        <v>12059</v>
      </c>
      <c r="J77" s="119">
        <f t="shared" si="20"/>
        <v>0.25680041688379363</v>
      </c>
      <c r="K77" s="118">
        <v>10788</v>
      </c>
      <c r="L77" s="119">
        <f t="shared" si="22"/>
        <v>-0.1053984575835476</v>
      </c>
      <c r="M77" s="118"/>
      <c r="N77" s="119"/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5148</v>
      </c>
      <c r="F78" s="119" t="str">
        <f t="shared" si="18"/>
        <v>-</v>
      </c>
      <c r="G78" s="118">
        <v>11823</v>
      </c>
      <c r="H78" s="119">
        <f t="shared" si="19"/>
        <v>1.2966200466200468</v>
      </c>
      <c r="I78" s="118">
        <v>10761</v>
      </c>
      <c r="J78" s="119">
        <f t="shared" si="20"/>
        <v>-8.9824917533620874E-2</v>
      </c>
      <c r="K78" s="118">
        <v>9063</v>
      </c>
      <c r="L78" s="119">
        <f t="shared" si="22"/>
        <v>-0.15779202676331194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7729</v>
      </c>
      <c r="F79" s="119" t="str">
        <f t="shared" si="18"/>
        <v>-</v>
      </c>
      <c r="G79" s="118">
        <v>11828</v>
      </c>
      <c r="H79" s="119">
        <f t="shared" si="19"/>
        <v>0.53034027687928575</v>
      </c>
      <c r="I79" s="118">
        <v>11521</v>
      </c>
      <c r="J79" s="119">
        <f t="shared" si="20"/>
        <v>-2.5955360162326691E-2</v>
      </c>
      <c r="K79" s="118">
        <v>9774</v>
      </c>
      <c r="L79" s="119">
        <f t="shared" si="22"/>
        <v>-0.1516361426959465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9609</v>
      </c>
      <c r="F80" s="119" t="str">
        <f t="shared" si="18"/>
        <v>-</v>
      </c>
      <c r="G80" s="118">
        <v>12260</v>
      </c>
      <c r="H80" s="119">
        <f t="shared" si="19"/>
        <v>0.27588718909355814</v>
      </c>
      <c r="I80" s="118">
        <v>11203</v>
      </c>
      <c r="J80" s="119">
        <f t="shared" si="20"/>
        <v>-8.6215334420880918E-2</v>
      </c>
      <c r="K80" s="118">
        <v>12643</v>
      </c>
      <c r="L80" s="119">
        <f t="shared" si="22"/>
        <v>0.12853699901812021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8691</v>
      </c>
      <c r="F81" s="119" t="str">
        <f t="shared" si="18"/>
        <v>-</v>
      </c>
      <c r="G81" s="118">
        <v>13253</v>
      </c>
      <c r="H81" s="119">
        <f t="shared" si="19"/>
        <v>0.52491082729260152</v>
      </c>
      <c r="I81" s="118">
        <v>8612</v>
      </c>
      <c r="J81" s="119">
        <f t="shared" si="20"/>
        <v>-0.3501848638044216</v>
      </c>
      <c r="K81" s="118">
        <v>17033</v>
      </c>
      <c r="L81" s="119">
        <f t="shared" si="22"/>
        <v>0.97782164421737106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1941</v>
      </c>
      <c r="D82" s="119">
        <v>-0.82580992551377541</v>
      </c>
      <c r="E82" s="118">
        <v>9642</v>
      </c>
      <c r="F82" s="119">
        <f t="shared" si="18"/>
        <v>3.9675425038639878</v>
      </c>
      <c r="G82" s="118">
        <v>11778</v>
      </c>
      <c r="H82" s="119">
        <f t="shared" si="19"/>
        <v>0.22153080273802117</v>
      </c>
      <c r="I82" s="118">
        <v>8620</v>
      </c>
      <c r="J82" s="119">
        <f t="shared" si="20"/>
        <v>-0.26812701647138737</v>
      </c>
      <c r="K82" s="118">
        <v>11993</v>
      </c>
      <c r="L82" s="119">
        <f t="shared" si="22"/>
        <v>0.39129930394431556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2854</v>
      </c>
      <c r="D83" s="119">
        <v>-0.65195121951219515</v>
      </c>
      <c r="E83" s="118">
        <v>9766</v>
      </c>
      <c r="F83" s="119">
        <f t="shared" si="18"/>
        <v>2.4218640504555009</v>
      </c>
      <c r="G83" s="118">
        <v>11498</v>
      </c>
      <c r="H83" s="119">
        <f t="shared" si="19"/>
        <v>0.17734998976039318</v>
      </c>
      <c r="I83" s="118">
        <v>7357</v>
      </c>
      <c r="J83" s="119">
        <f t="shared" si="20"/>
        <v>-0.36014959123325796</v>
      </c>
      <c r="K83" s="118">
        <v>13491</v>
      </c>
      <c r="L83" s="119">
        <f t="shared" si="22"/>
        <v>0.83376376240315353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4482</v>
      </c>
      <c r="D84" s="119">
        <v>-0.55027092113184828</v>
      </c>
      <c r="E84" s="118">
        <v>11629</v>
      </c>
      <c r="F84" s="119">
        <f t="shared" si="18"/>
        <v>1.5946006247211066</v>
      </c>
      <c r="G84" s="118">
        <v>11877</v>
      </c>
      <c r="H84" s="119">
        <f t="shared" si="19"/>
        <v>2.1325995356436422E-2</v>
      </c>
      <c r="I84" s="118">
        <v>11841</v>
      </c>
      <c r="J84" s="119">
        <f t="shared" si="20"/>
        <v>-3.0310684516291486E-3</v>
      </c>
      <c r="K84" s="118">
        <v>8327</v>
      </c>
      <c r="L84" s="119">
        <f t="shared" si="22"/>
        <v>-0.29676547588886071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3606</v>
      </c>
      <c r="D85" s="119">
        <v>-0.61707550175215031</v>
      </c>
      <c r="E85" s="118">
        <v>10924</v>
      </c>
      <c r="F85" s="119">
        <f t="shared" si="18"/>
        <v>2.0293954520244037</v>
      </c>
      <c r="G85" s="118">
        <v>11650</v>
      </c>
      <c r="H85" s="119">
        <f t="shared" si="19"/>
        <v>6.6459172464298888E-2</v>
      </c>
      <c r="I85" s="118">
        <v>8893</v>
      </c>
      <c r="J85" s="119">
        <f t="shared" si="20"/>
        <v>-0.23665236051502148</v>
      </c>
      <c r="K85" s="118">
        <v>9954</v>
      </c>
      <c r="L85" s="119">
        <f t="shared" si="22"/>
        <v>0.11930732036433156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3366</v>
      </c>
      <c r="D86" s="119">
        <v>-0.68679631525076767</v>
      </c>
      <c r="E86" s="118">
        <v>10970</v>
      </c>
      <c r="F86" s="119">
        <f t="shared" si="18"/>
        <v>2.2590612002376709</v>
      </c>
      <c r="G86" s="118">
        <v>10227</v>
      </c>
      <c r="H86" s="119">
        <f t="shared" si="19"/>
        <v>-6.7730173199635368E-2</v>
      </c>
      <c r="I86" s="118">
        <v>10477</v>
      </c>
      <c r="J86" s="119">
        <f t="shared" si="20"/>
        <v>2.4445096313679526E-2</v>
      </c>
      <c r="K86" s="118">
        <v>11822</v>
      </c>
      <c r="L86" s="119">
        <f t="shared" si="22"/>
        <v>0.12837644363844603</v>
      </c>
      <c r="M86" s="118"/>
      <c r="N86" s="119"/>
    </row>
    <row r="87" spans="1:15" ht="15.75" x14ac:dyDescent="0.25">
      <c r="B87" s="120" t="s">
        <v>30</v>
      </c>
      <c r="C87" s="121">
        <v>45374</v>
      </c>
      <c r="D87" s="122">
        <v>-0.59015815953247652</v>
      </c>
      <c r="E87" s="121">
        <v>96469</v>
      </c>
      <c r="F87" s="122">
        <f t="shared" si="18"/>
        <v>1.126085423370212</v>
      </c>
      <c r="G87" s="121">
        <v>128559</v>
      </c>
      <c r="H87" s="122">
        <f t="shared" si="19"/>
        <v>0.33264572038686002</v>
      </c>
      <c r="I87" s="121">
        <v>120954</v>
      </c>
      <c r="J87" s="122">
        <f t="shared" si="20"/>
        <v>-5.9155718386110667E-2</v>
      </c>
      <c r="K87" s="121">
        <v>133909</v>
      </c>
      <c r="L87" s="122">
        <f t="shared" si="22"/>
        <v>0.10710683400300947</v>
      </c>
      <c r="M87" s="121">
        <v>8258</v>
      </c>
      <c r="N87" s="122">
        <v>-0.19504825031679496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  <c r="K90" s="123"/>
      <c r="N90" s="79"/>
    </row>
    <row r="92" spans="1:15" ht="48.75" customHeight="1" thickBot="1" x14ac:dyDescent="0.3">
      <c r="B92" s="270" t="s">
        <v>270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$C$7</f>
        <v>2020</v>
      </c>
      <c r="D95" s="295"/>
      <c r="E95" s="296">
        <f>$E$7</f>
        <v>2021</v>
      </c>
      <c r="F95" s="295"/>
      <c r="G95" s="296">
        <f>$G$7</f>
        <v>2022</v>
      </c>
      <c r="H95" s="295"/>
      <c r="I95" s="296">
        <f>$I$7</f>
        <v>2023</v>
      </c>
      <c r="J95" s="295"/>
      <c r="K95" s="296">
        <f>$K$7</f>
        <v>2024</v>
      </c>
      <c r="L95" s="295"/>
      <c r="M95" s="296">
        <f>$M$7</f>
        <v>2025</v>
      </c>
      <c r="N95" s="297"/>
    </row>
    <row r="96" spans="1:15" ht="16.5" thickTop="1" thickBot="1" x14ac:dyDescent="0.3">
      <c r="B96" s="85"/>
      <c r="C96" s="114" t="s">
        <v>69</v>
      </c>
      <c r="D96" s="115" t="str">
        <f>CONCATENATE("var. ",RIGHT(C95,2),"/",RIGHT(C95-1,2))</f>
        <v>var. 20/19</v>
      </c>
      <c r="E96" s="116" t="s">
        <v>69</v>
      </c>
      <c r="F96" s="115" t="str">
        <f>CONCATENATE("var. ",RIGHT(E95,2),"/",RIGHT(E95-1,2))</f>
        <v>var. 21/20</v>
      </c>
      <c r="G96" s="116" t="s">
        <v>69</v>
      </c>
      <c r="H96" s="115" t="str">
        <f>CONCATENATE("var. ",RIGHT(G95,2),"/",RIGHT(G95-1,2))</f>
        <v>var. 22/21</v>
      </c>
      <c r="I96" s="116" t="s">
        <v>69</v>
      </c>
      <c r="J96" s="115" t="s">
        <v>245</v>
      </c>
      <c r="K96" s="116" t="s">
        <v>69</v>
      </c>
      <c r="L96" s="115" t="s">
        <v>246</v>
      </c>
      <c r="M96" s="116" t="s">
        <v>69</v>
      </c>
      <c r="N96" s="115" t="s">
        <v>267</v>
      </c>
    </row>
    <row r="97" spans="2:14" x14ac:dyDescent="0.25">
      <c r="B97" s="117" t="s">
        <v>71</v>
      </c>
      <c r="C97" s="118">
        <v>28069</v>
      </c>
      <c r="D97" s="119">
        <v>-0.1078443837009726</v>
      </c>
      <c r="E97" s="118">
        <v>4441</v>
      </c>
      <c r="F97" s="119">
        <f t="shared" ref="F97:F109" si="23">IFERROR(E97/C97-1,"-")</f>
        <v>-0.84178274965264177</v>
      </c>
      <c r="G97" s="118">
        <v>25050</v>
      </c>
      <c r="H97" s="119">
        <f t="shared" ref="H97:H109" si="24">IFERROR(G97/E97-1,"-")</f>
        <v>4.6406214816482771</v>
      </c>
      <c r="I97" s="118">
        <v>37942</v>
      </c>
      <c r="J97" s="119">
        <f t="shared" ref="J97:J109" si="25">IFERROR(I97/G97-1,"-")</f>
        <v>0.51465069860279433</v>
      </c>
      <c r="K97" s="118">
        <v>37470</v>
      </c>
      <c r="L97" s="119">
        <f t="shared" ref="L97:L109" si="26">IFERROR(K97/I97-1,"-")</f>
        <v>-1.2440040061145963E-2</v>
      </c>
      <c r="M97" s="118">
        <v>33957</v>
      </c>
      <c r="N97" s="119">
        <f t="shared" ref="N97:N105" si="27">IFERROR(M97/K97-1,"-")</f>
        <v>-9.375500400320258E-2</v>
      </c>
    </row>
    <row r="98" spans="2:14" x14ac:dyDescent="0.25">
      <c r="B98" s="117" t="s">
        <v>73</v>
      </c>
      <c r="C98" s="118">
        <v>28475</v>
      </c>
      <c r="D98" s="119">
        <v>-3.1158101106287805E-3</v>
      </c>
      <c r="E98" s="118">
        <v>5762</v>
      </c>
      <c r="F98" s="119">
        <f t="shared" si="23"/>
        <v>-0.79764705882352938</v>
      </c>
      <c r="G98" s="118">
        <v>23883</v>
      </c>
      <c r="H98" s="119">
        <f t="shared" si="24"/>
        <v>3.1449149600833044</v>
      </c>
      <c r="I98" s="118">
        <v>28543</v>
      </c>
      <c r="J98" s="119">
        <f t="shared" si="25"/>
        <v>0.19511786626470706</v>
      </c>
      <c r="K98" s="118">
        <v>31515</v>
      </c>
      <c r="L98" s="119">
        <f t="shared" si="26"/>
        <v>0.10412360298497014</v>
      </c>
      <c r="M98" s="118"/>
      <c r="N98" s="119"/>
    </row>
    <row r="99" spans="2:14" x14ac:dyDescent="0.25">
      <c r="B99" s="117" t="s">
        <v>75</v>
      </c>
      <c r="C99" s="118">
        <v>10752</v>
      </c>
      <c r="D99" s="119">
        <v>-0.6334878647395692</v>
      </c>
      <c r="E99" s="118">
        <v>10040</v>
      </c>
      <c r="F99" s="119">
        <f t="shared" si="23"/>
        <v>-6.6220238095238138E-2</v>
      </c>
      <c r="G99" s="118">
        <v>24877</v>
      </c>
      <c r="H99" s="119">
        <f t="shared" si="24"/>
        <v>1.4777888446215139</v>
      </c>
      <c r="I99" s="118">
        <v>28208</v>
      </c>
      <c r="J99" s="119">
        <f t="shared" si="25"/>
        <v>0.13389878200747685</v>
      </c>
      <c r="K99" s="118">
        <v>32985</v>
      </c>
      <c r="L99" s="119">
        <f t="shared" si="26"/>
        <v>0.16934912081678966</v>
      </c>
      <c r="M99" s="118"/>
      <c r="N99" s="119"/>
    </row>
    <row r="100" spans="2:14" x14ac:dyDescent="0.25">
      <c r="B100" s="117" t="s">
        <v>77</v>
      </c>
      <c r="C100" s="118">
        <v>0</v>
      </c>
      <c r="D100" s="119">
        <v>-1</v>
      </c>
      <c r="E100" s="118">
        <v>8007</v>
      </c>
      <c r="F100" s="119" t="str">
        <f t="shared" si="23"/>
        <v>-</v>
      </c>
      <c r="G100" s="118">
        <v>21470</v>
      </c>
      <c r="H100" s="119">
        <f t="shared" si="24"/>
        <v>1.6814037716997627</v>
      </c>
      <c r="I100" s="118">
        <v>17602</v>
      </c>
      <c r="J100" s="119">
        <f t="shared" si="25"/>
        <v>-0.18015836050302747</v>
      </c>
      <c r="K100" s="118">
        <v>23357</v>
      </c>
      <c r="L100" s="119">
        <f t="shared" si="26"/>
        <v>0.32695148278604713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8679</v>
      </c>
      <c r="F101" s="119" t="str">
        <f t="shared" si="23"/>
        <v>-</v>
      </c>
      <c r="G101" s="118">
        <v>18584</v>
      </c>
      <c r="H101" s="119">
        <f t="shared" si="24"/>
        <v>1.1412605138840881</v>
      </c>
      <c r="I101" s="118">
        <v>14402</v>
      </c>
      <c r="J101" s="119">
        <f t="shared" si="25"/>
        <v>-0.22503228583727941</v>
      </c>
      <c r="K101" s="118">
        <v>13575</v>
      </c>
      <c r="L101" s="119">
        <f t="shared" si="26"/>
        <v>-5.7422580197194817E-2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8348</v>
      </c>
      <c r="F102" s="119" t="str">
        <f t="shared" si="23"/>
        <v>-</v>
      </c>
      <c r="G102" s="118">
        <v>16166</v>
      </c>
      <c r="H102" s="119">
        <f t="shared" si="24"/>
        <v>0.93651173933876386</v>
      </c>
      <c r="I102" s="118">
        <v>12768</v>
      </c>
      <c r="J102" s="119">
        <f t="shared" si="25"/>
        <v>-0.21019423481380672</v>
      </c>
      <c r="K102" s="118">
        <v>11859</v>
      </c>
      <c r="L102" s="119">
        <f t="shared" si="26"/>
        <v>-7.1193609022556337E-2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10677</v>
      </c>
      <c r="F103" s="119" t="str">
        <f t="shared" si="23"/>
        <v>-</v>
      </c>
      <c r="G103" s="118">
        <v>17702</v>
      </c>
      <c r="H103" s="119">
        <f t="shared" si="24"/>
        <v>0.65795635478130565</v>
      </c>
      <c r="I103" s="118">
        <v>15329</v>
      </c>
      <c r="J103" s="119">
        <f t="shared" si="25"/>
        <v>-0.13405264941814488</v>
      </c>
      <c r="K103" s="118">
        <v>15153</v>
      </c>
      <c r="L103" s="119">
        <f t="shared" si="26"/>
        <v>-1.148150564289907E-2</v>
      </c>
      <c r="M103" s="118"/>
      <c r="N103" s="119"/>
    </row>
    <row r="104" spans="2:14" x14ac:dyDescent="0.25">
      <c r="B104" s="117" t="s">
        <v>85</v>
      </c>
      <c r="C104" s="118">
        <v>5572</v>
      </c>
      <c r="D104" s="119">
        <v>-0.70543455275956868</v>
      </c>
      <c r="E104" s="118">
        <v>14093</v>
      </c>
      <c r="F104" s="119">
        <f t="shared" si="23"/>
        <v>1.5292534099066764</v>
      </c>
      <c r="G104" s="118">
        <v>20739</v>
      </c>
      <c r="H104" s="119">
        <f t="shared" si="24"/>
        <v>0.47158163627332716</v>
      </c>
      <c r="I104" s="118">
        <v>21205</v>
      </c>
      <c r="J104" s="119">
        <f t="shared" si="25"/>
        <v>2.2469742996287234E-2</v>
      </c>
      <c r="K104" s="118">
        <v>20897</v>
      </c>
      <c r="L104" s="119">
        <f t="shared" si="26"/>
        <v>-1.4524876208441451E-2</v>
      </c>
      <c r="M104" s="118"/>
      <c r="N104" s="119"/>
    </row>
    <row r="105" spans="2:14" x14ac:dyDescent="0.25">
      <c r="B105" s="117" t="s">
        <v>87</v>
      </c>
      <c r="C105" s="118">
        <v>4557</v>
      </c>
      <c r="D105" s="119">
        <v>-0.75163505559189014</v>
      </c>
      <c r="E105" s="118">
        <v>13635</v>
      </c>
      <c r="F105" s="119">
        <f t="shared" si="23"/>
        <v>1.9921000658327848</v>
      </c>
      <c r="G105" s="118">
        <v>17676</v>
      </c>
      <c r="H105" s="119">
        <f t="shared" si="24"/>
        <v>0.29636963696369634</v>
      </c>
      <c r="I105" s="118">
        <v>17064</v>
      </c>
      <c r="J105" s="119">
        <f t="shared" si="25"/>
        <v>-3.4623217922606919E-2</v>
      </c>
      <c r="K105" s="118">
        <v>16062</v>
      </c>
      <c r="L105" s="119">
        <f t="shared" si="26"/>
        <v>-5.8720112517580914E-2</v>
      </c>
      <c r="M105" s="118"/>
      <c r="N105" s="119"/>
    </row>
    <row r="106" spans="2:14" x14ac:dyDescent="0.25">
      <c r="B106" s="117" t="s">
        <v>89</v>
      </c>
      <c r="C106" s="118">
        <v>5146</v>
      </c>
      <c r="D106" s="119">
        <v>-0.74004849464538291</v>
      </c>
      <c r="E106" s="118">
        <v>18771</v>
      </c>
      <c r="F106" s="119">
        <f t="shared" si="23"/>
        <v>2.6476875242907112</v>
      </c>
      <c r="G106" s="118">
        <v>22032</v>
      </c>
      <c r="H106" s="119">
        <f t="shared" si="24"/>
        <v>0.17372542752117637</v>
      </c>
      <c r="I106" s="118">
        <v>20857</v>
      </c>
      <c r="J106" s="119">
        <f t="shared" si="25"/>
        <v>-5.3331517792302052E-2</v>
      </c>
      <c r="K106" s="118">
        <v>18778</v>
      </c>
      <c r="L106" s="119">
        <f t="shared" si="26"/>
        <v>-9.9678764923047392E-2</v>
      </c>
      <c r="M106" s="118"/>
      <c r="N106" s="119"/>
    </row>
    <row r="107" spans="2:14" x14ac:dyDescent="0.25">
      <c r="B107" s="117" t="s">
        <v>91</v>
      </c>
      <c r="C107" s="118">
        <v>5365</v>
      </c>
      <c r="D107" s="119">
        <v>-0.79001956947162433</v>
      </c>
      <c r="E107" s="118">
        <v>24682</v>
      </c>
      <c r="F107" s="119">
        <f t="shared" si="23"/>
        <v>3.6005591798695251</v>
      </c>
      <c r="G107" s="118">
        <v>30180</v>
      </c>
      <c r="H107" s="119">
        <f t="shared" si="24"/>
        <v>0.22275342354752459</v>
      </c>
      <c r="I107" s="118">
        <v>29246</v>
      </c>
      <c r="J107" s="119">
        <f t="shared" si="25"/>
        <v>-3.0947647448641535E-2</v>
      </c>
      <c r="K107" s="118">
        <v>24055</v>
      </c>
      <c r="L107" s="119">
        <f t="shared" si="26"/>
        <v>-0.1774943582028311</v>
      </c>
      <c r="M107" s="118"/>
      <c r="N107" s="119"/>
    </row>
    <row r="108" spans="2:14" x14ac:dyDescent="0.25">
      <c r="B108" s="117" t="s">
        <v>93</v>
      </c>
      <c r="C108" s="118">
        <v>5717</v>
      </c>
      <c r="D108" s="119">
        <v>-0.79878220470223849</v>
      </c>
      <c r="E108" s="118">
        <v>25403</v>
      </c>
      <c r="F108" s="119">
        <f t="shared" si="23"/>
        <v>3.4434143781703694</v>
      </c>
      <c r="G108" s="118">
        <v>33196</v>
      </c>
      <c r="H108" s="119">
        <f t="shared" si="24"/>
        <v>0.30677479037908917</v>
      </c>
      <c r="I108" s="118">
        <v>30946</v>
      </c>
      <c r="J108" s="119">
        <f t="shared" si="25"/>
        <v>-6.7779250512109868E-2</v>
      </c>
      <c r="K108" s="118">
        <v>30168</v>
      </c>
      <c r="L108" s="119">
        <f t="shared" si="26"/>
        <v>-2.5140567440056882E-2</v>
      </c>
      <c r="M108" s="118"/>
      <c r="N108" s="119"/>
    </row>
    <row r="109" spans="2:14" ht="15.75" x14ac:dyDescent="0.25">
      <c r="B109" s="120" t="s">
        <v>30</v>
      </c>
      <c r="C109" s="121">
        <v>100111</v>
      </c>
      <c r="D109" s="122">
        <v>-0.62649190945755873</v>
      </c>
      <c r="E109" s="121">
        <v>152538</v>
      </c>
      <c r="F109" s="122">
        <f t="shared" si="23"/>
        <v>0.52368870553685398</v>
      </c>
      <c r="G109" s="121">
        <v>271555</v>
      </c>
      <c r="H109" s="122">
        <f t="shared" si="24"/>
        <v>0.78024492257666944</v>
      </c>
      <c r="I109" s="121">
        <v>274112</v>
      </c>
      <c r="J109" s="122">
        <f t="shared" si="25"/>
        <v>9.4161403767192287E-3</v>
      </c>
      <c r="K109" s="121">
        <v>275874</v>
      </c>
      <c r="L109" s="122">
        <f t="shared" si="26"/>
        <v>6.4280294186318532E-3</v>
      </c>
      <c r="M109" s="121">
        <v>33957</v>
      </c>
      <c r="N109" s="122">
        <v>-9.375500400320258E-2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  <c r="K112" s="123"/>
      <c r="N112" s="79"/>
    </row>
    <row r="114" spans="1:15" ht="48.75" customHeight="1" thickBot="1" x14ac:dyDescent="0.3">
      <c r="B114" s="270" t="s">
        <v>271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f>$C$7</f>
        <v>2020</v>
      </c>
      <c r="D117" s="295"/>
      <c r="E117" s="296">
        <f>$E$7</f>
        <v>2021</v>
      </c>
      <c r="F117" s="295"/>
      <c r="G117" s="296">
        <f>$G$7</f>
        <v>2022</v>
      </c>
      <c r="H117" s="295"/>
      <c r="I117" s="296">
        <f>$I$7</f>
        <v>2023</v>
      </c>
      <c r="J117" s="295"/>
      <c r="K117" s="296">
        <f>$K$7</f>
        <v>2024</v>
      </c>
      <c r="L117" s="295"/>
      <c r="M117" s="296">
        <f>$M$7</f>
        <v>2025</v>
      </c>
      <c r="N117" s="297"/>
    </row>
    <row r="118" spans="1:15" ht="16.5" thickTop="1" thickBot="1" x14ac:dyDescent="0.3">
      <c r="B118" s="85"/>
      <c r="C118" s="114" t="s">
        <v>69</v>
      </c>
      <c r="D118" s="115" t="str">
        <f>CONCATENATE("var. ",RIGHT(C117,2),"/",RIGHT(C117-1,2))</f>
        <v>var. 20/19</v>
      </c>
      <c r="E118" s="116" t="s">
        <v>69</v>
      </c>
      <c r="F118" s="115" t="str">
        <f>CONCATENATE("var. ",RIGHT(E117,2),"/",RIGHT(E117-1,2))</f>
        <v>var. 21/20</v>
      </c>
      <c r="G118" s="116" t="s">
        <v>69</v>
      </c>
      <c r="H118" s="115" t="str">
        <f>CONCATENATE("var. ",RIGHT(G117,2),"/",RIGHT(G117-1,2))</f>
        <v>var. 22/21</v>
      </c>
      <c r="I118" s="116" t="s">
        <v>69</v>
      </c>
      <c r="J118" s="115" t="s">
        <v>245</v>
      </c>
      <c r="K118" s="116" t="s">
        <v>69</v>
      </c>
      <c r="L118" s="115" t="s">
        <v>246</v>
      </c>
      <c r="M118" s="116" t="s">
        <v>69</v>
      </c>
      <c r="N118" s="115" t="s">
        <v>267</v>
      </c>
    </row>
    <row r="119" spans="1:15" x14ac:dyDescent="0.25">
      <c r="B119" s="117" t="s">
        <v>71</v>
      </c>
      <c r="C119" s="118">
        <v>4037</v>
      </c>
      <c r="D119" s="119">
        <v>-2.2518159806295346E-2</v>
      </c>
      <c r="E119" s="118">
        <v>105</v>
      </c>
      <c r="F119" s="119">
        <f t="shared" ref="F119:F131" si="28">IFERROR(E119/C119-1,"-")</f>
        <v>-0.97399058706960617</v>
      </c>
      <c r="G119" s="118">
        <v>3433</v>
      </c>
      <c r="H119" s="119">
        <f t="shared" ref="H119:H131" si="29">IFERROR(G119/E119-1,"-")</f>
        <v>31.695238095238096</v>
      </c>
      <c r="I119" s="118">
        <v>5079</v>
      </c>
      <c r="J119" s="119">
        <f t="shared" ref="J119:J131" si="30">IFERROR(I119/G119-1,"-")</f>
        <v>0.47946402563355672</v>
      </c>
      <c r="K119" s="118">
        <v>5741</v>
      </c>
      <c r="L119" s="119">
        <f t="shared" ref="L119:L131" si="31">IFERROR(K119/I119-1,"-")</f>
        <v>0.13034061823193532</v>
      </c>
      <c r="M119" s="118">
        <v>5027</v>
      </c>
      <c r="N119" s="119">
        <f t="shared" ref="N119:N127" si="32">IFERROR(M119/K119-1,"-")</f>
        <v>-0.12436857690297853</v>
      </c>
    </row>
    <row r="120" spans="1:15" x14ac:dyDescent="0.25">
      <c r="B120" s="117" t="s">
        <v>73</v>
      </c>
      <c r="C120" s="118">
        <v>3425</v>
      </c>
      <c r="D120" s="119">
        <v>-0.18335717691940867</v>
      </c>
      <c r="E120" s="118">
        <v>159</v>
      </c>
      <c r="F120" s="119">
        <f t="shared" si="28"/>
        <v>-0.95357664233576644</v>
      </c>
      <c r="G120" s="118">
        <v>3574</v>
      </c>
      <c r="H120" s="119">
        <f t="shared" si="29"/>
        <v>21.477987421383649</v>
      </c>
      <c r="I120" s="118">
        <v>3403</v>
      </c>
      <c r="J120" s="119">
        <f t="shared" si="30"/>
        <v>-4.7845551203133718E-2</v>
      </c>
      <c r="K120" s="118">
        <v>4850</v>
      </c>
      <c r="L120" s="119">
        <f t="shared" si="31"/>
        <v>0.42521304731119591</v>
      </c>
      <c r="M120" s="118"/>
      <c r="N120" s="119"/>
    </row>
    <row r="121" spans="1:15" x14ac:dyDescent="0.25">
      <c r="B121" s="117" t="s">
        <v>75</v>
      </c>
      <c r="C121" s="118">
        <v>1454</v>
      </c>
      <c r="D121" s="119">
        <v>-0.63161895110210287</v>
      </c>
      <c r="E121" s="118">
        <v>623</v>
      </c>
      <c r="F121" s="119">
        <f t="shared" si="28"/>
        <v>-0.57152682255845944</v>
      </c>
      <c r="G121" s="118">
        <v>3753</v>
      </c>
      <c r="H121" s="119">
        <f t="shared" si="29"/>
        <v>5.0240770465489568</v>
      </c>
      <c r="I121" s="118">
        <v>3286</v>
      </c>
      <c r="J121" s="119">
        <f t="shared" si="30"/>
        <v>-0.12443378630428992</v>
      </c>
      <c r="K121" s="118">
        <v>4425</v>
      </c>
      <c r="L121" s="119">
        <f t="shared" si="31"/>
        <v>0.34662203286670734</v>
      </c>
      <c r="M121" s="118"/>
      <c r="N121" s="119"/>
    </row>
    <row r="122" spans="1:15" x14ac:dyDescent="0.25">
      <c r="B122" s="117" t="s">
        <v>77</v>
      </c>
      <c r="C122" s="118">
        <v>0</v>
      </c>
      <c r="D122" s="119">
        <v>-1</v>
      </c>
      <c r="E122" s="118">
        <v>255</v>
      </c>
      <c r="F122" s="119" t="str">
        <f t="shared" si="28"/>
        <v>-</v>
      </c>
      <c r="G122" s="118">
        <v>2500</v>
      </c>
      <c r="H122" s="119">
        <f t="shared" si="29"/>
        <v>8.8039215686274517</v>
      </c>
      <c r="I122" s="118">
        <v>2023</v>
      </c>
      <c r="J122" s="119">
        <f t="shared" si="30"/>
        <v>-0.19079999999999997</v>
      </c>
      <c r="K122" s="118">
        <v>3860</v>
      </c>
      <c r="L122" s="119">
        <f t="shared" si="31"/>
        <v>0.90805734058329213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352</v>
      </c>
      <c r="F123" s="119" t="str">
        <f t="shared" si="28"/>
        <v>-</v>
      </c>
      <c r="G123" s="118">
        <v>1644</v>
      </c>
      <c r="H123" s="119">
        <f t="shared" si="29"/>
        <v>3.6704545454545459</v>
      </c>
      <c r="I123" s="118">
        <v>1553</v>
      </c>
      <c r="J123" s="119">
        <f t="shared" si="30"/>
        <v>-5.5352798053527996E-2</v>
      </c>
      <c r="K123" s="118">
        <v>1323</v>
      </c>
      <c r="L123" s="119">
        <f t="shared" si="31"/>
        <v>-0.14810045074050227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363</v>
      </c>
      <c r="F124" s="119" t="str">
        <f t="shared" si="28"/>
        <v>-</v>
      </c>
      <c r="G124" s="118">
        <v>2004</v>
      </c>
      <c r="H124" s="119">
        <f t="shared" si="29"/>
        <v>4.5206611570247937</v>
      </c>
      <c r="I124" s="118">
        <v>1777</v>
      </c>
      <c r="J124" s="119">
        <f t="shared" si="30"/>
        <v>-0.11327345309381243</v>
      </c>
      <c r="K124" s="118">
        <v>1481</v>
      </c>
      <c r="L124" s="119">
        <f t="shared" si="31"/>
        <v>-0.16657287563308942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433</v>
      </c>
      <c r="F125" s="119" t="str">
        <f t="shared" si="28"/>
        <v>-</v>
      </c>
      <c r="G125" s="118">
        <v>2896</v>
      </c>
      <c r="H125" s="119">
        <f t="shared" si="29"/>
        <v>5.6882217090069283</v>
      </c>
      <c r="I125" s="118">
        <v>1965</v>
      </c>
      <c r="J125" s="119">
        <f t="shared" si="30"/>
        <v>-0.32147790055248615</v>
      </c>
      <c r="K125" s="118">
        <v>1886</v>
      </c>
      <c r="L125" s="119">
        <f t="shared" si="31"/>
        <v>-4.0203562340966892E-2</v>
      </c>
      <c r="M125" s="118"/>
      <c r="N125" s="119"/>
    </row>
    <row r="126" spans="1:15" x14ac:dyDescent="0.25">
      <c r="B126" s="117" t="s">
        <v>85</v>
      </c>
      <c r="C126" s="118">
        <v>231</v>
      </c>
      <c r="D126" s="119">
        <v>-0.89715048975957257</v>
      </c>
      <c r="E126" s="118">
        <v>874</v>
      </c>
      <c r="F126" s="119">
        <f t="shared" si="28"/>
        <v>2.7835497835497836</v>
      </c>
      <c r="G126" s="118">
        <v>2814</v>
      </c>
      <c r="H126" s="119">
        <f t="shared" si="29"/>
        <v>2.2196796338672771</v>
      </c>
      <c r="I126" s="118">
        <v>4366</v>
      </c>
      <c r="J126" s="119">
        <f t="shared" si="30"/>
        <v>0.55152807391613368</v>
      </c>
      <c r="K126" s="118">
        <v>2083</v>
      </c>
      <c r="L126" s="119">
        <f t="shared" si="31"/>
        <v>-0.52290426019239578</v>
      </c>
      <c r="M126" s="118"/>
      <c r="N126" s="119"/>
    </row>
    <row r="127" spans="1:15" x14ac:dyDescent="0.25">
      <c r="B127" s="117" t="s">
        <v>87</v>
      </c>
      <c r="C127" s="118">
        <v>271</v>
      </c>
      <c r="D127" s="119">
        <v>-0.87377736376339077</v>
      </c>
      <c r="E127" s="118">
        <v>1015</v>
      </c>
      <c r="F127" s="119">
        <f t="shared" si="28"/>
        <v>2.7453874538745389</v>
      </c>
      <c r="G127" s="118">
        <v>2245</v>
      </c>
      <c r="H127" s="119">
        <f t="shared" si="29"/>
        <v>1.2118226600985222</v>
      </c>
      <c r="I127" s="118">
        <v>4909</v>
      </c>
      <c r="J127" s="119">
        <f t="shared" si="30"/>
        <v>1.1866369710467706</v>
      </c>
      <c r="K127" s="118">
        <v>2363</v>
      </c>
      <c r="L127" s="119">
        <f t="shared" si="31"/>
        <v>-0.51863923405988999</v>
      </c>
      <c r="M127" s="118"/>
      <c r="N127" s="119"/>
    </row>
    <row r="128" spans="1:15" x14ac:dyDescent="0.25">
      <c r="A128" s="123"/>
      <c r="B128" s="117" t="s">
        <v>89</v>
      </c>
      <c r="C128" s="118">
        <v>273</v>
      </c>
      <c r="D128" s="119">
        <v>-0.86811594202898545</v>
      </c>
      <c r="E128" s="118">
        <v>2145</v>
      </c>
      <c r="F128" s="119">
        <f t="shared" si="28"/>
        <v>6.8571428571428568</v>
      </c>
      <c r="G128" s="118">
        <v>2166</v>
      </c>
      <c r="H128" s="119">
        <f t="shared" si="29"/>
        <v>9.7902097902098362E-3</v>
      </c>
      <c r="I128" s="118">
        <v>4936</v>
      </c>
      <c r="J128" s="119">
        <f t="shared" si="30"/>
        <v>1.2788550323176362</v>
      </c>
      <c r="K128" s="118">
        <v>1826</v>
      </c>
      <c r="L128" s="119">
        <f t="shared" si="31"/>
        <v>-0.63006482982171796</v>
      </c>
      <c r="M128" s="118"/>
      <c r="N128" s="119"/>
    </row>
    <row r="129" spans="2:15" x14ac:dyDescent="0.25">
      <c r="B129" s="117" t="s">
        <v>91</v>
      </c>
      <c r="C129" s="118">
        <v>586</v>
      </c>
      <c r="D129" s="119">
        <v>-0.8125399872040947</v>
      </c>
      <c r="E129" s="118">
        <v>2512</v>
      </c>
      <c r="F129" s="119">
        <f t="shared" si="28"/>
        <v>3.2866894197952217</v>
      </c>
      <c r="G129" s="118">
        <v>2705</v>
      </c>
      <c r="H129" s="119">
        <f t="shared" si="29"/>
        <v>7.6831210191082855E-2</v>
      </c>
      <c r="I129" s="118">
        <v>3283</v>
      </c>
      <c r="J129" s="119">
        <f t="shared" si="30"/>
        <v>0.21367837338262485</v>
      </c>
      <c r="K129" s="118">
        <v>2998</v>
      </c>
      <c r="L129" s="119">
        <f t="shared" si="31"/>
        <v>-8.6810843740481314E-2</v>
      </c>
      <c r="M129" s="118"/>
      <c r="N129" s="119"/>
    </row>
    <row r="130" spans="2:15" x14ac:dyDescent="0.25">
      <c r="B130" s="117" t="s">
        <v>93</v>
      </c>
      <c r="C130" s="118">
        <v>669</v>
      </c>
      <c r="D130" s="119">
        <v>-0.81421827270202718</v>
      </c>
      <c r="E130" s="118">
        <v>2281</v>
      </c>
      <c r="F130" s="119">
        <f t="shared" si="28"/>
        <v>2.4095665171898357</v>
      </c>
      <c r="G130" s="118">
        <v>3617</v>
      </c>
      <c r="H130" s="119">
        <f t="shared" si="29"/>
        <v>0.58570802279701883</v>
      </c>
      <c r="I130" s="118">
        <v>3687</v>
      </c>
      <c r="J130" s="119">
        <f t="shared" si="30"/>
        <v>1.9353055017970799E-2</v>
      </c>
      <c r="K130" s="118">
        <v>3685</v>
      </c>
      <c r="L130" s="119">
        <f t="shared" si="31"/>
        <v>-5.4244643341472276E-4</v>
      </c>
      <c r="M130" s="118"/>
      <c r="N130" s="119"/>
    </row>
    <row r="131" spans="2:15" ht="15.75" x14ac:dyDescent="0.25">
      <c r="B131" s="120" t="s">
        <v>30</v>
      </c>
      <c r="C131" s="121">
        <v>11431</v>
      </c>
      <c r="D131" s="122">
        <v>-0.65360606060606052</v>
      </c>
      <c r="E131" s="121">
        <v>11117</v>
      </c>
      <c r="F131" s="122">
        <f t="shared" si="28"/>
        <v>-2.7469162802904346E-2</v>
      </c>
      <c r="G131" s="121">
        <v>33351</v>
      </c>
      <c r="H131" s="122">
        <f t="shared" si="29"/>
        <v>2</v>
      </c>
      <c r="I131" s="121">
        <v>40267</v>
      </c>
      <c r="J131" s="122">
        <f t="shared" si="30"/>
        <v>0.2073700938502594</v>
      </c>
      <c r="K131" s="121">
        <v>36521</v>
      </c>
      <c r="L131" s="122">
        <f t="shared" si="31"/>
        <v>-9.3029031216628977E-2</v>
      </c>
      <c r="M131" s="121">
        <v>5027</v>
      </c>
      <c r="N131" s="122">
        <v>-0.12436857690297853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3"/>
      <c r="K134" s="123"/>
      <c r="N134" s="79"/>
    </row>
    <row r="136" spans="2:15" ht="48.75" customHeight="1" thickBot="1" x14ac:dyDescent="0.3">
      <c r="B136" s="270" t="s">
        <v>272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f>$C$7</f>
        <v>2020</v>
      </c>
      <c r="D139" s="295"/>
      <c r="E139" s="296">
        <f>$E$7</f>
        <v>2021</v>
      </c>
      <c r="F139" s="295"/>
      <c r="G139" s="296">
        <f>$G$7</f>
        <v>2022</v>
      </c>
      <c r="H139" s="295"/>
      <c r="I139" s="296">
        <f>$I$7</f>
        <v>2023</v>
      </c>
      <c r="J139" s="295"/>
      <c r="K139" s="296">
        <f>$K$7</f>
        <v>2024</v>
      </c>
      <c r="L139" s="295"/>
      <c r="M139" s="296">
        <f>$M$7</f>
        <v>2025</v>
      </c>
      <c r="N139" s="297"/>
    </row>
    <row r="140" spans="2:15" ht="16.5" thickTop="1" thickBot="1" x14ac:dyDescent="0.3">
      <c r="B140" s="85"/>
      <c r="C140" s="114" t="s">
        <v>69</v>
      </c>
      <c r="D140" s="115" t="str">
        <f>CONCATENATE("var. ",RIGHT(C139,2),"/",RIGHT(C139-1,2))</f>
        <v>var. 20/19</v>
      </c>
      <c r="E140" s="116" t="s">
        <v>69</v>
      </c>
      <c r="F140" s="115" t="str">
        <f>CONCATENATE("var. ",RIGHT(E139,2),"/",RIGHT(E139-1,2))</f>
        <v>var. 21/20</v>
      </c>
      <c r="G140" s="116" t="s">
        <v>69</v>
      </c>
      <c r="H140" s="115" t="str">
        <f>CONCATENATE("var. ",RIGHT(G139,2),"/",RIGHT(G139-1,2))</f>
        <v>var. 22/21</v>
      </c>
      <c r="I140" s="116" t="s">
        <v>69</v>
      </c>
      <c r="J140" s="115" t="s">
        <v>245</v>
      </c>
      <c r="K140" s="116" t="s">
        <v>69</v>
      </c>
      <c r="L140" s="115" t="s">
        <v>246</v>
      </c>
      <c r="M140" s="116" t="s">
        <v>69</v>
      </c>
      <c r="N140" s="115" t="s">
        <v>267</v>
      </c>
    </row>
    <row r="141" spans="2:15" x14ac:dyDescent="0.25">
      <c r="B141" s="117" t="s">
        <v>71</v>
      </c>
      <c r="C141" s="118">
        <v>4131</v>
      </c>
      <c r="D141" s="119">
        <v>-0.1395542595292647</v>
      </c>
      <c r="E141" s="118">
        <v>492</v>
      </c>
      <c r="F141" s="119">
        <f t="shared" ref="F141:F153" si="33">IFERROR(E141/C141-1,"-")</f>
        <v>-0.8809005083514887</v>
      </c>
      <c r="G141" s="118">
        <v>3311</v>
      </c>
      <c r="H141" s="119">
        <f t="shared" ref="H141:H153" si="34">IFERROR(G141/E141-1,"-")</f>
        <v>5.7296747967479673</v>
      </c>
      <c r="I141" s="118">
        <v>6542</v>
      </c>
      <c r="J141" s="119">
        <f t="shared" ref="J141:J153" si="35">IFERROR(I141/G141-1,"-")</f>
        <v>0.97583811537299914</v>
      </c>
      <c r="K141" s="118">
        <v>6067</v>
      </c>
      <c r="L141" s="119">
        <f t="shared" ref="L141:L153" si="36">IFERROR(K141/I141-1,"-")</f>
        <v>-7.2607765209416031E-2</v>
      </c>
      <c r="M141" s="118">
        <v>6090</v>
      </c>
      <c r="N141" s="119">
        <f t="shared" ref="N141:N149" si="37">IFERROR(M141/K141-1,"-")</f>
        <v>3.791000494478336E-3</v>
      </c>
    </row>
    <row r="142" spans="2:15" x14ac:dyDescent="0.25">
      <c r="B142" s="117" t="s">
        <v>73</v>
      </c>
      <c r="C142" s="118">
        <v>3220</v>
      </c>
      <c r="D142" s="119">
        <v>-1.3480392156862697E-2</v>
      </c>
      <c r="E142" s="118">
        <v>621</v>
      </c>
      <c r="F142" s="119">
        <f t="shared" si="33"/>
        <v>-0.80714285714285716</v>
      </c>
      <c r="G142" s="118">
        <v>2826</v>
      </c>
      <c r="H142" s="119">
        <f t="shared" si="34"/>
        <v>3.5507246376811592</v>
      </c>
      <c r="I142" s="118">
        <v>4664</v>
      </c>
      <c r="J142" s="119">
        <f t="shared" si="35"/>
        <v>0.65038924274593057</v>
      </c>
      <c r="K142" s="118">
        <v>4561</v>
      </c>
      <c r="L142" s="119">
        <f t="shared" si="36"/>
        <v>-2.2084048027444236E-2</v>
      </c>
      <c r="M142" s="118"/>
      <c r="N142" s="119"/>
    </row>
    <row r="143" spans="2:15" x14ac:dyDescent="0.25">
      <c r="B143" s="117" t="s">
        <v>75</v>
      </c>
      <c r="C143" s="118">
        <v>1575</v>
      </c>
      <c r="D143" s="119">
        <v>-0.56322795341098164</v>
      </c>
      <c r="E143" s="118">
        <v>979</v>
      </c>
      <c r="F143" s="119">
        <f t="shared" si="33"/>
        <v>-0.37841269841269842</v>
      </c>
      <c r="G143" s="118">
        <v>3699</v>
      </c>
      <c r="H143" s="119">
        <f t="shared" si="34"/>
        <v>2.7783452502553625</v>
      </c>
      <c r="I143" s="118">
        <v>5403</v>
      </c>
      <c r="J143" s="119">
        <f t="shared" si="35"/>
        <v>0.46066504460665048</v>
      </c>
      <c r="K143" s="118">
        <v>5795</v>
      </c>
      <c r="L143" s="119">
        <f t="shared" si="36"/>
        <v>7.2552285767166325E-2</v>
      </c>
      <c r="M143" s="118"/>
      <c r="N143" s="119"/>
    </row>
    <row r="144" spans="2:15" x14ac:dyDescent="0.25">
      <c r="B144" s="117" t="s">
        <v>77</v>
      </c>
      <c r="C144" s="118">
        <v>0</v>
      </c>
      <c r="D144" s="119">
        <v>-1</v>
      </c>
      <c r="E144" s="118">
        <v>1047</v>
      </c>
      <c r="F144" s="119" t="str">
        <f t="shared" si="33"/>
        <v>-</v>
      </c>
      <c r="G144" s="118">
        <v>3126</v>
      </c>
      <c r="H144" s="119">
        <f t="shared" si="34"/>
        <v>1.9856733524355299</v>
      </c>
      <c r="I144" s="118">
        <v>3248</v>
      </c>
      <c r="J144" s="119">
        <f t="shared" si="35"/>
        <v>3.902751119641712E-2</v>
      </c>
      <c r="K144" s="118">
        <v>3013</v>
      </c>
      <c r="L144" s="119">
        <f t="shared" si="36"/>
        <v>-7.2352216748768461E-2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704</v>
      </c>
      <c r="F145" s="119" t="str">
        <f t="shared" si="33"/>
        <v>-</v>
      </c>
      <c r="G145" s="118">
        <v>1982</v>
      </c>
      <c r="H145" s="119">
        <f t="shared" si="34"/>
        <v>1.8153409090909092</v>
      </c>
      <c r="I145" s="118">
        <v>1617</v>
      </c>
      <c r="J145" s="119">
        <f t="shared" si="35"/>
        <v>-0.18415741675075681</v>
      </c>
      <c r="K145" s="118">
        <v>1644</v>
      </c>
      <c r="L145" s="119">
        <f t="shared" si="36"/>
        <v>1.6697588126159513E-2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1002</v>
      </c>
      <c r="F146" s="119" t="str">
        <f t="shared" si="33"/>
        <v>-</v>
      </c>
      <c r="G146" s="118">
        <v>1123</v>
      </c>
      <c r="H146" s="119">
        <f t="shared" si="34"/>
        <v>0.12075848303393211</v>
      </c>
      <c r="I146" s="118">
        <v>1064</v>
      </c>
      <c r="J146" s="119">
        <f t="shared" si="35"/>
        <v>-5.2537845057880728E-2</v>
      </c>
      <c r="K146" s="118">
        <v>1312</v>
      </c>
      <c r="L146" s="119">
        <f t="shared" si="36"/>
        <v>0.23308270676691722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1279</v>
      </c>
      <c r="F147" s="119" t="str">
        <f t="shared" si="33"/>
        <v>-</v>
      </c>
      <c r="G147" s="118">
        <v>2041</v>
      </c>
      <c r="H147" s="119">
        <f t="shared" si="34"/>
        <v>0.59577795152462865</v>
      </c>
      <c r="I147" s="118">
        <v>1913</v>
      </c>
      <c r="J147" s="119">
        <f t="shared" si="35"/>
        <v>-6.2714355707986336E-2</v>
      </c>
      <c r="K147" s="118">
        <v>1547</v>
      </c>
      <c r="L147" s="119">
        <f t="shared" si="36"/>
        <v>-0.19132253005750133</v>
      </c>
      <c r="M147" s="118"/>
      <c r="N147" s="119"/>
    </row>
    <row r="148" spans="1:15" x14ac:dyDescent="0.25">
      <c r="B148" s="117" t="s">
        <v>85</v>
      </c>
      <c r="C148" s="118">
        <v>423</v>
      </c>
      <c r="D148" s="119">
        <v>-0.77818563188253798</v>
      </c>
      <c r="E148" s="118">
        <v>1631</v>
      </c>
      <c r="F148" s="119">
        <f t="shared" si="33"/>
        <v>2.855791962174941</v>
      </c>
      <c r="G148" s="118">
        <v>1858</v>
      </c>
      <c r="H148" s="119">
        <f t="shared" si="34"/>
        <v>0.13917841814837528</v>
      </c>
      <c r="I148" s="118">
        <v>2985</v>
      </c>
      <c r="J148" s="119">
        <f t="shared" si="35"/>
        <v>0.60656620021528518</v>
      </c>
      <c r="K148" s="118">
        <v>2860</v>
      </c>
      <c r="L148" s="119">
        <f t="shared" si="36"/>
        <v>-4.1876046901172526E-2</v>
      </c>
      <c r="M148" s="118"/>
      <c r="N148" s="119"/>
    </row>
    <row r="149" spans="1:15" x14ac:dyDescent="0.25">
      <c r="B149" s="117" t="s">
        <v>87</v>
      </c>
      <c r="C149" s="118">
        <v>265</v>
      </c>
      <c r="D149" s="119">
        <v>-0.82392026578073096</v>
      </c>
      <c r="E149" s="118">
        <v>1556</v>
      </c>
      <c r="F149" s="119">
        <f t="shared" si="33"/>
        <v>4.8716981132075468</v>
      </c>
      <c r="G149" s="118">
        <v>1872</v>
      </c>
      <c r="H149" s="119">
        <f t="shared" si="34"/>
        <v>0.20308483290488422</v>
      </c>
      <c r="I149" s="118">
        <v>2184</v>
      </c>
      <c r="J149" s="119">
        <f t="shared" si="35"/>
        <v>0.16666666666666674</v>
      </c>
      <c r="K149" s="118">
        <v>2212</v>
      </c>
      <c r="L149" s="119">
        <f t="shared" si="36"/>
        <v>1.2820512820512775E-2</v>
      </c>
      <c r="M149" s="118"/>
      <c r="N149" s="119"/>
    </row>
    <row r="150" spans="1:15" x14ac:dyDescent="0.25">
      <c r="A150" s="123"/>
      <c r="B150" s="117" t="s">
        <v>89</v>
      </c>
      <c r="C150" s="118">
        <v>260</v>
      </c>
      <c r="D150" s="119">
        <v>-0.8940936863543788</v>
      </c>
      <c r="E150" s="118">
        <v>3109</v>
      </c>
      <c r="F150" s="119">
        <f t="shared" si="33"/>
        <v>10.957692307692307</v>
      </c>
      <c r="G150" s="118">
        <v>2874</v>
      </c>
      <c r="H150" s="119">
        <f t="shared" si="34"/>
        <v>-7.5587005467996127E-2</v>
      </c>
      <c r="I150" s="118">
        <v>3162</v>
      </c>
      <c r="J150" s="119">
        <f t="shared" si="35"/>
        <v>0.10020876826722347</v>
      </c>
      <c r="K150" s="118">
        <v>3189</v>
      </c>
      <c r="L150" s="119">
        <f t="shared" si="36"/>
        <v>8.5388994307400434E-3</v>
      </c>
      <c r="M150" s="118"/>
      <c r="N150" s="119"/>
    </row>
    <row r="151" spans="1:15" x14ac:dyDescent="0.25">
      <c r="B151" s="117" t="s">
        <v>91</v>
      </c>
      <c r="C151" s="118">
        <v>688</v>
      </c>
      <c r="D151" s="119">
        <v>-0.80167195157105797</v>
      </c>
      <c r="E151" s="118">
        <v>4992</v>
      </c>
      <c r="F151" s="119">
        <f t="shared" si="33"/>
        <v>6.2558139534883717</v>
      </c>
      <c r="G151" s="118">
        <v>4788</v>
      </c>
      <c r="H151" s="119">
        <f t="shared" si="34"/>
        <v>-4.0865384615384581E-2</v>
      </c>
      <c r="I151" s="118">
        <v>4616</v>
      </c>
      <c r="J151" s="119">
        <f t="shared" si="35"/>
        <v>-3.5923141186299135E-2</v>
      </c>
      <c r="K151" s="118">
        <v>4412</v>
      </c>
      <c r="L151" s="119">
        <f t="shared" si="36"/>
        <v>-4.4194107452339648E-2</v>
      </c>
      <c r="M151" s="118"/>
      <c r="N151" s="119"/>
    </row>
    <row r="152" spans="1:15" x14ac:dyDescent="0.25">
      <c r="B152" s="117" t="s">
        <v>93</v>
      </c>
      <c r="C152" s="118">
        <v>611</v>
      </c>
      <c r="D152" s="119">
        <v>-0.83848797250859108</v>
      </c>
      <c r="E152" s="118">
        <v>6016</v>
      </c>
      <c r="F152" s="119">
        <f t="shared" si="33"/>
        <v>8.8461538461538467</v>
      </c>
      <c r="G152" s="118">
        <v>5291</v>
      </c>
      <c r="H152" s="119">
        <f t="shared" si="34"/>
        <v>-0.12051196808510634</v>
      </c>
      <c r="I152" s="118">
        <v>6047</v>
      </c>
      <c r="J152" s="119">
        <f t="shared" si="35"/>
        <v>0.14288414288414297</v>
      </c>
      <c r="K152" s="118">
        <v>5549</v>
      </c>
      <c r="L152" s="119">
        <f t="shared" si="36"/>
        <v>-8.2354886720687914E-2</v>
      </c>
      <c r="M152" s="118"/>
      <c r="N152" s="119"/>
    </row>
    <row r="153" spans="1:15" ht="15.75" x14ac:dyDescent="0.25">
      <c r="B153" s="120" t="s">
        <v>30</v>
      </c>
      <c r="C153" s="121">
        <v>11548</v>
      </c>
      <c r="D153" s="122">
        <v>-0.62585452778227768</v>
      </c>
      <c r="E153" s="121">
        <v>23428</v>
      </c>
      <c r="F153" s="122">
        <f t="shared" si="33"/>
        <v>1.028749567024593</v>
      </c>
      <c r="G153" s="121">
        <v>34791</v>
      </c>
      <c r="H153" s="122">
        <f t="shared" si="34"/>
        <v>0.48501792726651871</v>
      </c>
      <c r="I153" s="121">
        <v>43445</v>
      </c>
      <c r="J153" s="122">
        <f t="shared" si="35"/>
        <v>0.24874249087407674</v>
      </c>
      <c r="K153" s="121">
        <v>42161</v>
      </c>
      <c r="L153" s="122">
        <f t="shared" si="36"/>
        <v>-2.9554609276096211E-2</v>
      </c>
      <c r="M153" s="121">
        <v>6090</v>
      </c>
      <c r="N153" s="122">
        <v>3.791000494478336E-3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3"/>
      <c r="K156" s="123"/>
      <c r="N156" s="79"/>
    </row>
    <row r="158" spans="1:15" ht="48.75" customHeight="1" thickBot="1" x14ac:dyDescent="0.3">
      <c r="B158" s="270" t="s">
        <v>273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f>$C$7</f>
        <v>2020</v>
      </c>
      <c r="D161" s="295"/>
      <c r="E161" s="296">
        <f>$E$7</f>
        <v>2021</v>
      </c>
      <c r="F161" s="295"/>
      <c r="G161" s="296">
        <f>$G$7</f>
        <v>2022</v>
      </c>
      <c r="H161" s="295"/>
      <c r="I161" s="296">
        <f>$I$7</f>
        <v>2023</v>
      </c>
      <c r="J161" s="295"/>
      <c r="K161" s="296">
        <f>$K$7</f>
        <v>2024</v>
      </c>
      <c r="L161" s="295"/>
      <c r="M161" s="296">
        <f>$M$7</f>
        <v>2025</v>
      </c>
      <c r="N161" s="297"/>
    </row>
    <row r="162" spans="2:14" ht="16.5" thickTop="1" thickBot="1" x14ac:dyDescent="0.3">
      <c r="B162" s="85"/>
      <c r="C162" s="114" t="s">
        <v>69</v>
      </c>
      <c r="D162" s="115" t="str">
        <f>CONCATENATE("var. ",RIGHT(C161,2),"/",RIGHT(C161-1,2))</f>
        <v>var. 20/19</v>
      </c>
      <c r="E162" s="116" t="s">
        <v>69</v>
      </c>
      <c r="F162" s="115" t="str">
        <f>CONCATENATE("var. ",RIGHT(E161,2),"/",RIGHT(E161-1,2))</f>
        <v>var. 21/20</v>
      </c>
      <c r="G162" s="116" t="s">
        <v>69</v>
      </c>
      <c r="H162" s="115" t="str">
        <f>CONCATENATE("var. ",RIGHT(G161,2),"/",RIGHT(G161-1,2))</f>
        <v>var. 22/21</v>
      </c>
      <c r="I162" s="116" t="s">
        <v>69</v>
      </c>
      <c r="J162" s="115" t="s">
        <v>245</v>
      </c>
      <c r="K162" s="116" t="s">
        <v>69</v>
      </c>
      <c r="L162" s="115" t="s">
        <v>246</v>
      </c>
      <c r="M162" s="116" t="s">
        <v>69</v>
      </c>
      <c r="N162" s="115" t="s">
        <v>267</v>
      </c>
    </row>
    <row r="163" spans="2:14" x14ac:dyDescent="0.25">
      <c r="B163" s="117" t="s">
        <v>71</v>
      </c>
      <c r="C163" s="118">
        <v>1856</v>
      </c>
      <c r="D163" s="119">
        <v>2.598120508568269E-2</v>
      </c>
      <c r="E163" s="118">
        <v>580</v>
      </c>
      <c r="F163" s="119">
        <f t="shared" ref="F163:F175" si="38">IFERROR(E163/C163-1,"-")</f>
        <v>-0.6875</v>
      </c>
      <c r="G163" s="118">
        <v>1697</v>
      </c>
      <c r="H163" s="119">
        <f t="shared" ref="H163:H175" si="39">IFERROR(G163/E163-1,"-")</f>
        <v>1.9258620689655173</v>
      </c>
      <c r="I163" s="118">
        <v>3344</v>
      </c>
      <c r="J163" s="119">
        <f t="shared" ref="J163:J175" si="40">IFERROR(I163/G163-1,"-")</f>
        <v>0.97053624042427811</v>
      </c>
      <c r="K163" s="118">
        <v>2895</v>
      </c>
      <c r="L163" s="119">
        <f t="shared" ref="L163:L175" si="41">IFERROR(K163/I163-1,"-")</f>
        <v>-0.13427033492822971</v>
      </c>
      <c r="M163" s="118">
        <v>2278</v>
      </c>
      <c r="N163" s="119">
        <f t="shared" ref="N163:N171" si="42">IFERROR(M163/K163-1,"-")</f>
        <v>-0.21312607944732298</v>
      </c>
    </row>
    <row r="164" spans="2:14" x14ac:dyDescent="0.25">
      <c r="B164" s="117" t="s">
        <v>73</v>
      </c>
      <c r="C164" s="118">
        <v>2151</v>
      </c>
      <c r="D164" s="119">
        <v>-2.7576853526220635E-2</v>
      </c>
      <c r="E164" s="118">
        <v>656</v>
      </c>
      <c r="F164" s="119">
        <f t="shared" si="38"/>
        <v>-0.69502556950255689</v>
      </c>
      <c r="G164" s="118">
        <v>2208</v>
      </c>
      <c r="H164" s="119">
        <f t="shared" si="39"/>
        <v>2.3658536585365852</v>
      </c>
      <c r="I164" s="118">
        <v>2356</v>
      </c>
      <c r="J164" s="119">
        <f t="shared" si="40"/>
        <v>6.7028985507246341E-2</v>
      </c>
      <c r="K164" s="118">
        <v>2461</v>
      </c>
      <c r="L164" s="119">
        <f t="shared" si="41"/>
        <v>4.4567062818336112E-2</v>
      </c>
      <c r="M164" s="118"/>
      <c r="N164" s="119"/>
    </row>
    <row r="165" spans="2:14" x14ac:dyDescent="0.25">
      <c r="B165" s="117" t="s">
        <v>75</v>
      </c>
      <c r="C165" s="118">
        <v>911</v>
      </c>
      <c r="D165" s="119">
        <v>-0.44921402660217657</v>
      </c>
      <c r="E165" s="118">
        <v>1078</v>
      </c>
      <c r="F165" s="119">
        <f t="shared" si="38"/>
        <v>0.1833150384193194</v>
      </c>
      <c r="G165" s="118">
        <v>2855</v>
      </c>
      <c r="H165" s="119">
        <f t="shared" si="39"/>
        <v>1.6484230055658626</v>
      </c>
      <c r="I165" s="118">
        <v>2785</v>
      </c>
      <c r="J165" s="119">
        <f t="shared" si="40"/>
        <v>-2.4518388791593737E-2</v>
      </c>
      <c r="K165" s="118">
        <v>2820</v>
      </c>
      <c r="L165" s="119">
        <f t="shared" si="41"/>
        <v>1.2567324955116588E-2</v>
      </c>
      <c r="M165" s="118"/>
      <c r="N165" s="119"/>
    </row>
    <row r="166" spans="2:14" x14ac:dyDescent="0.25">
      <c r="B166" s="117" t="s">
        <v>77</v>
      </c>
      <c r="C166" s="118">
        <v>0</v>
      </c>
      <c r="D166" s="119">
        <v>-1</v>
      </c>
      <c r="E166" s="118">
        <v>1370</v>
      </c>
      <c r="F166" s="119" t="str">
        <f t="shared" si="38"/>
        <v>-</v>
      </c>
      <c r="G166" s="118">
        <v>1982</v>
      </c>
      <c r="H166" s="119">
        <f t="shared" si="39"/>
        <v>0.44671532846715323</v>
      </c>
      <c r="I166" s="118">
        <v>1759</v>
      </c>
      <c r="J166" s="119">
        <f t="shared" si="40"/>
        <v>-0.11251261352169528</v>
      </c>
      <c r="K166" s="118">
        <v>1879</v>
      </c>
      <c r="L166" s="119">
        <f t="shared" si="41"/>
        <v>6.8220579874928911E-2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2061</v>
      </c>
      <c r="F167" s="119" t="str">
        <f t="shared" si="38"/>
        <v>-</v>
      </c>
      <c r="G167" s="118">
        <v>1622</v>
      </c>
      <c r="H167" s="119">
        <f t="shared" si="39"/>
        <v>-0.21300339640950994</v>
      </c>
      <c r="I167" s="118">
        <v>2014</v>
      </c>
      <c r="J167" s="119">
        <f t="shared" si="40"/>
        <v>0.24167694204685564</v>
      </c>
      <c r="K167" s="118">
        <v>1952</v>
      </c>
      <c r="L167" s="119">
        <f t="shared" si="41"/>
        <v>-3.0784508440913627E-2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1029</v>
      </c>
      <c r="F168" s="119" t="str">
        <f t="shared" si="38"/>
        <v>-</v>
      </c>
      <c r="G168" s="118">
        <v>1049</v>
      </c>
      <c r="H168" s="119">
        <f t="shared" si="39"/>
        <v>1.9436345966958202E-2</v>
      </c>
      <c r="I168" s="118">
        <v>1678</v>
      </c>
      <c r="J168" s="119">
        <f t="shared" si="40"/>
        <v>0.59961868446139177</v>
      </c>
      <c r="K168" s="118">
        <v>905</v>
      </c>
      <c r="L168" s="119">
        <f t="shared" si="41"/>
        <v>-0.46066746126340885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1461</v>
      </c>
      <c r="F169" s="119" t="str">
        <f t="shared" si="38"/>
        <v>-</v>
      </c>
      <c r="G169" s="118">
        <v>1231</v>
      </c>
      <c r="H169" s="119">
        <f t="shared" si="39"/>
        <v>-0.15742642026009579</v>
      </c>
      <c r="I169" s="118">
        <v>1543</v>
      </c>
      <c r="J169" s="119">
        <f t="shared" si="40"/>
        <v>0.25345247766043877</v>
      </c>
      <c r="K169" s="118">
        <v>1293</v>
      </c>
      <c r="L169" s="119">
        <f t="shared" si="41"/>
        <v>-0.1620220349967596</v>
      </c>
      <c r="M169" s="118"/>
      <c r="N169" s="119"/>
    </row>
    <row r="170" spans="2:14" x14ac:dyDescent="0.25">
      <c r="B170" s="117" t="s">
        <v>85</v>
      </c>
      <c r="C170" s="118">
        <v>432</v>
      </c>
      <c r="D170" s="119">
        <v>-0.80336822940373231</v>
      </c>
      <c r="E170" s="118">
        <v>2603</v>
      </c>
      <c r="F170" s="119">
        <f t="shared" si="38"/>
        <v>5.0254629629629628</v>
      </c>
      <c r="G170" s="118">
        <v>2883</v>
      </c>
      <c r="H170" s="119">
        <f t="shared" si="39"/>
        <v>0.10756819054936617</v>
      </c>
      <c r="I170" s="118">
        <v>3093</v>
      </c>
      <c r="J170" s="119">
        <f t="shared" si="40"/>
        <v>7.2840790842872094E-2</v>
      </c>
      <c r="K170" s="118">
        <v>3962</v>
      </c>
      <c r="L170" s="119">
        <f t="shared" si="41"/>
        <v>0.28095699967668919</v>
      </c>
      <c r="M170" s="118"/>
      <c r="N170" s="119"/>
    </row>
    <row r="171" spans="2:14" x14ac:dyDescent="0.25">
      <c r="B171" s="117" t="s">
        <v>87</v>
      </c>
      <c r="C171" s="118">
        <v>212</v>
      </c>
      <c r="D171" s="119">
        <v>-0.87536743092298652</v>
      </c>
      <c r="E171" s="118">
        <v>1484</v>
      </c>
      <c r="F171" s="119">
        <f t="shared" si="38"/>
        <v>6</v>
      </c>
      <c r="G171" s="118">
        <v>1536</v>
      </c>
      <c r="H171" s="119">
        <f t="shared" si="39"/>
        <v>3.5040431266846417E-2</v>
      </c>
      <c r="I171" s="118">
        <v>1358</v>
      </c>
      <c r="J171" s="119">
        <f t="shared" si="40"/>
        <v>-0.11588541666666663</v>
      </c>
      <c r="K171" s="118">
        <v>2078</v>
      </c>
      <c r="L171" s="119">
        <f t="shared" si="41"/>
        <v>0.53019145802650947</v>
      </c>
      <c r="M171" s="118"/>
      <c r="N171" s="119"/>
    </row>
    <row r="172" spans="2:14" x14ac:dyDescent="0.25">
      <c r="B172" s="117" t="s">
        <v>89</v>
      </c>
      <c r="C172" s="118">
        <v>349</v>
      </c>
      <c r="D172" s="119">
        <v>-0.79919447640966634</v>
      </c>
      <c r="E172" s="118">
        <v>1609</v>
      </c>
      <c r="F172" s="119">
        <f t="shared" si="38"/>
        <v>3.6103151862464182</v>
      </c>
      <c r="G172" s="118">
        <v>1751</v>
      </c>
      <c r="H172" s="119">
        <f t="shared" si="39"/>
        <v>8.8253573648228612E-2</v>
      </c>
      <c r="I172" s="118">
        <v>1685</v>
      </c>
      <c r="J172" s="119">
        <f t="shared" si="40"/>
        <v>-3.7692747001713323E-2</v>
      </c>
      <c r="K172" s="118">
        <v>1740</v>
      </c>
      <c r="L172" s="119">
        <f t="shared" si="41"/>
        <v>3.2640949554896048E-2</v>
      </c>
      <c r="M172" s="118"/>
      <c r="N172" s="119"/>
    </row>
    <row r="173" spans="2:14" x14ac:dyDescent="0.25">
      <c r="B173" s="117" t="s">
        <v>91</v>
      </c>
      <c r="C173" s="118">
        <v>204</v>
      </c>
      <c r="D173" s="119">
        <v>-0.88565022421524664</v>
      </c>
      <c r="E173" s="118">
        <v>2197</v>
      </c>
      <c r="F173" s="119">
        <f t="shared" si="38"/>
        <v>9.7696078431372548</v>
      </c>
      <c r="G173" s="118">
        <v>2465</v>
      </c>
      <c r="H173" s="119">
        <f t="shared" si="39"/>
        <v>0.12198452435138818</v>
      </c>
      <c r="I173" s="118">
        <v>2852</v>
      </c>
      <c r="J173" s="119">
        <f t="shared" si="40"/>
        <v>0.15699797160243412</v>
      </c>
      <c r="K173" s="118">
        <v>2022</v>
      </c>
      <c r="L173" s="119">
        <f t="shared" si="41"/>
        <v>-0.29102384291725103</v>
      </c>
      <c r="M173" s="118"/>
      <c r="N173" s="119"/>
    </row>
    <row r="174" spans="2:14" x14ac:dyDescent="0.25">
      <c r="B174" s="117" t="s">
        <v>93</v>
      </c>
      <c r="C174" s="118">
        <v>597</v>
      </c>
      <c r="D174" s="119">
        <v>-0.68857589984350542</v>
      </c>
      <c r="E174" s="118">
        <v>2122</v>
      </c>
      <c r="F174" s="119">
        <f t="shared" si="38"/>
        <v>2.5544388609715245</v>
      </c>
      <c r="G174" s="118">
        <v>2595</v>
      </c>
      <c r="H174" s="119">
        <f t="shared" si="39"/>
        <v>0.2229029217719134</v>
      </c>
      <c r="I174" s="118">
        <v>2270</v>
      </c>
      <c r="J174" s="119">
        <f t="shared" si="40"/>
        <v>-0.12524084778420042</v>
      </c>
      <c r="K174" s="118">
        <v>2368</v>
      </c>
      <c r="L174" s="119">
        <f t="shared" si="41"/>
        <v>4.3171806167400906E-2</v>
      </c>
      <c r="M174" s="118"/>
      <c r="N174" s="119"/>
    </row>
    <row r="175" spans="2:14" ht="15.75" x14ac:dyDescent="0.25">
      <c r="B175" s="120" t="s">
        <v>30</v>
      </c>
      <c r="C175" s="121">
        <v>7014</v>
      </c>
      <c r="D175" s="122">
        <v>-0.6546528803545052</v>
      </c>
      <c r="E175" s="121">
        <v>18250</v>
      </c>
      <c r="F175" s="122">
        <f t="shared" si="38"/>
        <v>1.6019389791844882</v>
      </c>
      <c r="G175" s="121">
        <v>23874</v>
      </c>
      <c r="H175" s="122">
        <f t="shared" si="39"/>
        <v>0.30816438356164388</v>
      </c>
      <c r="I175" s="121">
        <v>26737</v>
      </c>
      <c r="J175" s="122">
        <f t="shared" si="40"/>
        <v>0.11992125324620928</v>
      </c>
      <c r="K175" s="121">
        <v>26375</v>
      </c>
      <c r="L175" s="122">
        <f t="shared" si="41"/>
        <v>-1.3539290122302372E-2</v>
      </c>
      <c r="M175" s="121">
        <v>2278</v>
      </c>
      <c r="N175" s="122">
        <v>-0.21312607944732298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3"/>
      <c r="K178" s="123"/>
      <c r="N178" s="79"/>
    </row>
    <row r="180" spans="1:15" ht="48.75" customHeight="1" thickBot="1" x14ac:dyDescent="0.3">
      <c r="B180" s="270" t="s">
        <v>274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f>$C$7</f>
        <v>2020</v>
      </c>
      <c r="D183" s="295"/>
      <c r="E183" s="296">
        <f>$E$7</f>
        <v>2021</v>
      </c>
      <c r="F183" s="295"/>
      <c r="G183" s="296">
        <f>$G$7</f>
        <v>2022</v>
      </c>
      <c r="H183" s="295"/>
      <c r="I183" s="296">
        <f>$I$7</f>
        <v>2023</v>
      </c>
      <c r="J183" s="295"/>
      <c r="K183" s="296">
        <f>$K$7</f>
        <v>2024</v>
      </c>
      <c r="L183" s="295"/>
      <c r="M183" s="296">
        <f>$M$7</f>
        <v>2025</v>
      </c>
      <c r="N183" s="297"/>
    </row>
    <row r="184" spans="1:15" ht="16.5" thickTop="1" thickBot="1" x14ac:dyDescent="0.3">
      <c r="B184" s="85"/>
      <c r="C184" s="114" t="s">
        <v>69</v>
      </c>
      <c r="D184" s="115" t="str">
        <f>CONCATENATE("var. ",RIGHT(C183,2),"/",RIGHT(C183-1,2))</f>
        <v>var. 20/19</v>
      </c>
      <c r="E184" s="116" t="s">
        <v>69</v>
      </c>
      <c r="F184" s="115" t="str">
        <f>CONCATENATE("var. ",RIGHT(E183,2),"/",RIGHT(E183-1,2))</f>
        <v>var. 21/20</v>
      </c>
      <c r="G184" s="116" t="s">
        <v>69</v>
      </c>
      <c r="H184" s="115" t="str">
        <f>CONCATENATE("var. ",RIGHT(G183,2),"/",RIGHT(G183-1,2))</f>
        <v>var. 22/21</v>
      </c>
      <c r="I184" s="116" t="s">
        <v>69</v>
      </c>
      <c r="J184" s="115" t="s">
        <v>245</v>
      </c>
      <c r="K184" s="116" t="s">
        <v>69</v>
      </c>
      <c r="L184" s="115" t="s">
        <v>246</v>
      </c>
      <c r="M184" s="116" t="s">
        <v>69</v>
      </c>
      <c r="N184" s="115" t="s">
        <v>267</v>
      </c>
    </row>
    <row r="185" spans="1:15" x14ac:dyDescent="0.25">
      <c r="A185" s="123"/>
      <c r="B185" s="117" t="s">
        <v>71</v>
      </c>
      <c r="C185" s="118">
        <v>529</v>
      </c>
      <c r="D185" s="119">
        <v>0.63777089783281737</v>
      </c>
      <c r="E185" s="118">
        <v>69</v>
      </c>
      <c r="F185" s="119">
        <f t="shared" ref="F185:F197" si="43">IFERROR(E185/C185-1,"-")</f>
        <v>-0.86956521739130432</v>
      </c>
      <c r="G185" s="118">
        <v>413</v>
      </c>
      <c r="H185" s="119">
        <f t="shared" ref="H185:H197" si="44">IFERROR(G185/E185-1,"-")</f>
        <v>4.9855072463768115</v>
      </c>
      <c r="I185" s="118">
        <v>618</v>
      </c>
      <c r="J185" s="119">
        <f t="shared" ref="J185:J197" si="45">IFERROR(I185/G185-1,"-")</f>
        <v>0.49636803874092017</v>
      </c>
      <c r="K185" s="118">
        <v>796</v>
      </c>
      <c r="L185" s="119">
        <f t="shared" ref="L185:L197" si="46">IFERROR(K185/I185-1,"-")</f>
        <v>0.28802588996763756</v>
      </c>
      <c r="M185" s="118">
        <v>915</v>
      </c>
      <c r="N185" s="119">
        <f t="shared" ref="N185:N193" si="47">IFERROR(M185/K185-1,"-")</f>
        <v>0.14949748743718594</v>
      </c>
    </row>
    <row r="186" spans="1:15" x14ac:dyDescent="0.25">
      <c r="B186" s="117" t="s">
        <v>73</v>
      </c>
      <c r="C186" s="118">
        <v>333</v>
      </c>
      <c r="D186" s="119">
        <v>-6.4606741573033699E-2</v>
      </c>
      <c r="E186" s="118">
        <v>84</v>
      </c>
      <c r="F186" s="119">
        <f t="shared" si="43"/>
        <v>-0.74774774774774777</v>
      </c>
      <c r="G186" s="118">
        <v>507</v>
      </c>
      <c r="H186" s="119">
        <f t="shared" si="44"/>
        <v>5.0357142857142856</v>
      </c>
      <c r="I186" s="118">
        <v>515</v>
      </c>
      <c r="J186" s="119">
        <f t="shared" si="45"/>
        <v>1.5779092702169706E-2</v>
      </c>
      <c r="K186" s="118">
        <v>580</v>
      </c>
      <c r="L186" s="119">
        <f t="shared" si="46"/>
        <v>0.12621359223300965</v>
      </c>
      <c r="M186" s="118"/>
      <c r="N186" s="119"/>
    </row>
    <row r="187" spans="1:15" x14ac:dyDescent="0.25">
      <c r="B187" s="117" t="s">
        <v>75</v>
      </c>
      <c r="C187" s="118">
        <v>258</v>
      </c>
      <c r="D187" s="119">
        <v>-0.38717339667458428</v>
      </c>
      <c r="E187" s="118">
        <v>53</v>
      </c>
      <c r="F187" s="119">
        <f t="shared" si="43"/>
        <v>-0.79457364341085268</v>
      </c>
      <c r="G187" s="118">
        <v>494</v>
      </c>
      <c r="H187" s="119">
        <f t="shared" si="44"/>
        <v>8.3207547169811313</v>
      </c>
      <c r="I187" s="118">
        <v>852</v>
      </c>
      <c r="J187" s="119">
        <f t="shared" si="45"/>
        <v>0.72469635627530371</v>
      </c>
      <c r="K187" s="118">
        <v>529</v>
      </c>
      <c r="L187" s="119">
        <f t="shared" si="46"/>
        <v>-0.37910798122065725</v>
      </c>
      <c r="M187" s="118"/>
      <c r="N187" s="119"/>
    </row>
    <row r="188" spans="1:15" x14ac:dyDescent="0.25">
      <c r="B188" s="117" t="s">
        <v>77</v>
      </c>
      <c r="C188" s="118">
        <v>0</v>
      </c>
      <c r="D188" s="119">
        <v>-1</v>
      </c>
      <c r="E188" s="118">
        <v>56</v>
      </c>
      <c r="F188" s="119" t="str">
        <f t="shared" si="43"/>
        <v>-</v>
      </c>
      <c r="G188" s="118">
        <v>320</v>
      </c>
      <c r="H188" s="119">
        <f t="shared" si="44"/>
        <v>4.7142857142857144</v>
      </c>
      <c r="I188" s="118">
        <v>425</v>
      </c>
      <c r="J188" s="119">
        <f t="shared" si="45"/>
        <v>0.328125</v>
      </c>
      <c r="K188" s="118">
        <v>432</v>
      </c>
      <c r="L188" s="119">
        <f t="shared" si="46"/>
        <v>1.6470588235294015E-2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221</v>
      </c>
      <c r="F189" s="119" t="str">
        <f t="shared" si="43"/>
        <v>-</v>
      </c>
      <c r="G189" s="118">
        <v>325</v>
      </c>
      <c r="H189" s="119">
        <f t="shared" si="44"/>
        <v>0.47058823529411775</v>
      </c>
      <c r="I189" s="118">
        <v>258</v>
      </c>
      <c r="J189" s="119">
        <f t="shared" si="45"/>
        <v>-0.20615384615384613</v>
      </c>
      <c r="K189" s="118">
        <v>367</v>
      </c>
      <c r="L189" s="119">
        <f t="shared" si="46"/>
        <v>0.42248062015503884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160</v>
      </c>
      <c r="F190" s="119" t="str">
        <f t="shared" si="43"/>
        <v>-</v>
      </c>
      <c r="G190" s="118">
        <v>268</v>
      </c>
      <c r="H190" s="119">
        <f t="shared" si="44"/>
        <v>0.67500000000000004</v>
      </c>
      <c r="I190" s="118">
        <v>221</v>
      </c>
      <c r="J190" s="119">
        <f t="shared" si="45"/>
        <v>-0.17537313432835822</v>
      </c>
      <c r="K190" s="118">
        <v>272</v>
      </c>
      <c r="L190" s="119">
        <f t="shared" si="46"/>
        <v>0.23076923076923084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213</v>
      </c>
      <c r="F191" s="119" t="str">
        <f t="shared" si="43"/>
        <v>-</v>
      </c>
      <c r="G191" s="118">
        <v>406</v>
      </c>
      <c r="H191" s="119">
        <f t="shared" si="44"/>
        <v>0.9061032863849765</v>
      </c>
      <c r="I191" s="118">
        <v>344</v>
      </c>
      <c r="J191" s="119">
        <f t="shared" si="45"/>
        <v>-0.15270935960591137</v>
      </c>
      <c r="K191" s="118">
        <v>325</v>
      </c>
      <c r="L191" s="119">
        <f t="shared" si="46"/>
        <v>-5.5232558139534871E-2</v>
      </c>
      <c r="M191" s="118"/>
      <c r="N191" s="119"/>
    </row>
    <row r="192" spans="1:15" x14ac:dyDescent="0.25">
      <c r="B192" s="117" t="s">
        <v>85</v>
      </c>
      <c r="C192" s="118">
        <v>126</v>
      </c>
      <c r="D192" s="119">
        <v>-0.44247787610619471</v>
      </c>
      <c r="E192" s="118">
        <v>289</v>
      </c>
      <c r="F192" s="119">
        <f t="shared" si="43"/>
        <v>1.2936507936507935</v>
      </c>
      <c r="G192" s="118">
        <v>450</v>
      </c>
      <c r="H192" s="119">
        <f t="shared" si="44"/>
        <v>0.55709342560553643</v>
      </c>
      <c r="I192" s="118">
        <v>416</v>
      </c>
      <c r="J192" s="119">
        <f t="shared" si="45"/>
        <v>-7.5555555555555598E-2</v>
      </c>
      <c r="K192" s="118">
        <v>463</v>
      </c>
      <c r="L192" s="119">
        <f t="shared" si="46"/>
        <v>0.11298076923076916</v>
      </c>
      <c r="M192" s="118"/>
      <c r="N192" s="119"/>
    </row>
    <row r="193" spans="2:15" x14ac:dyDescent="0.25">
      <c r="B193" s="117" t="s">
        <v>87</v>
      </c>
      <c r="C193" s="118">
        <v>140</v>
      </c>
      <c r="D193" s="119">
        <v>-0.57317073170731714</v>
      </c>
      <c r="E193" s="118">
        <v>260</v>
      </c>
      <c r="F193" s="119">
        <f t="shared" si="43"/>
        <v>0.85714285714285721</v>
      </c>
      <c r="G193" s="118">
        <v>243</v>
      </c>
      <c r="H193" s="119">
        <f t="shared" si="44"/>
        <v>-6.5384615384615374E-2</v>
      </c>
      <c r="I193" s="118">
        <v>288</v>
      </c>
      <c r="J193" s="119">
        <f t="shared" si="45"/>
        <v>0.18518518518518512</v>
      </c>
      <c r="K193" s="118">
        <v>439</v>
      </c>
      <c r="L193" s="119">
        <f t="shared" si="46"/>
        <v>0.52430555555555558</v>
      </c>
      <c r="M193" s="118"/>
      <c r="N193" s="119"/>
    </row>
    <row r="194" spans="2:15" x14ac:dyDescent="0.25">
      <c r="B194" s="117" t="s">
        <v>89</v>
      </c>
      <c r="C194" s="118">
        <v>131</v>
      </c>
      <c r="D194" s="119">
        <v>-0.54035087719298247</v>
      </c>
      <c r="E194" s="118">
        <v>411</v>
      </c>
      <c r="F194" s="119">
        <f t="shared" si="43"/>
        <v>2.1374045801526718</v>
      </c>
      <c r="G194" s="118">
        <v>291</v>
      </c>
      <c r="H194" s="119">
        <f t="shared" si="44"/>
        <v>-0.29197080291970801</v>
      </c>
      <c r="I194" s="118">
        <v>386</v>
      </c>
      <c r="J194" s="119">
        <f t="shared" si="45"/>
        <v>0.32646048109965631</v>
      </c>
      <c r="K194" s="118">
        <v>369</v>
      </c>
      <c r="L194" s="119">
        <f t="shared" si="46"/>
        <v>-4.4041450777202118E-2</v>
      </c>
      <c r="M194" s="118"/>
      <c r="N194" s="119"/>
    </row>
    <row r="195" spans="2:15" x14ac:dyDescent="0.25">
      <c r="B195" s="117" t="s">
        <v>91</v>
      </c>
      <c r="C195" s="118">
        <v>98</v>
      </c>
      <c r="D195" s="119">
        <v>-0.81261950286806883</v>
      </c>
      <c r="E195" s="118">
        <v>1087</v>
      </c>
      <c r="F195" s="119">
        <f t="shared" si="43"/>
        <v>10.091836734693878</v>
      </c>
      <c r="G195" s="118">
        <v>472</v>
      </c>
      <c r="H195" s="119">
        <f t="shared" si="44"/>
        <v>-0.56577736890524377</v>
      </c>
      <c r="I195" s="118">
        <v>961</v>
      </c>
      <c r="J195" s="119">
        <f t="shared" si="45"/>
        <v>1.0360169491525424</v>
      </c>
      <c r="K195" s="118">
        <v>532</v>
      </c>
      <c r="L195" s="119">
        <f t="shared" si="46"/>
        <v>-0.44640998959417277</v>
      </c>
      <c r="M195" s="118"/>
      <c r="N195" s="119"/>
    </row>
    <row r="196" spans="2:15" x14ac:dyDescent="0.25">
      <c r="B196" s="117" t="s">
        <v>93</v>
      </c>
      <c r="C196" s="118">
        <v>193</v>
      </c>
      <c r="D196" s="119">
        <v>-0.47267759562841527</v>
      </c>
      <c r="E196" s="118">
        <v>547</v>
      </c>
      <c r="F196" s="119">
        <f t="shared" si="43"/>
        <v>1.8341968911917097</v>
      </c>
      <c r="G196" s="118">
        <v>662</v>
      </c>
      <c r="H196" s="119">
        <f t="shared" si="44"/>
        <v>0.21023765996343702</v>
      </c>
      <c r="I196" s="118">
        <v>674</v>
      </c>
      <c r="J196" s="119">
        <f t="shared" si="45"/>
        <v>1.812688821752273E-2</v>
      </c>
      <c r="K196" s="118">
        <v>812</v>
      </c>
      <c r="L196" s="119">
        <f t="shared" si="46"/>
        <v>0.20474777448071224</v>
      </c>
      <c r="M196" s="118"/>
      <c r="N196" s="119"/>
    </row>
    <row r="197" spans="2:15" ht="15.75" x14ac:dyDescent="0.25">
      <c r="B197" s="120" t="s">
        <v>30</v>
      </c>
      <c r="C197" s="121">
        <v>1919</v>
      </c>
      <c r="D197" s="122">
        <v>-0.51083354575579909</v>
      </c>
      <c r="E197" s="121">
        <v>3450</v>
      </c>
      <c r="F197" s="122">
        <f t="shared" si="43"/>
        <v>0.79781136008337672</v>
      </c>
      <c r="G197" s="121">
        <v>4851</v>
      </c>
      <c r="H197" s="122">
        <f t="shared" si="44"/>
        <v>0.4060869565217391</v>
      </c>
      <c r="I197" s="121">
        <v>5958</v>
      </c>
      <c r="J197" s="122">
        <f t="shared" si="45"/>
        <v>0.22820037105751401</v>
      </c>
      <c r="K197" s="121">
        <v>5916</v>
      </c>
      <c r="L197" s="122">
        <f t="shared" si="46"/>
        <v>-7.0493454179254567E-3</v>
      </c>
      <c r="M197" s="121">
        <v>915</v>
      </c>
      <c r="N197" s="122">
        <v>0.14949748743718594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3"/>
      <c r="K200" s="123"/>
      <c r="N200" s="79"/>
    </row>
    <row r="202" spans="2:15" ht="48.75" customHeight="1" thickBot="1" x14ac:dyDescent="0.3">
      <c r="B202" s="270" t="s">
        <v>275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f>$C$7</f>
        <v>2020</v>
      </c>
      <c r="D205" s="295"/>
      <c r="E205" s="296">
        <f>$E$7</f>
        <v>2021</v>
      </c>
      <c r="F205" s="295"/>
      <c r="G205" s="296">
        <f>$G$7</f>
        <v>2022</v>
      </c>
      <c r="H205" s="295"/>
      <c r="I205" s="296">
        <f>$I$7</f>
        <v>2023</v>
      </c>
      <c r="J205" s="295"/>
      <c r="K205" s="296">
        <f>$K$7</f>
        <v>2024</v>
      </c>
      <c r="L205" s="295"/>
      <c r="M205" s="296">
        <f>$M$7</f>
        <v>2025</v>
      </c>
      <c r="N205" s="297"/>
    </row>
    <row r="206" spans="2:15" ht="16.5" thickTop="1" thickBot="1" x14ac:dyDescent="0.3">
      <c r="B206" s="85"/>
      <c r="C206" s="114" t="s">
        <v>69</v>
      </c>
      <c r="D206" s="115" t="str">
        <f>CONCATENATE("var. ",RIGHT(C205,2),"/",RIGHT(C205-1,2))</f>
        <v>var. 20/19</v>
      </c>
      <c r="E206" s="116" t="s">
        <v>69</v>
      </c>
      <c r="F206" s="115" t="str">
        <f>CONCATENATE("var. ",RIGHT(E205,2),"/",RIGHT(E205-1,2))</f>
        <v>var. 21/20</v>
      </c>
      <c r="G206" s="116" t="s">
        <v>69</v>
      </c>
      <c r="H206" s="115" t="str">
        <f>CONCATENATE("var. ",RIGHT(G205,2),"/",RIGHT(G205-1,2))</f>
        <v>var. 22/21</v>
      </c>
      <c r="I206" s="116" t="s">
        <v>69</v>
      </c>
      <c r="J206" s="115" t="s">
        <v>245</v>
      </c>
      <c r="K206" s="116" t="s">
        <v>69</v>
      </c>
      <c r="L206" s="115" t="s">
        <v>246</v>
      </c>
      <c r="M206" s="116" t="s">
        <v>69</v>
      </c>
      <c r="N206" s="115" t="s">
        <v>267</v>
      </c>
    </row>
    <row r="207" spans="2:15" x14ac:dyDescent="0.25">
      <c r="B207" s="117" t="s">
        <v>71</v>
      </c>
      <c r="C207" s="118">
        <v>661</v>
      </c>
      <c r="D207" s="119">
        <v>2.4806201550387597E-2</v>
      </c>
      <c r="E207" s="118">
        <v>80</v>
      </c>
      <c r="F207" s="119">
        <f t="shared" ref="F207:F219" si="48">IFERROR(E207/C207-1,"-")</f>
        <v>-0.87897125567322243</v>
      </c>
      <c r="G207" s="118">
        <v>841</v>
      </c>
      <c r="H207" s="119">
        <f t="shared" ref="H207:H219" si="49">IFERROR(G207/E207-1,"-")</f>
        <v>9.5124999999999993</v>
      </c>
      <c r="I207" s="118">
        <v>839</v>
      </c>
      <c r="J207" s="119">
        <f t="shared" ref="J207:J219" si="50">IFERROR(I207/G207-1,"-")</f>
        <v>-2.3781212841854638E-3</v>
      </c>
      <c r="K207" s="118">
        <v>913</v>
      </c>
      <c r="L207" s="119">
        <f t="shared" ref="L207:L219" si="51">IFERROR(K207/I207-1,"-")</f>
        <v>8.8200238379022577E-2</v>
      </c>
      <c r="M207" s="118">
        <v>1114</v>
      </c>
      <c r="N207" s="119">
        <f t="shared" ref="N207:N215" si="52">IFERROR(M207/K207-1,"-")</f>
        <v>0.22015334063526826</v>
      </c>
    </row>
    <row r="208" spans="2:15" x14ac:dyDescent="0.25">
      <c r="B208" s="117" t="s">
        <v>73</v>
      </c>
      <c r="C208" s="118">
        <v>450</v>
      </c>
      <c r="D208" s="119">
        <v>8.9686098654708779E-3</v>
      </c>
      <c r="E208" s="118">
        <v>65</v>
      </c>
      <c r="F208" s="119">
        <f t="shared" si="48"/>
        <v>-0.85555555555555562</v>
      </c>
      <c r="G208" s="118">
        <v>652</v>
      </c>
      <c r="H208" s="119">
        <f t="shared" si="49"/>
        <v>9.0307692307692307</v>
      </c>
      <c r="I208" s="118">
        <v>647</v>
      </c>
      <c r="J208" s="119">
        <f t="shared" si="50"/>
        <v>-7.6687116564416735E-3</v>
      </c>
      <c r="K208" s="118">
        <v>794</v>
      </c>
      <c r="L208" s="119">
        <f t="shared" si="51"/>
        <v>0.22720247295208651</v>
      </c>
      <c r="M208" s="118"/>
      <c r="N208" s="119"/>
    </row>
    <row r="209" spans="2:15" x14ac:dyDescent="0.25">
      <c r="B209" s="117" t="s">
        <v>75</v>
      </c>
      <c r="C209" s="118">
        <v>200</v>
      </c>
      <c r="D209" s="119">
        <v>-0.63636363636363635</v>
      </c>
      <c r="E209" s="118">
        <v>113</v>
      </c>
      <c r="F209" s="119">
        <f t="shared" si="48"/>
        <v>-0.43500000000000005</v>
      </c>
      <c r="G209" s="118">
        <v>550</v>
      </c>
      <c r="H209" s="119">
        <f t="shared" si="49"/>
        <v>3.8672566371681416</v>
      </c>
      <c r="I209" s="118">
        <v>645</v>
      </c>
      <c r="J209" s="119">
        <f t="shared" si="50"/>
        <v>0.17272727272727262</v>
      </c>
      <c r="K209" s="118">
        <v>658</v>
      </c>
      <c r="L209" s="119">
        <f t="shared" si="51"/>
        <v>2.0155038759689825E-2</v>
      </c>
      <c r="M209" s="118"/>
      <c r="N209" s="119"/>
    </row>
    <row r="210" spans="2:15" x14ac:dyDescent="0.25">
      <c r="B210" s="117" t="s">
        <v>77</v>
      </c>
      <c r="C210" s="118">
        <v>0</v>
      </c>
      <c r="D210" s="119">
        <v>-1</v>
      </c>
      <c r="E210" s="118">
        <v>91</v>
      </c>
      <c r="F210" s="119" t="str">
        <f t="shared" si="48"/>
        <v>-</v>
      </c>
      <c r="G210" s="118">
        <v>388</v>
      </c>
      <c r="H210" s="119">
        <f t="shared" si="49"/>
        <v>3.2637362637362637</v>
      </c>
      <c r="I210" s="118">
        <v>482</v>
      </c>
      <c r="J210" s="119">
        <f t="shared" si="50"/>
        <v>0.24226804123711343</v>
      </c>
      <c r="K210" s="118">
        <v>538</v>
      </c>
      <c r="L210" s="119">
        <f t="shared" si="51"/>
        <v>0.11618257261410792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94</v>
      </c>
      <c r="F211" s="119" t="str">
        <f t="shared" si="48"/>
        <v>-</v>
      </c>
      <c r="G211" s="118">
        <v>435</v>
      </c>
      <c r="H211" s="119">
        <f t="shared" si="49"/>
        <v>3.6276595744680851</v>
      </c>
      <c r="I211" s="118">
        <v>431</v>
      </c>
      <c r="J211" s="119">
        <f t="shared" si="50"/>
        <v>-9.1954022988506301E-3</v>
      </c>
      <c r="K211" s="118">
        <v>534</v>
      </c>
      <c r="L211" s="119">
        <f t="shared" si="51"/>
        <v>0.23897911832946628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197</v>
      </c>
      <c r="F212" s="119" t="str">
        <f t="shared" si="48"/>
        <v>-</v>
      </c>
      <c r="G212" s="118">
        <v>373</v>
      </c>
      <c r="H212" s="119">
        <f t="shared" si="49"/>
        <v>0.89340101522842641</v>
      </c>
      <c r="I212" s="118">
        <v>225</v>
      </c>
      <c r="J212" s="119">
        <f t="shared" si="50"/>
        <v>-0.39678284182305634</v>
      </c>
      <c r="K212" s="118">
        <v>267</v>
      </c>
      <c r="L212" s="119">
        <f t="shared" si="51"/>
        <v>0.18666666666666676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428</v>
      </c>
      <c r="F213" s="119" t="str">
        <f t="shared" si="48"/>
        <v>-</v>
      </c>
      <c r="G213" s="118">
        <v>244</v>
      </c>
      <c r="H213" s="119">
        <f t="shared" si="49"/>
        <v>-0.42990654205607481</v>
      </c>
      <c r="I213" s="118">
        <v>569</v>
      </c>
      <c r="J213" s="119">
        <f t="shared" si="50"/>
        <v>1.331967213114754</v>
      </c>
      <c r="K213" s="118">
        <v>431</v>
      </c>
      <c r="L213" s="119">
        <f t="shared" si="51"/>
        <v>-0.24253075571177507</v>
      </c>
      <c r="M213" s="118"/>
      <c r="N213" s="119"/>
    </row>
    <row r="214" spans="2:15" x14ac:dyDescent="0.25">
      <c r="B214" s="117" t="s">
        <v>85</v>
      </c>
      <c r="C214" s="118">
        <v>77</v>
      </c>
      <c r="D214" s="119">
        <v>-0.82379862700228834</v>
      </c>
      <c r="E214" s="118">
        <v>407</v>
      </c>
      <c r="F214" s="119">
        <f t="shared" si="48"/>
        <v>4.2857142857142856</v>
      </c>
      <c r="G214" s="118">
        <v>636</v>
      </c>
      <c r="H214" s="119">
        <f t="shared" si="49"/>
        <v>0.5626535626535627</v>
      </c>
      <c r="I214" s="118">
        <v>720</v>
      </c>
      <c r="J214" s="119">
        <f t="shared" si="50"/>
        <v>0.13207547169811318</v>
      </c>
      <c r="K214" s="118">
        <v>977</v>
      </c>
      <c r="L214" s="119">
        <f t="shared" si="51"/>
        <v>0.35694444444444451</v>
      </c>
      <c r="M214" s="118"/>
      <c r="N214" s="119"/>
    </row>
    <row r="215" spans="2:15" x14ac:dyDescent="0.25">
      <c r="B215" s="117" t="s">
        <v>87</v>
      </c>
      <c r="C215" s="118">
        <v>29</v>
      </c>
      <c r="D215" s="119">
        <v>-0.91966759002770082</v>
      </c>
      <c r="E215" s="118">
        <v>329</v>
      </c>
      <c r="F215" s="119">
        <f t="shared" si="48"/>
        <v>10.344827586206897</v>
      </c>
      <c r="G215" s="118">
        <v>373</v>
      </c>
      <c r="H215" s="119">
        <f t="shared" si="49"/>
        <v>0.13373860182370811</v>
      </c>
      <c r="I215" s="118">
        <v>576</v>
      </c>
      <c r="J215" s="119">
        <f t="shared" si="50"/>
        <v>0.54423592493297579</v>
      </c>
      <c r="K215" s="118">
        <v>351</v>
      </c>
      <c r="L215" s="119">
        <f t="shared" si="51"/>
        <v>-0.390625</v>
      </c>
      <c r="M215" s="118"/>
      <c r="N215" s="119"/>
    </row>
    <row r="216" spans="2:15" x14ac:dyDescent="0.25">
      <c r="B216" s="117" t="s">
        <v>89</v>
      </c>
      <c r="C216" s="118">
        <v>47</v>
      </c>
      <c r="D216" s="119">
        <v>-0.84640522875816993</v>
      </c>
      <c r="E216" s="118">
        <v>410</v>
      </c>
      <c r="F216" s="119">
        <f t="shared" si="48"/>
        <v>7.7234042553191493</v>
      </c>
      <c r="G216" s="118">
        <v>371</v>
      </c>
      <c r="H216" s="119">
        <f t="shared" si="49"/>
        <v>-9.5121951219512169E-2</v>
      </c>
      <c r="I216" s="118">
        <v>441</v>
      </c>
      <c r="J216" s="119">
        <f t="shared" si="50"/>
        <v>0.18867924528301883</v>
      </c>
      <c r="K216" s="118">
        <v>517</v>
      </c>
      <c r="L216" s="119">
        <f t="shared" si="51"/>
        <v>0.17233560090702937</v>
      </c>
      <c r="M216" s="118"/>
      <c r="N216" s="119"/>
    </row>
    <row r="217" spans="2:15" x14ac:dyDescent="0.25">
      <c r="B217" s="117" t="s">
        <v>91</v>
      </c>
      <c r="C217" s="118">
        <v>129</v>
      </c>
      <c r="D217" s="119">
        <v>-0.64850136239782019</v>
      </c>
      <c r="E217" s="118">
        <v>693</v>
      </c>
      <c r="F217" s="119">
        <f t="shared" si="48"/>
        <v>4.3720930232558137</v>
      </c>
      <c r="G217" s="118">
        <v>765</v>
      </c>
      <c r="H217" s="119">
        <f t="shared" si="49"/>
        <v>0.10389610389610393</v>
      </c>
      <c r="I217" s="118">
        <v>827</v>
      </c>
      <c r="J217" s="119">
        <f t="shared" si="50"/>
        <v>8.1045751633986862E-2</v>
      </c>
      <c r="K217" s="118">
        <v>704</v>
      </c>
      <c r="L217" s="119">
        <f t="shared" si="51"/>
        <v>-0.14873035066505447</v>
      </c>
      <c r="M217" s="118"/>
      <c r="N217" s="119"/>
    </row>
    <row r="218" spans="2:15" x14ac:dyDescent="0.25">
      <c r="B218" s="117" t="s">
        <v>93</v>
      </c>
      <c r="C218" s="118">
        <v>101</v>
      </c>
      <c r="D218" s="119">
        <v>-0.86848958333333337</v>
      </c>
      <c r="E218" s="118">
        <v>771</v>
      </c>
      <c r="F218" s="119">
        <f t="shared" si="48"/>
        <v>6.6336633663366333</v>
      </c>
      <c r="G218" s="118">
        <v>835</v>
      </c>
      <c r="H218" s="119">
        <f t="shared" si="49"/>
        <v>8.3009079118028462E-2</v>
      </c>
      <c r="I218" s="118">
        <v>981</v>
      </c>
      <c r="J218" s="119">
        <f t="shared" si="50"/>
        <v>0.17485029940119756</v>
      </c>
      <c r="K218" s="118">
        <v>744</v>
      </c>
      <c r="L218" s="119">
        <f t="shared" si="51"/>
        <v>-0.24159021406727832</v>
      </c>
      <c r="M218" s="118"/>
      <c r="N218" s="119"/>
    </row>
    <row r="219" spans="2:15" ht="15.75" x14ac:dyDescent="0.25">
      <c r="B219" s="120" t="s">
        <v>30</v>
      </c>
      <c r="C219" s="121">
        <v>1882</v>
      </c>
      <c r="D219" s="122">
        <v>-0.61825557809330633</v>
      </c>
      <c r="E219" s="121">
        <v>3678</v>
      </c>
      <c r="F219" s="122">
        <f t="shared" si="48"/>
        <v>0.9543039319872475</v>
      </c>
      <c r="G219" s="121">
        <v>6463</v>
      </c>
      <c r="H219" s="122">
        <f t="shared" si="49"/>
        <v>0.75720500271886904</v>
      </c>
      <c r="I219" s="121">
        <v>7383</v>
      </c>
      <c r="J219" s="122">
        <f t="shared" si="50"/>
        <v>0.14234875444839856</v>
      </c>
      <c r="K219" s="121">
        <v>7428</v>
      </c>
      <c r="L219" s="122">
        <f t="shared" si="51"/>
        <v>6.0950832994717263E-3</v>
      </c>
      <c r="M219" s="121">
        <v>1114</v>
      </c>
      <c r="N219" s="122">
        <v>0.22015334063526826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3"/>
      <c r="K222" s="123"/>
      <c r="N222" s="79"/>
    </row>
    <row r="224" spans="2:15" ht="48.75" customHeight="1" thickBot="1" x14ac:dyDescent="0.3">
      <c r="B224" s="270" t="s">
        <v>276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4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f>$C$7</f>
        <v>2020</v>
      </c>
      <c r="D227" s="295"/>
      <c r="E227" s="296">
        <f>$E$7</f>
        <v>2021</v>
      </c>
      <c r="F227" s="295"/>
      <c r="G227" s="296">
        <f>$G$7</f>
        <v>2022</v>
      </c>
      <c r="H227" s="295"/>
      <c r="I227" s="296">
        <f>$I$7</f>
        <v>2023</v>
      </c>
      <c r="J227" s="295"/>
      <c r="K227" s="296">
        <f>$K$7</f>
        <v>2024</v>
      </c>
      <c r="L227" s="295"/>
      <c r="M227" s="296">
        <f>$M$7</f>
        <v>2025</v>
      </c>
      <c r="N227" s="297"/>
    </row>
    <row r="228" spans="2:15" ht="16.5" thickTop="1" thickBot="1" x14ac:dyDescent="0.3">
      <c r="B228" s="85"/>
      <c r="C228" s="114" t="s">
        <v>69</v>
      </c>
      <c r="D228" s="115" t="str">
        <f>CONCATENATE("var. ",RIGHT(C227,2),"/",RIGHT(C227-1,2))</f>
        <v>var. 20/19</v>
      </c>
      <c r="E228" s="116" t="s">
        <v>69</v>
      </c>
      <c r="F228" s="115" t="str">
        <f>CONCATENATE("var. ",RIGHT(E227,2),"/",RIGHT(E227-1,2))</f>
        <v>var. 21/20</v>
      </c>
      <c r="G228" s="116" t="s">
        <v>69</v>
      </c>
      <c r="H228" s="115" t="str">
        <f>CONCATENATE("var. ",RIGHT(G227,2),"/",RIGHT(G227-1,2))</f>
        <v>var. 22/21</v>
      </c>
      <c r="I228" s="116" t="s">
        <v>69</v>
      </c>
      <c r="J228" s="115" t="s">
        <v>245</v>
      </c>
      <c r="K228" s="116" t="s">
        <v>69</v>
      </c>
      <c r="L228" s="115" t="s">
        <v>246</v>
      </c>
      <c r="M228" s="116" t="s">
        <v>69</v>
      </c>
      <c r="N228" s="115" t="s">
        <v>267</v>
      </c>
    </row>
    <row r="229" spans="2:15" x14ac:dyDescent="0.25">
      <c r="B229" s="117" t="s">
        <v>71</v>
      </c>
      <c r="C229" s="118">
        <v>738</v>
      </c>
      <c r="D229" s="119">
        <v>-9.5588235294117641E-2</v>
      </c>
      <c r="E229" s="118">
        <v>4</v>
      </c>
      <c r="F229" s="119">
        <f t="shared" ref="F229:F241" si="53">IFERROR(E229/C229-1,"-")</f>
        <v>-0.99457994579945797</v>
      </c>
      <c r="G229" s="118">
        <v>507</v>
      </c>
      <c r="H229" s="119">
        <f t="shared" ref="H229:H241" si="54">IFERROR(G229/E229-1,"-")</f>
        <v>125.75</v>
      </c>
      <c r="I229" s="118">
        <v>531</v>
      </c>
      <c r="J229" s="119">
        <f t="shared" ref="J229:J241" si="55">IFERROR(I229/G229-1,"-")</f>
        <v>4.7337278106508895E-2</v>
      </c>
      <c r="K229" s="118">
        <v>839</v>
      </c>
      <c r="L229" s="119">
        <f t="shared" ref="L229:L241" si="56">IFERROR(K229/I229-1,"-")</f>
        <v>0.58003766478342755</v>
      </c>
      <c r="M229" s="118">
        <v>555</v>
      </c>
      <c r="N229" s="119">
        <f t="shared" ref="N229:N237" si="57">IFERROR(M229/K229-1,"-")</f>
        <v>-0.33849821215733011</v>
      </c>
    </row>
    <row r="230" spans="2:15" x14ac:dyDescent="0.25">
      <c r="B230" s="117" t="s">
        <v>73</v>
      </c>
      <c r="C230" s="118">
        <v>520</v>
      </c>
      <c r="D230" s="119">
        <v>-3.1657355679702071E-2</v>
      </c>
      <c r="E230" s="118">
        <v>4</v>
      </c>
      <c r="F230" s="119">
        <f t="shared" si="53"/>
        <v>-0.99230769230769234</v>
      </c>
      <c r="G230" s="118">
        <v>218</v>
      </c>
      <c r="H230" s="119">
        <f t="shared" si="54"/>
        <v>53.5</v>
      </c>
      <c r="I230" s="118">
        <v>389</v>
      </c>
      <c r="J230" s="119">
        <f t="shared" si="55"/>
        <v>0.78440366972477071</v>
      </c>
      <c r="K230" s="118">
        <v>667</v>
      </c>
      <c r="L230" s="119">
        <f t="shared" si="56"/>
        <v>0.71465295629820047</v>
      </c>
      <c r="M230" s="118"/>
      <c r="N230" s="119"/>
    </row>
    <row r="231" spans="2:15" x14ac:dyDescent="0.25">
      <c r="B231" s="117" t="s">
        <v>75</v>
      </c>
      <c r="C231" s="118">
        <v>322</v>
      </c>
      <c r="D231" s="119">
        <v>-0.65189189189189189</v>
      </c>
      <c r="E231" s="118">
        <v>9</v>
      </c>
      <c r="F231" s="119">
        <f t="shared" si="53"/>
        <v>-0.97204968944099379</v>
      </c>
      <c r="G231" s="118">
        <v>305</v>
      </c>
      <c r="H231" s="119">
        <f t="shared" si="54"/>
        <v>32.888888888888886</v>
      </c>
      <c r="I231" s="118">
        <v>538</v>
      </c>
      <c r="J231" s="119">
        <f t="shared" si="55"/>
        <v>0.76393442622950825</v>
      </c>
      <c r="K231" s="118">
        <v>523</v>
      </c>
      <c r="L231" s="119">
        <f t="shared" si="56"/>
        <v>-2.7881040892193343E-2</v>
      </c>
      <c r="M231" s="118"/>
      <c r="N231" s="119"/>
    </row>
    <row r="232" spans="2:15" x14ac:dyDescent="0.25">
      <c r="B232" s="117" t="s">
        <v>77</v>
      </c>
      <c r="C232" s="118">
        <v>0</v>
      </c>
      <c r="D232" s="119">
        <v>-1</v>
      </c>
      <c r="E232" s="118">
        <v>19</v>
      </c>
      <c r="F232" s="119" t="str">
        <f t="shared" si="53"/>
        <v>-</v>
      </c>
      <c r="G232" s="118">
        <v>251</v>
      </c>
      <c r="H232" s="119">
        <f t="shared" si="54"/>
        <v>12.210526315789474</v>
      </c>
      <c r="I232" s="118">
        <v>210</v>
      </c>
      <c r="J232" s="119">
        <f t="shared" si="55"/>
        <v>-0.1633466135458167</v>
      </c>
      <c r="K232" s="118">
        <v>220</v>
      </c>
      <c r="L232" s="119">
        <f t="shared" si="56"/>
        <v>4.7619047619047672E-2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19</v>
      </c>
      <c r="F233" s="119" t="str">
        <f t="shared" si="53"/>
        <v>-</v>
      </c>
      <c r="G233" s="118">
        <v>88</v>
      </c>
      <c r="H233" s="119">
        <f t="shared" si="54"/>
        <v>3.6315789473684212</v>
      </c>
      <c r="I233" s="118">
        <v>51</v>
      </c>
      <c r="J233" s="119">
        <f t="shared" si="55"/>
        <v>-0.42045454545454541</v>
      </c>
      <c r="K233" s="118">
        <v>37</v>
      </c>
      <c r="L233" s="119">
        <f t="shared" si="56"/>
        <v>-0.27450980392156865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15</v>
      </c>
      <c r="F234" s="119" t="str">
        <f t="shared" si="53"/>
        <v>-</v>
      </c>
      <c r="G234" s="118">
        <v>91</v>
      </c>
      <c r="H234" s="119">
        <f t="shared" si="54"/>
        <v>5.0666666666666664</v>
      </c>
      <c r="I234" s="118">
        <v>162</v>
      </c>
      <c r="J234" s="119">
        <f t="shared" si="55"/>
        <v>0.78021978021978011</v>
      </c>
      <c r="K234" s="118">
        <v>228</v>
      </c>
      <c r="L234" s="119">
        <f t="shared" si="56"/>
        <v>0.40740740740740744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109</v>
      </c>
      <c r="F235" s="119" t="str">
        <f t="shared" si="53"/>
        <v>-</v>
      </c>
      <c r="G235" s="118">
        <v>118</v>
      </c>
      <c r="H235" s="119">
        <f t="shared" si="54"/>
        <v>8.256880733944949E-2</v>
      </c>
      <c r="I235" s="118">
        <v>144</v>
      </c>
      <c r="J235" s="119">
        <f t="shared" si="55"/>
        <v>0.22033898305084754</v>
      </c>
      <c r="K235" s="118">
        <v>319</v>
      </c>
      <c r="L235" s="119">
        <f t="shared" si="56"/>
        <v>1.2152777777777777</v>
      </c>
      <c r="M235" s="118"/>
      <c r="N235" s="119"/>
    </row>
    <row r="236" spans="2:15" x14ac:dyDescent="0.25">
      <c r="B236" s="117" t="s">
        <v>85</v>
      </c>
      <c r="C236" s="118">
        <v>11</v>
      </c>
      <c r="D236" s="119">
        <v>-0.94387755102040816</v>
      </c>
      <c r="E236" s="118">
        <v>72</v>
      </c>
      <c r="F236" s="119">
        <f t="shared" si="53"/>
        <v>5.5454545454545459</v>
      </c>
      <c r="G236" s="118">
        <v>75</v>
      </c>
      <c r="H236" s="119">
        <f t="shared" si="54"/>
        <v>4.1666666666666741E-2</v>
      </c>
      <c r="I236" s="118">
        <v>234</v>
      </c>
      <c r="J236" s="119">
        <f t="shared" si="55"/>
        <v>2.12</v>
      </c>
      <c r="K236" s="118">
        <v>102</v>
      </c>
      <c r="L236" s="119">
        <f t="shared" si="56"/>
        <v>-0.5641025641025641</v>
      </c>
      <c r="M236" s="118"/>
      <c r="N236" s="119"/>
    </row>
    <row r="237" spans="2:15" x14ac:dyDescent="0.25">
      <c r="B237" s="117" t="s">
        <v>87</v>
      </c>
      <c r="C237" s="118">
        <v>0</v>
      </c>
      <c r="D237" s="119">
        <v>-1</v>
      </c>
      <c r="E237" s="118">
        <v>58</v>
      </c>
      <c r="F237" s="119" t="str">
        <f t="shared" si="53"/>
        <v>-</v>
      </c>
      <c r="G237" s="118">
        <v>50</v>
      </c>
      <c r="H237" s="119">
        <f t="shared" si="54"/>
        <v>-0.13793103448275867</v>
      </c>
      <c r="I237" s="118">
        <v>136</v>
      </c>
      <c r="J237" s="119">
        <f t="shared" si="55"/>
        <v>1.7200000000000002</v>
      </c>
      <c r="K237" s="118">
        <v>55</v>
      </c>
      <c r="L237" s="119">
        <f t="shared" si="56"/>
        <v>-0.59558823529411764</v>
      </c>
      <c r="M237" s="118"/>
      <c r="N237" s="119"/>
    </row>
    <row r="238" spans="2:15" x14ac:dyDescent="0.25">
      <c r="B238" s="117" t="s">
        <v>89</v>
      </c>
      <c r="C238" s="118">
        <v>45</v>
      </c>
      <c r="D238" s="119">
        <v>-0.73214285714285721</v>
      </c>
      <c r="E238" s="118">
        <v>250</v>
      </c>
      <c r="F238" s="119">
        <f t="shared" si="53"/>
        <v>4.5555555555555554</v>
      </c>
      <c r="G238" s="118">
        <v>275</v>
      </c>
      <c r="H238" s="119">
        <f t="shared" si="54"/>
        <v>0.10000000000000009</v>
      </c>
      <c r="I238" s="118">
        <v>223</v>
      </c>
      <c r="J238" s="119">
        <f t="shared" si="55"/>
        <v>-0.18909090909090909</v>
      </c>
      <c r="K238" s="118">
        <v>251</v>
      </c>
      <c r="L238" s="119">
        <f t="shared" si="56"/>
        <v>0.12556053811659185</v>
      </c>
      <c r="M238" s="118"/>
      <c r="N238" s="119"/>
    </row>
    <row r="239" spans="2:15" x14ac:dyDescent="0.25">
      <c r="B239" s="117" t="s">
        <v>91</v>
      </c>
      <c r="C239" s="118">
        <v>18</v>
      </c>
      <c r="D239" s="119">
        <v>-0.94321766561514198</v>
      </c>
      <c r="E239" s="118">
        <v>419</v>
      </c>
      <c r="F239" s="119">
        <f t="shared" si="53"/>
        <v>22.277777777777779</v>
      </c>
      <c r="G239" s="118">
        <v>369</v>
      </c>
      <c r="H239" s="119">
        <f t="shared" si="54"/>
        <v>-0.11933174224343679</v>
      </c>
      <c r="I239" s="118">
        <v>445</v>
      </c>
      <c r="J239" s="119">
        <f t="shared" si="55"/>
        <v>0.20596205962059622</v>
      </c>
      <c r="K239" s="118">
        <v>252</v>
      </c>
      <c r="L239" s="119">
        <f t="shared" si="56"/>
        <v>-0.43370786516853932</v>
      </c>
      <c r="M239" s="118"/>
      <c r="N239" s="119"/>
    </row>
    <row r="240" spans="2:15" x14ac:dyDescent="0.25">
      <c r="B240" s="117" t="s">
        <v>93</v>
      </c>
      <c r="C240" s="118">
        <v>13</v>
      </c>
      <c r="D240" s="119">
        <v>-0.9709821428571429</v>
      </c>
      <c r="E240" s="118">
        <v>464</v>
      </c>
      <c r="F240" s="119">
        <f t="shared" si="53"/>
        <v>34.692307692307693</v>
      </c>
      <c r="G240" s="118">
        <v>400</v>
      </c>
      <c r="H240" s="119">
        <f t="shared" si="54"/>
        <v>-0.13793103448275867</v>
      </c>
      <c r="I240" s="118">
        <v>442</v>
      </c>
      <c r="J240" s="119">
        <f t="shared" si="55"/>
        <v>0.10499999999999998</v>
      </c>
      <c r="K240" s="118">
        <v>377</v>
      </c>
      <c r="L240" s="119">
        <f t="shared" si="56"/>
        <v>-0.1470588235294118</v>
      </c>
      <c r="M240" s="118"/>
      <c r="N240" s="119"/>
    </row>
    <row r="241" spans="2:15" ht="15.75" x14ac:dyDescent="0.25">
      <c r="B241" s="120" t="s">
        <v>30</v>
      </c>
      <c r="C241" s="121">
        <v>1701</v>
      </c>
      <c r="D241" s="122">
        <v>-0.60469439925633273</v>
      </c>
      <c r="E241" s="121">
        <v>1442</v>
      </c>
      <c r="F241" s="122">
        <f t="shared" si="53"/>
        <v>-0.15226337448559668</v>
      </c>
      <c r="G241" s="121">
        <v>2747</v>
      </c>
      <c r="H241" s="122">
        <f t="shared" si="54"/>
        <v>0.90499306518723999</v>
      </c>
      <c r="I241" s="121">
        <v>3505</v>
      </c>
      <c r="J241" s="122">
        <f t="shared" si="55"/>
        <v>0.27593738623953401</v>
      </c>
      <c r="K241" s="121">
        <v>3870</v>
      </c>
      <c r="L241" s="122">
        <f t="shared" si="56"/>
        <v>0.10413694721825961</v>
      </c>
      <c r="M241" s="121">
        <v>555</v>
      </c>
      <c r="N241" s="122">
        <v>-0.33849821215733011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N244" s="79"/>
    </row>
    <row r="250" spans="2:15" ht="48.75" customHeight="1" thickBot="1" x14ac:dyDescent="0.3">
      <c r="B250" s="270" t="s">
        <v>277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4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</row>
    <row r="253" spans="2:15" ht="22.5" thickTop="1" thickBot="1" x14ac:dyDescent="0.3">
      <c r="B253" s="109"/>
      <c r="C253" s="294">
        <f>$C$7</f>
        <v>2020</v>
      </c>
      <c r="D253" s="295"/>
      <c r="E253" s="296">
        <f>$E$7</f>
        <v>2021</v>
      </c>
      <c r="F253" s="295"/>
      <c r="G253" s="296">
        <f>$G$7</f>
        <v>2022</v>
      </c>
      <c r="H253" s="295"/>
      <c r="I253" s="296">
        <f>$I$7</f>
        <v>2023</v>
      </c>
      <c r="J253" s="295"/>
      <c r="K253" s="296">
        <f>$K$7</f>
        <v>2024</v>
      </c>
      <c r="L253" s="295"/>
      <c r="M253" s="296">
        <f>$M$7</f>
        <v>2025</v>
      </c>
      <c r="N253" s="297"/>
    </row>
    <row r="254" spans="2:15" ht="16.5" thickTop="1" thickBot="1" x14ac:dyDescent="0.3">
      <c r="B254" s="85"/>
      <c r="C254" s="114" t="s">
        <v>69</v>
      </c>
      <c r="D254" s="115" t="str">
        <f>CONCATENATE("var. ",RIGHT(C253,2),"/",RIGHT(C253-1,2))</f>
        <v>var. 20/19</v>
      </c>
      <c r="E254" s="116" t="s">
        <v>69</v>
      </c>
      <c r="F254" s="115" t="str">
        <f>CONCATENATE("var. ",RIGHT(E253,2),"/",RIGHT(E253-1,2))</f>
        <v>var. 21/20</v>
      </c>
      <c r="G254" s="116" t="s">
        <v>69</v>
      </c>
      <c r="H254" s="115" t="str">
        <f>CONCATENATE("var. ",RIGHT(G253,2),"/",RIGHT(G253-1,2))</f>
        <v>var. 22/21</v>
      </c>
      <c r="I254" s="116" t="s">
        <v>69</v>
      </c>
      <c r="J254" s="115" t="s">
        <v>245</v>
      </c>
      <c r="K254" s="116" t="s">
        <v>69</v>
      </c>
      <c r="L254" s="115" t="s">
        <v>246</v>
      </c>
      <c r="M254" s="116" t="s">
        <v>69</v>
      </c>
      <c r="N254" s="115" t="s">
        <v>267</v>
      </c>
    </row>
    <row r="255" spans="2:15" x14ac:dyDescent="0.25">
      <c r="B255" s="117" t="s">
        <v>71</v>
      </c>
      <c r="C255" s="118">
        <v>814</v>
      </c>
      <c r="D255" s="119">
        <v>-0.25114995400183993</v>
      </c>
      <c r="E255" s="118">
        <v>32</v>
      </c>
      <c r="F255" s="119">
        <f t="shared" ref="F255:J267" si="58">IFERROR(E255/C255-1,"-")</f>
        <v>-0.9606879606879607</v>
      </c>
      <c r="G255" s="118">
        <v>571</v>
      </c>
      <c r="H255" s="119">
        <f t="shared" si="58"/>
        <v>16.84375</v>
      </c>
      <c r="I255" s="118">
        <v>1003</v>
      </c>
      <c r="J255" s="119">
        <f t="shared" si="58"/>
        <v>0.75656742556917678</v>
      </c>
      <c r="K255" s="118">
        <v>905</v>
      </c>
      <c r="L255" s="119">
        <f t="shared" ref="L255:L267" si="59">IFERROR(K255/I255-1,"-")</f>
        <v>-9.7706879361914245E-2</v>
      </c>
      <c r="M255" s="118">
        <v>985</v>
      </c>
      <c r="N255" s="119">
        <f t="shared" ref="N255:N263" si="60">IFERROR(M255/K255-1,"-")</f>
        <v>8.8397790055248615E-2</v>
      </c>
    </row>
    <row r="256" spans="2:15" x14ac:dyDescent="0.25">
      <c r="B256" s="117" t="s">
        <v>73</v>
      </c>
      <c r="C256" s="118">
        <v>745</v>
      </c>
      <c r="D256" s="119">
        <v>-0.21080508474576276</v>
      </c>
      <c r="E256" s="118">
        <v>17</v>
      </c>
      <c r="F256" s="119">
        <f t="shared" si="58"/>
        <v>-0.97718120805369124</v>
      </c>
      <c r="G256" s="118">
        <v>551</v>
      </c>
      <c r="H256" s="119">
        <f t="shared" si="58"/>
        <v>31.411764705882355</v>
      </c>
      <c r="I256" s="118">
        <v>608</v>
      </c>
      <c r="J256" s="119">
        <f t="shared" si="58"/>
        <v>0.10344827586206895</v>
      </c>
      <c r="K256" s="118">
        <v>788</v>
      </c>
      <c r="L256" s="119">
        <f t="shared" si="59"/>
        <v>0.29605263157894735</v>
      </c>
      <c r="M256" s="118"/>
      <c r="N256" s="119"/>
    </row>
    <row r="257" spans="2:14" x14ac:dyDescent="0.25">
      <c r="B257" s="117" t="s">
        <v>75</v>
      </c>
      <c r="C257" s="118">
        <v>339</v>
      </c>
      <c r="D257" s="119">
        <v>-0.57940446650124078</v>
      </c>
      <c r="E257" s="118">
        <v>48</v>
      </c>
      <c r="F257" s="119">
        <f t="shared" si="58"/>
        <v>-0.8584070796460177</v>
      </c>
      <c r="G257" s="118">
        <v>386</v>
      </c>
      <c r="H257" s="119">
        <f t="shared" si="58"/>
        <v>7.0416666666666661</v>
      </c>
      <c r="I257" s="118">
        <v>626</v>
      </c>
      <c r="J257" s="119">
        <f t="shared" si="58"/>
        <v>0.62176165803108807</v>
      </c>
      <c r="K257" s="118">
        <v>694</v>
      </c>
      <c r="L257" s="119">
        <f t="shared" si="59"/>
        <v>0.10862619808306717</v>
      </c>
      <c r="M257" s="118"/>
      <c r="N257" s="119"/>
    </row>
    <row r="258" spans="2:14" x14ac:dyDescent="0.25">
      <c r="B258" s="117" t="s">
        <v>77</v>
      </c>
      <c r="C258" s="118">
        <v>0</v>
      </c>
      <c r="D258" s="119">
        <v>-1</v>
      </c>
      <c r="E258" s="118">
        <v>105</v>
      </c>
      <c r="F258" s="119" t="str">
        <f t="shared" si="58"/>
        <v>-</v>
      </c>
      <c r="G258" s="118">
        <v>324</v>
      </c>
      <c r="H258" s="119">
        <f t="shared" si="58"/>
        <v>2.0857142857142859</v>
      </c>
      <c r="I258" s="118">
        <v>411</v>
      </c>
      <c r="J258" s="119">
        <f t="shared" si="58"/>
        <v>0.2685185185185186</v>
      </c>
      <c r="K258" s="118">
        <v>581</v>
      </c>
      <c r="L258" s="119">
        <f t="shared" si="59"/>
        <v>0.41362530413625298</v>
      </c>
      <c r="M258" s="118"/>
      <c r="N258" s="119"/>
    </row>
    <row r="259" spans="2:14" x14ac:dyDescent="0.25">
      <c r="B259" s="117" t="s">
        <v>79</v>
      </c>
      <c r="C259" s="118">
        <v>0</v>
      </c>
      <c r="D259" s="119">
        <v>-1</v>
      </c>
      <c r="E259" s="118">
        <v>56</v>
      </c>
      <c r="F259" s="119" t="str">
        <f t="shared" si="58"/>
        <v>-</v>
      </c>
      <c r="G259" s="118">
        <v>196</v>
      </c>
      <c r="H259" s="119">
        <f t="shared" si="58"/>
        <v>2.5</v>
      </c>
      <c r="I259" s="118">
        <v>95</v>
      </c>
      <c r="J259" s="119">
        <f t="shared" si="58"/>
        <v>-0.51530612244897966</v>
      </c>
      <c r="K259" s="118">
        <v>78</v>
      </c>
      <c r="L259" s="119">
        <f t="shared" si="59"/>
        <v>-0.17894736842105263</v>
      </c>
      <c r="M259" s="118"/>
      <c r="N259" s="119"/>
    </row>
    <row r="260" spans="2:14" x14ac:dyDescent="0.25">
      <c r="B260" s="117" t="s">
        <v>81</v>
      </c>
      <c r="C260" s="118">
        <v>0</v>
      </c>
      <c r="D260" s="119">
        <v>-1</v>
      </c>
      <c r="E260" s="118">
        <v>61</v>
      </c>
      <c r="F260" s="119" t="str">
        <f t="shared" si="58"/>
        <v>-</v>
      </c>
      <c r="G260" s="118">
        <v>343</v>
      </c>
      <c r="H260" s="119">
        <f t="shared" si="58"/>
        <v>4.6229508196721314</v>
      </c>
      <c r="I260" s="118">
        <v>78</v>
      </c>
      <c r="J260" s="119">
        <f t="shared" si="58"/>
        <v>-0.77259475218658891</v>
      </c>
      <c r="K260" s="118">
        <v>57</v>
      </c>
      <c r="L260" s="119">
        <f t="shared" si="59"/>
        <v>-0.26923076923076927</v>
      </c>
      <c r="M260" s="118"/>
      <c r="N260" s="119"/>
    </row>
    <row r="261" spans="2:14" x14ac:dyDescent="0.25">
      <c r="B261" s="117" t="s">
        <v>83</v>
      </c>
      <c r="C261" s="118">
        <v>0</v>
      </c>
      <c r="D261" s="119">
        <v>-1</v>
      </c>
      <c r="E261" s="118">
        <v>94</v>
      </c>
      <c r="F261" s="119" t="str">
        <f t="shared" si="58"/>
        <v>-</v>
      </c>
      <c r="G261" s="118">
        <v>64</v>
      </c>
      <c r="H261" s="119">
        <f t="shared" si="58"/>
        <v>-0.31914893617021278</v>
      </c>
      <c r="I261" s="118">
        <v>141</v>
      </c>
      <c r="J261" s="119">
        <f t="shared" si="58"/>
        <v>1.203125</v>
      </c>
      <c r="K261" s="118">
        <v>175</v>
      </c>
      <c r="L261" s="119">
        <f t="shared" si="59"/>
        <v>0.24113475177304955</v>
      </c>
      <c r="M261" s="118"/>
      <c r="N261" s="119"/>
    </row>
    <row r="262" spans="2:14" x14ac:dyDescent="0.25">
      <c r="B262" s="117" t="s">
        <v>85</v>
      </c>
      <c r="C262" s="118">
        <v>24</v>
      </c>
      <c r="D262" s="119">
        <v>-0.85185185185185186</v>
      </c>
      <c r="E262" s="118">
        <v>62</v>
      </c>
      <c r="F262" s="119">
        <f t="shared" si="58"/>
        <v>1.5833333333333335</v>
      </c>
      <c r="G262" s="118">
        <v>25</v>
      </c>
      <c r="H262" s="119">
        <f t="shared" si="58"/>
        <v>-0.59677419354838712</v>
      </c>
      <c r="I262" s="118">
        <v>102</v>
      </c>
      <c r="J262" s="119">
        <f t="shared" si="58"/>
        <v>3.08</v>
      </c>
      <c r="K262" s="118">
        <v>168</v>
      </c>
      <c r="L262" s="119">
        <f t="shared" si="59"/>
        <v>0.64705882352941169</v>
      </c>
      <c r="M262" s="118"/>
      <c r="N262" s="119"/>
    </row>
    <row r="263" spans="2:14" x14ac:dyDescent="0.25">
      <c r="B263" s="117" t="s">
        <v>87</v>
      </c>
      <c r="C263" s="118">
        <v>63</v>
      </c>
      <c r="D263" s="119">
        <v>-0.37623762376237624</v>
      </c>
      <c r="E263" s="118">
        <v>113</v>
      </c>
      <c r="F263" s="119">
        <f t="shared" si="58"/>
        <v>0.79365079365079372</v>
      </c>
      <c r="G263" s="118">
        <v>73</v>
      </c>
      <c r="H263" s="119">
        <f t="shared" si="58"/>
        <v>-0.35398230088495575</v>
      </c>
      <c r="I263" s="118">
        <v>105</v>
      </c>
      <c r="J263" s="119">
        <f t="shared" si="58"/>
        <v>0.43835616438356162</v>
      </c>
      <c r="K263" s="118">
        <v>48</v>
      </c>
      <c r="L263" s="119">
        <f t="shared" si="59"/>
        <v>-0.54285714285714293</v>
      </c>
      <c r="M263" s="118"/>
      <c r="N263" s="119"/>
    </row>
    <row r="264" spans="2:14" x14ac:dyDescent="0.25">
      <c r="B264" s="117" t="s">
        <v>89</v>
      </c>
      <c r="C264" s="118">
        <v>33</v>
      </c>
      <c r="D264" s="119">
        <v>-0.93008474576271183</v>
      </c>
      <c r="E264" s="118">
        <v>242</v>
      </c>
      <c r="F264" s="119">
        <f t="shared" si="58"/>
        <v>6.333333333333333</v>
      </c>
      <c r="G264" s="118">
        <v>286</v>
      </c>
      <c r="H264" s="119">
        <f t="shared" si="58"/>
        <v>0.18181818181818188</v>
      </c>
      <c r="I264" s="118">
        <v>452</v>
      </c>
      <c r="J264" s="119">
        <f t="shared" si="58"/>
        <v>0.58041958041958042</v>
      </c>
      <c r="K264" s="118">
        <v>379</v>
      </c>
      <c r="L264" s="119">
        <f t="shared" si="59"/>
        <v>-0.16150442477876104</v>
      </c>
      <c r="M264" s="118"/>
      <c r="N264" s="119"/>
    </row>
    <row r="265" spans="2:14" x14ac:dyDescent="0.25">
      <c r="B265" s="117" t="s">
        <v>91</v>
      </c>
      <c r="C265" s="118">
        <v>49</v>
      </c>
      <c r="D265" s="119">
        <v>-0.92449922958397535</v>
      </c>
      <c r="E265" s="118">
        <v>453</v>
      </c>
      <c r="F265" s="119">
        <f t="shared" si="58"/>
        <v>8.2448979591836729</v>
      </c>
      <c r="G265" s="118">
        <v>541</v>
      </c>
      <c r="H265" s="119">
        <f t="shared" si="58"/>
        <v>0.19426048565121423</v>
      </c>
      <c r="I265" s="118">
        <v>635</v>
      </c>
      <c r="J265" s="119">
        <f t="shared" si="58"/>
        <v>0.17375231053604434</v>
      </c>
      <c r="K265" s="118">
        <v>655</v>
      </c>
      <c r="L265" s="119">
        <f t="shared" si="59"/>
        <v>3.1496062992125928E-2</v>
      </c>
      <c r="M265" s="118"/>
      <c r="N265" s="119"/>
    </row>
    <row r="266" spans="2:14" x14ac:dyDescent="0.25">
      <c r="B266" s="117" t="s">
        <v>93</v>
      </c>
      <c r="C266" s="118">
        <v>47</v>
      </c>
      <c r="D266" s="119">
        <v>-0.9438470728793309</v>
      </c>
      <c r="E266" s="118">
        <v>727</v>
      </c>
      <c r="F266" s="119">
        <f t="shared" si="58"/>
        <v>14.468085106382979</v>
      </c>
      <c r="G266" s="118">
        <v>662</v>
      </c>
      <c r="H266" s="119">
        <f t="shared" si="58"/>
        <v>-8.9408528198074322E-2</v>
      </c>
      <c r="I266" s="118">
        <v>656</v>
      </c>
      <c r="J266" s="119">
        <f t="shared" si="58"/>
        <v>-9.0634441087613649E-3</v>
      </c>
      <c r="K266" s="118">
        <v>889</v>
      </c>
      <c r="L266" s="119">
        <f t="shared" si="59"/>
        <v>0.35518292682926833</v>
      </c>
      <c r="M266" s="118"/>
      <c r="N266" s="119"/>
    </row>
    <row r="267" spans="2:14" ht="15.75" x14ac:dyDescent="0.25">
      <c r="B267" s="120" t="s">
        <v>30</v>
      </c>
      <c r="C267" s="121">
        <v>2155</v>
      </c>
      <c r="D267" s="122">
        <v>-0.63344106140500078</v>
      </c>
      <c r="E267" s="121">
        <v>2010</v>
      </c>
      <c r="F267" s="122">
        <f t="shared" si="58"/>
        <v>-6.7285382830626461E-2</v>
      </c>
      <c r="G267" s="121">
        <v>4022</v>
      </c>
      <c r="H267" s="122">
        <f t="shared" si="58"/>
        <v>1.0009950248756221</v>
      </c>
      <c r="I267" s="121">
        <v>4912</v>
      </c>
      <c r="J267" s="122">
        <f t="shared" si="58"/>
        <v>0.22128294380905023</v>
      </c>
      <c r="K267" s="121">
        <v>5417</v>
      </c>
      <c r="L267" s="122">
        <f t="shared" si="59"/>
        <v>0.10280944625407162</v>
      </c>
      <c r="M267" s="121">
        <v>985</v>
      </c>
      <c r="N267" s="122">
        <v>8.8397790055248615E-2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3"/>
      <c r="K270" s="123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CF603-4577-4997-8B02-8368D7C9A12E}">
  <sheetPr codeName="Hoja47">
    <tabColor rgb="FFF29140"/>
  </sheetPr>
  <dimension ref="A4:O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0" t="s">
        <v>265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6">
        <f>E7-1</f>
        <v>2020</v>
      </c>
      <c r="D7" s="295"/>
      <c r="E7" s="296">
        <f>G7-1</f>
        <v>2021</v>
      </c>
      <c r="F7" s="295"/>
      <c r="G7" s="296">
        <f>I7-1</f>
        <v>2022</v>
      </c>
      <c r="H7" s="295"/>
      <c r="I7" s="296">
        <f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46163</v>
      </c>
      <c r="D9" s="119">
        <v>-7.8546049742504676E-2</v>
      </c>
      <c r="E9" s="118">
        <v>9068</v>
      </c>
      <c r="F9" s="119">
        <f t="shared" ref="F9:L21" si="0">IFERROR(E9/C9-1,"-")</f>
        <v>-0.80356562615081339</v>
      </c>
      <c r="G9" s="118">
        <v>40065</v>
      </c>
      <c r="H9" s="119">
        <f t="shared" si="0"/>
        <v>3.4182840758711954</v>
      </c>
      <c r="I9" s="118">
        <v>59578</v>
      </c>
      <c r="J9" s="119">
        <f t="shared" si="0"/>
        <v>0.48703357044802198</v>
      </c>
      <c r="K9" s="118">
        <v>62651</v>
      </c>
      <c r="L9" s="119">
        <f t="shared" si="0"/>
        <v>5.1579442075934123E-2</v>
      </c>
      <c r="M9" s="118">
        <v>57077</v>
      </c>
      <c r="N9" s="119">
        <f t="shared" ref="N9:N17" si="1">IFERROR(M9/K9-1,"-")</f>
        <v>-8.8969050773331615E-2</v>
      </c>
    </row>
    <row r="10" spans="1:15" x14ac:dyDescent="0.25">
      <c r="A10" s="1" t="s">
        <v>72</v>
      </c>
      <c r="B10" s="117" t="s">
        <v>73</v>
      </c>
      <c r="C10" s="118">
        <v>51846</v>
      </c>
      <c r="D10" s="119">
        <v>9.6411275826337128E-2</v>
      </c>
      <c r="E10" s="118">
        <v>15142</v>
      </c>
      <c r="F10" s="119">
        <f t="shared" si="0"/>
        <v>-0.70794275353932801</v>
      </c>
      <c r="G10" s="118">
        <v>41909</v>
      </c>
      <c r="H10" s="119">
        <f t="shared" si="0"/>
        <v>1.7677321357812708</v>
      </c>
      <c r="I10" s="118">
        <v>52194</v>
      </c>
      <c r="J10" s="119">
        <f t="shared" si="0"/>
        <v>0.24541267985396931</v>
      </c>
      <c r="K10" s="118">
        <v>55957</v>
      </c>
      <c r="L10" s="119">
        <f t="shared" si="0"/>
        <v>7.2096409548990215E-2</v>
      </c>
      <c r="M10" s="118"/>
      <c r="N10" s="119"/>
    </row>
    <row r="11" spans="1:15" x14ac:dyDescent="0.25">
      <c r="A11" s="1" t="s">
        <v>74</v>
      </c>
      <c r="B11" s="117" t="s">
        <v>75</v>
      </c>
      <c r="C11" s="118">
        <v>20252</v>
      </c>
      <c r="D11" s="119">
        <v>-0.59010686528497414</v>
      </c>
      <c r="E11" s="118">
        <v>22329</v>
      </c>
      <c r="F11" s="119">
        <f t="shared" si="0"/>
        <v>0.1025577720718942</v>
      </c>
      <c r="G11" s="118">
        <v>47103</v>
      </c>
      <c r="H11" s="119">
        <f t="shared" si="0"/>
        <v>1.1094988579873708</v>
      </c>
      <c r="I11" s="118">
        <v>58354</v>
      </c>
      <c r="J11" s="119">
        <f t="shared" si="0"/>
        <v>0.23885952062501326</v>
      </c>
      <c r="K11" s="118">
        <v>58643</v>
      </c>
      <c r="L11" s="119">
        <f t="shared" si="0"/>
        <v>4.9525311032663222E-3</v>
      </c>
      <c r="M11" s="118"/>
      <c r="N11" s="119"/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19557</v>
      </c>
      <c r="F12" s="119" t="str">
        <f t="shared" si="0"/>
        <v>-</v>
      </c>
      <c r="G12" s="118">
        <v>43531</v>
      </c>
      <c r="H12" s="119">
        <f t="shared" si="0"/>
        <v>1.2258526358848494</v>
      </c>
      <c r="I12" s="118">
        <v>42717</v>
      </c>
      <c r="J12" s="119">
        <f t="shared" si="0"/>
        <v>-1.8699317727596476E-2</v>
      </c>
      <c r="K12" s="118">
        <v>46133</v>
      </c>
      <c r="L12" s="119">
        <f t="shared" si="0"/>
        <v>7.9968162558232025E-2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24025</v>
      </c>
      <c r="F13" s="119" t="str">
        <f t="shared" si="0"/>
        <v>-</v>
      </c>
      <c r="G13" s="118">
        <v>44866</v>
      </c>
      <c r="H13" s="119">
        <f t="shared" si="0"/>
        <v>0.8674713839750261</v>
      </c>
      <c r="I13" s="118">
        <v>42611</v>
      </c>
      <c r="J13" s="119">
        <f t="shared" si="0"/>
        <v>-5.0260776534569618E-2</v>
      </c>
      <c r="K13" s="118">
        <v>38316</v>
      </c>
      <c r="L13" s="119">
        <f t="shared" si="0"/>
        <v>-0.10079556921921573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26795</v>
      </c>
      <c r="F14" s="119" t="str">
        <f t="shared" si="0"/>
        <v>-</v>
      </c>
      <c r="G14" s="118">
        <v>40470</v>
      </c>
      <c r="H14" s="119">
        <f t="shared" si="0"/>
        <v>0.51035640977794361</v>
      </c>
      <c r="I14" s="118">
        <v>38639</v>
      </c>
      <c r="J14" s="119">
        <f t="shared" si="0"/>
        <v>-4.5243390165554787E-2</v>
      </c>
      <c r="K14" s="118">
        <v>40074</v>
      </c>
      <c r="L14" s="119">
        <f t="shared" si="0"/>
        <v>3.7138642304407554E-2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31224</v>
      </c>
      <c r="F15" s="119" t="str">
        <f t="shared" si="0"/>
        <v>-</v>
      </c>
      <c r="G15" s="118">
        <v>43286</v>
      </c>
      <c r="H15" s="119">
        <f t="shared" si="0"/>
        <v>0.38630540609787345</v>
      </c>
      <c r="I15" s="118">
        <v>40407</v>
      </c>
      <c r="J15" s="119">
        <f t="shared" si="0"/>
        <v>-6.651111213787364E-2</v>
      </c>
      <c r="K15" s="118">
        <v>45242</v>
      </c>
      <c r="L15" s="119">
        <f t="shared" si="0"/>
        <v>0.11965748508921714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15225</v>
      </c>
      <c r="D16" s="119">
        <v>-0.60673141499199257</v>
      </c>
      <c r="E16" s="118">
        <v>36151</v>
      </c>
      <c r="F16" s="119">
        <f t="shared" si="0"/>
        <v>1.3744499178981937</v>
      </c>
      <c r="G16" s="118">
        <v>41695</v>
      </c>
      <c r="H16" s="119">
        <f t="shared" si="0"/>
        <v>0.15335675361677414</v>
      </c>
      <c r="I16" s="118">
        <v>43373</v>
      </c>
      <c r="J16" s="119">
        <f t="shared" si="0"/>
        <v>4.0244633649118677E-2</v>
      </c>
      <c r="K16" s="118">
        <v>42595</v>
      </c>
      <c r="L16" s="119">
        <f t="shared" si="0"/>
        <v>-1.7937426509579746E-2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14501</v>
      </c>
      <c r="D17" s="119">
        <v>-0.602396424556497</v>
      </c>
      <c r="E17" s="118">
        <v>36202</v>
      </c>
      <c r="F17" s="119">
        <f t="shared" si="0"/>
        <v>1.4965174815529965</v>
      </c>
      <c r="G17" s="118">
        <v>42224</v>
      </c>
      <c r="H17" s="119">
        <f t="shared" si="0"/>
        <v>0.16634440086183089</v>
      </c>
      <c r="I17" s="118">
        <v>40151</v>
      </c>
      <c r="J17" s="119">
        <f t="shared" si="0"/>
        <v>-4.9095301250473677E-2</v>
      </c>
      <c r="K17" s="118">
        <v>43154</v>
      </c>
      <c r="L17" s="119">
        <f t="shared" si="0"/>
        <v>7.479265771711785E-2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17308</v>
      </c>
      <c r="D18" s="119">
        <v>-0.56855120151560468</v>
      </c>
      <c r="E18" s="118">
        <v>42785</v>
      </c>
      <c r="F18" s="119">
        <f t="shared" si="0"/>
        <v>1.471978275941761</v>
      </c>
      <c r="G18" s="118">
        <v>48246</v>
      </c>
      <c r="H18" s="119">
        <f t="shared" si="0"/>
        <v>0.12763819095477391</v>
      </c>
      <c r="I18" s="118">
        <v>49321</v>
      </c>
      <c r="J18" s="119">
        <f t="shared" si="0"/>
        <v>2.2281639928698693E-2</v>
      </c>
      <c r="K18" s="118">
        <v>43124</v>
      </c>
      <c r="L18" s="119">
        <f t="shared" si="0"/>
        <v>-0.1256462764339733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14807</v>
      </c>
      <c r="D19" s="119">
        <v>-0.68922889644461227</v>
      </c>
      <c r="E19" s="118">
        <v>49146</v>
      </c>
      <c r="F19" s="119">
        <f t="shared" si="0"/>
        <v>2.319105828324441</v>
      </c>
      <c r="G19" s="118">
        <v>56046</v>
      </c>
      <c r="H19" s="119">
        <f t="shared" si="0"/>
        <v>0.14039799780246609</v>
      </c>
      <c r="I19" s="118">
        <v>55991</v>
      </c>
      <c r="J19" s="119">
        <f t="shared" si="0"/>
        <v>-9.8133675909073403E-4</v>
      </c>
      <c r="K19" s="118">
        <v>53169</v>
      </c>
      <c r="L19" s="119">
        <f t="shared" si="0"/>
        <v>-5.0400957296708349E-2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13546</v>
      </c>
      <c r="D20" s="119">
        <v>-0.72325168038899212</v>
      </c>
      <c r="E20" s="118">
        <v>46745</v>
      </c>
      <c r="F20" s="119">
        <f t="shared" si="0"/>
        <v>2.4508341945961907</v>
      </c>
      <c r="G20" s="118">
        <v>54058</v>
      </c>
      <c r="H20" s="119">
        <f t="shared" si="0"/>
        <v>0.15644453952294368</v>
      </c>
      <c r="I20" s="118">
        <v>53126</v>
      </c>
      <c r="J20" s="119">
        <f t="shared" si="0"/>
        <v>-1.7240741425875949E-2</v>
      </c>
      <c r="K20" s="118">
        <v>55215</v>
      </c>
      <c r="L20" s="119">
        <f t="shared" si="0"/>
        <v>3.9321612769642078E-2</v>
      </c>
      <c r="M20" s="118"/>
      <c r="N20" s="119"/>
    </row>
    <row r="21" spans="1:15" ht="15.75" x14ac:dyDescent="0.25">
      <c r="A21" s="1"/>
      <c r="B21" s="120" t="s">
        <v>30</v>
      </c>
      <c r="C21" s="121">
        <v>216673</v>
      </c>
      <c r="D21" s="122">
        <v>-0.56961248378645191</v>
      </c>
      <c r="E21" s="121">
        <v>359169</v>
      </c>
      <c r="F21" s="122">
        <f t="shared" si="0"/>
        <v>0.65765462240334505</v>
      </c>
      <c r="G21" s="121">
        <v>543499</v>
      </c>
      <c r="H21" s="122">
        <f t="shared" si="0"/>
        <v>0.51321244316742254</v>
      </c>
      <c r="I21" s="121">
        <v>576462</v>
      </c>
      <c r="J21" s="122">
        <f t="shared" si="0"/>
        <v>6.0649605611049928E-2</v>
      </c>
      <c r="K21" s="121">
        <v>584273</v>
      </c>
      <c r="L21" s="122">
        <f t="shared" si="0"/>
        <v>1.3549895743344642E-2</v>
      </c>
      <c r="M21" s="121">
        <v>57077</v>
      </c>
      <c r="N21" s="122">
        <v>-8.8969050773331615E-2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3"/>
      <c r="N24" s="79"/>
    </row>
    <row r="26" spans="1:15" ht="48.75" customHeight="1" thickBot="1" x14ac:dyDescent="0.3">
      <c r="B26" s="270" t="s">
        <v>278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C$7</f>
        <v>2020</v>
      </c>
      <c r="D29" s="295"/>
      <c r="E29" s="294">
        <f>E$7</f>
        <v>2021</v>
      </c>
      <c r="F29" s="295"/>
      <c r="G29" s="294">
        <f>G$7</f>
        <v>2022</v>
      </c>
      <c r="H29" s="295"/>
      <c r="I29" s="294">
        <f>I$7</f>
        <v>2023</v>
      </c>
      <c r="J29" s="295"/>
      <c r="K29" s="294">
        <f>K$7</f>
        <v>2024</v>
      </c>
      <c r="L29" s="295"/>
      <c r="M29" s="296">
        <f>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15" x14ac:dyDescent="0.25">
      <c r="B31" s="117" t="s">
        <v>71</v>
      </c>
      <c r="C31" s="118">
        <v>46163</v>
      </c>
      <c r="D31" s="119">
        <v>-7.8546049742504676E-2</v>
      </c>
      <c r="E31" s="118">
        <v>9068</v>
      </c>
      <c r="F31" s="119">
        <f t="shared" ref="F31:J43" si="2">IFERROR(E31/C31-1,"-")</f>
        <v>-0.80356562615081339</v>
      </c>
      <c r="G31" s="118">
        <v>40065</v>
      </c>
      <c r="H31" s="119">
        <f t="shared" si="2"/>
        <v>3.4182840758711954</v>
      </c>
      <c r="I31" s="118">
        <v>59578</v>
      </c>
      <c r="J31" s="119">
        <f t="shared" si="2"/>
        <v>0.48703357044802198</v>
      </c>
      <c r="K31" s="118">
        <v>62651</v>
      </c>
      <c r="L31" s="119">
        <f t="shared" ref="L31:L43" si="3">IFERROR(K31/I31-1,"-")</f>
        <v>5.1579442075934123E-2</v>
      </c>
      <c r="M31" s="118">
        <v>57077</v>
      </c>
      <c r="N31" s="119">
        <f t="shared" ref="N31:N39" si="4">IFERROR(M31/K31-1,"-")</f>
        <v>-8.8969050773331615E-2</v>
      </c>
    </row>
    <row r="32" spans="1:15" x14ac:dyDescent="0.25">
      <c r="B32" s="117" t="s">
        <v>73</v>
      </c>
      <c r="C32" s="118">
        <v>51846</v>
      </c>
      <c r="D32" s="119">
        <v>9.6411275826337128E-2</v>
      </c>
      <c r="E32" s="118">
        <v>15142</v>
      </c>
      <c r="F32" s="119">
        <f t="shared" si="2"/>
        <v>-0.70794275353932801</v>
      </c>
      <c r="G32" s="118">
        <v>41909</v>
      </c>
      <c r="H32" s="119">
        <f t="shared" si="2"/>
        <v>1.7677321357812708</v>
      </c>
      <c r="I32" s="118">
        <v>52194</v>
      </c>
      <c r="J32" s="119">
        <f t="shared" si="2"/>
        <v>0.24541267985396931</v>
      </c>
      <c r="K32" s="118">
        <v>55957</v>
      </c>
      <c r="L32" s="119">
        <f t="shared" si="3"/>
        <v>7.2096409548990215E-2</v>
      </c>
      <c r="M32" s="118"/>
      <c r="N32" s="119"/>
    </row>
    <row r="33" spans="2:15" x14ac:dyDescent="0.25">
      <c r="B33" s="117" t="s">
        <v>75</v>
      </c>
      <c r="C33" s="118">
        <v>20252</v>
      </c>
      <c r="D33" s="119">
        <v>-0.59010686528497414</v>
      </c>
      <c r="E33" s="118">
        <v>22329</v>
      </c>
      <c r="F33" s="119">
        <f t="shared" si="2"/>
        <v>0.1025577720718942</v>
      </c>
      <c r="G33" s="118">
        <v>47103</v>
      </c>
      <c r="H33" s="119">
        <f t="shared" si="2"/>
        <v>1.1094988579873708</v>
      </c>
      <c r="I33" s="118">
        <v>58354</v>
      </c>
      <c r="J33" s="119">
        <f t="shared" si="2"/>
        <v>0.23885952062501326</v>
      </c>
      <c r="K33" s="118">
        <v>58643</v>
      </c>
      <c r="L33" s="119">
        <f t="shared" si="3"/>
        <v>4.9525311032663222E-3</v>
      </c>
      <c r="M33" s="118"/>
      <c r="N33" s="119"/>
    </row>
    <row r="34" spans="2:15" x14ac:dyDescent="0.25">
      <c r="B34" s="117" t="s">
        <v>77</v>
      </c>
      <c r="C34" s="118">
        <v>0</v>
      </c>
      <c r="D34" s="119">
        <v>-1</v>
      </c>
      <c r="E34" s="118">
        <v>19557</v>
      </c>
      <c r="F34" s="119" t="str">
        <f t="shared" si="2"/>
        <v>-</v>
      </c>
      <c r="G34" s="118">
        <v>43531</v>
      </c>
      <c r="H34" s="119">
        <f t="shared" si="2"/>
        <v>1.2258526358848494</v>
      </c>
      <c r="I34" s="118">
        <v>42717</v>
      </c>
      <c r="J34" s="119">
        <f t="shared" si="2"/>
        <v>-1.8699317727596476E-2</v>
      </c>
      <c r="K34" s="118">
        <v>46133</v>
      </c>
      <c r="L34" s="119">
        <f t="shared" si="3"/>
        <v>7.9968162558232025E-2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24025</v>
      </c>
      <c r="F35" s="119" t="str">
        <f t="shared" si="2"/>
        <v>-</v>
      </c>
      <c r="G35" s="118">
        <v>44866</v>
      </c>
      <c r="H35" s="119">
        <f t="shared" si="2"/>
        <v>0.8674713839750261</v>
      </c>
      <c r="I35" s="118">
        <v>42611</v>
      </c>
      <c r="J35" s="119">
        <f t="shared" si="2"/>
        <v>-5.0260776534569618E-2</v>
      </c>
      <c r="K35" s="118">
        <v>38316</v>
      </c>
      <c r="L35" s="119">
        <f t="shared" si="3"/>
        <v>-0.10079556921921573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26795</v>
      </c>
      <c r="F36" s="119" t="str">
        <f t="shared" si="2"/>
        <v>-</v>
      </c>
      <c r="G36" s="118">
        <v>40470</v>
      </c>
      <c r="H36" s="119">
        <f t="shared" si="2"/>
        <v>0.51035640977794361</v>
      </c>
      <c r="I36" s="118">
        <v>38639</v>
      </c>
      <c r="J36" s="119">
        <f t="shared" si="2"/>
        <v>-4.5243390165554787E-2</v>
      </c>
      <c r="K36" s="118">
        <v>40074</v>
      </c>
      <c r="L36" s="119">
        <f t="shared" si="3"/>
        <v>3.7138642304407554E-2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31224</v>
      </c>
      <c r="F37" s="119" t="str">
        <f t="shared" si="2"/>
        <v>-</v>
      </c>
      <c r="G37" s="118">
        <v>43286</v>
      </c>
      <c r="H37" s="119">
        <f t="shared" si="2"/>
        <v>0.38630540609787345</v>
      </c>
      <c r="I37" s="118">
        <v>40407</v>
      </c>
      <c r="J37" s="119">
        <f t="shared" si="2"/>
        <v>-6.651111213787364E-2</v>
      </c>
      <c r="K37" s="118">
        <v>45242</v>
      </c>
      <c r="L37" s="119">
        <f t="shared" si="3"/>
        <v>0.11965748508921714</v>
      </c>
      <c r="M37" s="118"/>
      <c r="N37" s="119"/>
    </row>
    <row r="38" spans="2:15" x14ac:dyDescent="0.25">
      <c r="B38" s="117" t="s">
        <v>85</v>
      </c>
      <c r="C38" s="118">
        <v>15225</v>
      </c>
      <c r="D38" s="119">
        <v>-0.60673141499199257</v>
      </c>
      <c r="E38" s="118">
        <v>36151</v>
      </c>
      <c r="F38" s="119">
        <f t="shared" si="2"/>
        <v>1.3744499178981937</v>
      </c>
      <c r="G38" s="118">
        <v>41695</v>
      </c>
      <c r="H38" s="119">
        <f t="shared" si="2"/>
        <v>0.15335675361677414</v>
      </c>
      <c r="I38" s="118">
        <v>43373</v>
      </c>
      <c r="J38" s="119">
        <f t="shared" si="2"/>
        <v>4.0244633649118677E-2</v>
      </c>
      <c r="K38" s="118">
        <v>42595</v>
      </c>
      <c r="L38" s="119">
        <f t="shared" si="3"/>
        <v>-1.7937426509579746E-2</v>
      </c>
      <c r="M38" s="118"/>
      <c r="N38" s="119"/>
    </row>
    <row r="39" spans="2:15" x14ac:dyDescent="0.25">
      <c r="B39" s="117" t="s">
        <v>87</v>
      </c>
      <c r="C39" s="118">
        <v>14501</v>
      </c>
      <c r="D39" s="119">
        <v>-0.602396424556497</v>
      </c>
      <c r="E39" s="118">
        <v>36202</v>
      </c>
      <c r="F39" s="119">
        <f t="shared" si="2"/>
        <v>1.4965174815529965</v>
      </c>
      <c r="G39" s="118">
        <v>42224</v>
      </c>
      <c r="H39" s="119">
        <f t="shared" si="2"/>
        <v>0.16634440086183089</v>
      </c>
      <c r="I39" s="118">
        <v>40151</v>
      </c>
      <c r="J39" s="119">
        <f t="shared" si="2"/>
        <v>-4.9095301250473677E-2</v>
      </c>
      <c r="K39" s="118">
        <v>43154</v>
      </c>
      <c r="L39" s="119">
        <f t="shared" si="3"/>
        <v>7.479265771711785E-2</v>
      </c>
      <c r="M39" s="118"/>
      <c r="N39" s="119"/>
    </row>
    <row r="40" spans="2:15" x14ac:dyDescent="0.25">
      <c r="B40" s="117" t="s">
        <v>89</v>
      </c>
      <c r="C40" s="118">
        <v>17308</v>
      </c>
      <c r="D40" s="119">
        <v>-0.56855120151560468</v>
      </c>
      <c r="E40" s="118">
        <v>42785</v>
      </c>
      <c r="F40" s="119">
        <f t="shared" si="2"/>
        <v>1.471978275941761</v>
      </c>
      <c r="G40" s="118">
        <v>48246</v>
      </c>
      <c r="H40" s="119">
        <f t="shared" si="2"/>
        <v>0.12763819095477391</v>
      </c>
      <c r="I40" s="118">
        <v>49321</v>
      </c>
      <c r="J40" s="119">
        <f t="shared" si="2"/>
        <v>2.2281639928698693E-2</v>
      </c>
      <c r="K40" s="118">
        <v>43124</v>
      </c>
      <c r="L40" s="119">
        <f t="shared" si="3"/>
        <v>-0.1256462764339733</v>
      </c>
      <c r="M40" s="118"/>
      <c r="N40" s="119"/>
    </row>
    <row r="41" spans="2:15" x14ac:dyDescent="0.25">
      <c r="B41" s="117" t="s">
        <v>91</v>
      </c>
      <c r="C41" s="118">
        <v>14807</v>
      </c>
      <c r="D41" s="119">
        <v>-0.68922889644461227</v>
      </c>
      <c r="E41" s="118">
        <v>49146</v>
      </c>
      <c r="F41" s="119">
        <f t="shared" si="2"/>
        <v>2.319105828324441</v>
      </c>
      <c r="G41" s="118">
        <v>56046</v>
      </c>
      <c r="H41" s="119">
        <f t="shared" si="2"/>
        <v>0.14039799780246609</v>
      </c>
      <c r="I41" s="118">
        <v>55991</v>
      </c>
      <c r="J41" s="119">
        <f t="shared" si="2"/>
        <v>-9.8133675909073403E-4</v>
      </c>
      <c r="K41" s="118">
        <v>53169</v>
      </c>
      <c r="L41" s="119">
        <f t="shared" si="3"/>
        <v>-5.0400957296708349E-2</v>
      </c>
      <c r="M41" s="118"/>
      <c r="N41" s="119"/>
    </row>
    <row r="42" spans="2:15" x14ac:dyDescent="0.25">
      <c r="B42" s="117" t="s">
        <v>93</v>
      </c>
      <c r="C42" s="118">
        <v>13546</v>
      </c>
      <c r="D42" s="119">
        <v>-0.72325168038899212</v>
      </c>
      <c r="E42" s="118">
        <v>46745</v>
      </c>
      <c r="F42" s="119">
        <f t="shared" si="2"/>
        <v>2.4508341945961907</v>
      </c>
      <c r="G42" s="118">
        <v>54058</v>
      </c>
      <c r="H42" s="119">
        <f t="shared" si="2"/>
        <v>0.15644453952294368</v>
      </c>
      <c r="I42" s="118">
        <v>53126</v>
      </c>
      <c r="J42" s="119">
        <f t="shared" si="2"/>
        <v>-1.7240741425875949E-2</v>
      </c>
      <c r="K42" s="118">
        <v>55215</v>
      </c>
      <c r="L42" s="119">
        <f t="shared" si="3"/>
        <v>3.9321612769642078E-2</v>
      </c>
      <c r="M42" s="118"/>
      <c r="N42" s="119"/>
    </row>
    <row r="43" spans="2:15" ht="15.75" x14ac:dyDescent="0.25">
      <c r="B43" s="120" t="s">
        <v>30</v>
      </c>
      <c r="C43" s="121">
        <v>216673</v>
      </c>
      <c r="D43" s="122">
        <v>-0.56961248378645191</v>
      </c>
      <c r="E43" s="121">
        <v>359169</v>
      </c>
      <c r="F43" s="122">
        <f t="shared" si="2"/>
        <v>0.65765462240334505</v>
      </c>
      <c r="G43" s="121">
        <v>543499</v>
      </c>
      <c r="H43" s="122">
        <f t="shared" si="2"/>
        <v>0.51321244316742254</v>
      </c>
      <c r="I43" s="121">
        <v>576462</v>
      </c>
      <c r="J43" s="122">
        <f t="shared" si="2"/>
        <v>6.0649605611049928E-2</v>
      </c>
      <c r="K43" s="121">
        <v>584273</v>
      </c>
      <c r="L43" s="122">
        <f t="shared" si="3"/>
        <v>1.3549895743344642E-2</v>
      </c>
      <c r="M43" s="121">
        <v>57077</v>
      </c>
      <c r="N43" s="122">
        <v>-8.8969050773331615E-2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0" t="s">
        <v>279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C$7</f>
        <v>2020</v>
      </c>
      <c r="D51" s="295"/>
      <c r="E51" s="294">
        <f>E$7</f>
        <v>2021</v>
      </c>
      <c r="F51" s="295"/>
      <c r="G51" s="294">
        <f>G$7</f>
        <v>2022</v>
      </c>
      <c r="H51" s="295"/>
      <c r="I51" s="294">
        <f>I$7</f>
        <v>2023</v>
      </c>
      <c r="J51" s="295"/>
      <c r="K51" s="294">
        <f>K$7</f>
        <v>2024</v>
      </c>
      <c r="L51" s="295"/>
      <c r="M51" s="296">
        <f>M$7</f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1:15" x14ac:dyDescent="0.25">
      <c r="A53" s="1"/>
      <c r="B53" s="117" t="s">
        <v>71</v>
      </c>
      <c r="C53" s="118">
        <v>24068</v>
      </c>
      <c r="D53" s="119">
        <v>-8.6949924127465827E-2</v>
      </c>
      <c r="E53" s="118">
        <v>3301</v>
      </c>
      <c r="F53" s="119">
        <f t="shared" ref="F53:J65" si="5">IFERROR(E53/C53-1,"-")</f>
        <v>-0.86284693368788434</v>
      </c>
      <c r="G53" s="118">
        <v>25732</v>
      </c>
      <c r="H53" s="119">
        <f t="shared" si="5"/>
        <v>6.7952135716449558</v>
      </c>
      <c r="I53" s="118">
        <v>35523</v>
      </c>
      <c r="J53" s="119">
        <f t="shared" si="5"/>
        <v>0.38049898958495265</v>
      </c>
      <c r="K53" s="118">
        <v>36719</v>
      </c>
      <c r="L53" s="119">
        <f t="shared" ref="L53:L65" si="6">IFERROR(K53/I53-1,"-")</f>
        <v>3.3668327562424327E-2</v>
      </c>
      <c r="M53" s="118">
        <v>39716</v>
      </c>
      <c r="N53" s="119">
        <f t="shared" ref="N53:N61" si="7">IFERROR(M53/K53-1,"-")</f>
        <v>8.1619869822162849E-2</v>
      </c>
    </row>
    <row r="54" spans="1:15" x14ac:dyDescent="0.25">
      <c r="A54" s="1">
        <v>2</v>
      </c>
      <c r="B54" s="117" t="s">
        <v>73</v>
      </c>
      <c r="C54" s="118">
        <v>26644</v>
      </c>
      <c r="D54" s="119">
        <v>6.5078349856092066E-2</v>
      </c>
      <c r="E54" s="118">
        <v>7577</v>
      </c>
      <c r="F54" s="119">
        <f t="shared" si="5"/>
        <v>-0.71562077766101184</v>
      </c>
      <c r="G54" s="118">
        <v>27332</v>
      </c>
      <c r="H54" s="119">
        <f t="shared" si="5"/>
        <v>2.6072324138841232</v>
      </c>
      <c r="I54" s="118">
        <v>32889</v>
      </c>
      <c r="J54" s="119">
        <f t="shared" si="5"/>
        <v>0.2033147958436996</v>
      </c>
      <c r="K54" s="118">
        <v>33731</v>
      </c>
      <c r="L54" s="119">
        <f t="shared" si="6"/>
        <v>2.5601264860591666E-2</v>
      </c>
      <c r="M54" s="118"/>
      <c r="N54" s="119"/>
    </row>
    <row r="55" spans="1:15" x14ac:dyDescent="0.25">
      <c r="A55" s="1">
        <v>3</v>
      </c>
      <c r="B55" s="117" t="s">
        <v>75</v>
      </c>
      <c r="C55" s="118">
        <v>11112</v>
      </c>
      <c r="D55" s="119">
        <v>-0.58689914123201614</v>
      </c>
      <c r="E55" s="118">
        <v>12952</v>
      </c>
      <c r="F55" s="119">
        <f t="shared" si="5"/>
        <v>0.16558675305975523</v>
      </c>
      <c r="G55" s="118">
        <v>30980</v>
      </c>
      <c r="H55" s="119">
        <f t="shared" si="5"/>
        <v>1.3919085855466338</v>
      </c>
      <c r="I55" s="118">
        <v>34565</v>
      </c>
      <c r="J55" s="119">
        <f t="shared" si="5"/>
        <v>0.11571981923821828</v>
      </c>
      <c r="K55" s="118">
        <v>33512</v>
      </c>
      <c r="L55" s="119">
        <f t="shared" si="6"/>
        <v>-3.0464342543034872E-2</v>
      </c>
      <c r="M55" s="118"/>
      <c r="N55" s="119"/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13076</v>
      </c>
      <c r="F56" s="119" t="str">
        <f t="shared" si="5"/>
        <v>-</v>
      </c>
      <c r="G56" s="118">
        <v>29287</v>
      </c>
      <c r="H56" s="119">
        <f t="shared" si="5"/>
        <v>1.2397522178036096</v>
      </c>
      <c r="I56" s="118">
        <v>27273</v>
      </c>
      <c r="J56" s="119">
        <f t="shared" si="5"/>
        <v>-6.8767712637006206E-2</v>
      </c>
      <c r="K56" s="118">
        <v>28433</v>
      </c>
      <c r="L56" s="119">
        <f t="shared" si="6"/>
        <v>4.2532908004253356E-2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16219</v>
      </c>
      <c r="F57" s="119" t="str">
        <f t="shared" si="5"/>
        <v>-</v>
      </c>
      <c r="G57" s="118">
        <v>26797</v>
      </c>
      <c r="H57" s="119">
        <f t="shared" si="5"/>
        <v>0.65219803933658049</v>
      </c>
      <c r="I57" s="118">
        <v>24835</v>
      </c>
      <c r="J57" s="119">
        <f t="shared" si="5"/>
        <v>-7.3217151173638806E-2</v>
      </c>
      <c r="K57" s="118">
        <v>22675</v>
      </c>
      <c r="L57" s="119">
        <f t="shared" si="6"/>
        <v>-8.6974028588685304E-2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18033</v>
      </c>
      <c r="F58" s="119" t="str">
        <f t="shared" si="5"/>
        <v>-</v>
      </c>
      <c r="G58" s="118">
        <v>24434</v>
      </c>
      <c r="H58" s="119">
        <f t="shared" si="5"/>
        <v>0.35496035046858543</v>
      </c>
      <c r="I58" s="118">
        <v>22412</v>
      </c>
      <c r="J58" s="119">
        <f t="shared" si="5"/>
        <v>-8.2753540148972737E-2</v>
      </c>
      <c r="K58" s="118">
        <v>24289</v>
      </c>
      <c r="L58" s="119">
        <f t="shared" si="6"/>
        <v>8.3749776905229334E-2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22155</v>
      </c>
      <c r="F59" s="119" t="str">
        <f t="shared" si="5"/>
        <v>-</v>
      </c>
      <c r="G59" s="118">
        <v>27739</v>
      </c>
      <c r="H59" s="119">
        <f t="shared" si="5"/>
        <v>0.25204242834574586</v>
      </c>
      <c r="I59" s="118">
        <v>26095</v>
      </c>
      <c r="J59" s="119">
        <f t="shared" si="5"/>
        <v>-5.9266736363964068E-2</v>
      </c>
      <c r="K59" s="118">
        <v>28719</v>
      </c>
      <c r="L59" s="119">
        <f t="shared" si="6"/>
        <v>0.1005556620042154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8166</v>
      </c>
      <c r="D60" s="119">
        <v>-0.63083182640144664</v>
      </c>
      <c r="E60" s="118">
        <v>25703</v>
      </c>
      <c r="F60" s="119">
        <f t="shared" si="5"/>
        <v>2.147563066372765</v>
      </c>
      <c r="G60" s="118">
        <v>26708</v>
      </c>
      <c r="H60" s="119">
        <f t="shared" si="5"/>
        <v>3.9100494105746453E-2</v>
      </c>
      <c r="I60" s="118">
        <v>29282</v>
      </c>
      <c r="J60" s="119">
        <f t="shared" si="5"/>
        <v>9.6375617792421764E-2</v>
      </c>
      <c r="K60" s="118">
        <v>30070</v>
      </c>
      <c r="L60" s="119">
        <f t="shared" si="6"/>
        <v>2.6910730141383787E-2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7660</v>
      </c>
      <c r="D61" s="119">
        <v>-0.5834239721557537</v>
      </c>
      <c r="E61" s="118">
        <v>24260</v>
      </c>
      <c r="F61" s="119">
        <f t="shared" si="5"/>
        <v>2.1671018276762402</v>
      </c>
      <c r="G61" s="118">
        <v>24257</v>
      </c>
      <c r="H61" s="119">
        <f t="shared" si="5"/>
        <v>-1.2366034624899935E-4</v>
      </c>
      <c r="I61" s="118">
        <v>26434</v>
      </c>
      <c r="J61" s="119">
        <f t="shared" si="5"/>
        <v>8.9747289442222877E-2</v>
      </c>
      <c r="K61" s="118">
        <v>29036</v>
      </c>
      <c r="L61" s="119">
        <f t="shared" si="6"/>
        <v>9.8433835212226706E-2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8994</v>
      </c>
      <c r="D62" s="119">
        <v>-0.56396955446744557</v>
      </c>
      <c r="E62" s="118">
        <v>28908</v>
      </c>
      <c r="F62" s="119">
        <f t="shared" si="5"/>
        <v>2.2141427618412273</v>
      </c>
      <c r="G62" s="118">
        <v>27227</v>
      </c>
      <c r="H62" s="119">
        <f t="shared" si="5"/>
        <v>-5.8149993081499929E-2</v>
      </c>
      <c r="I62" s="118">
        <v>31067</v>
      </c>
      <c r="J62" s="119">
        <f t="shared" si="5"/>
        <v>0.14103647114996143</v>
      </c>
      <c r="K62" s="118">
        <v>29987</v>
      </c>
      <c r="L62" s="119">
        <f t="shared" si="6"/>
        <v>-3.4763575498116928E-2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8059</v>
      </c>
      <c r="D63" s="119">
        <v>-0.68642023346303505</v>
      </c>
      <c r="E63" s="118">
        <v>32504</v>
      </c>
      <c r="F63" s="119">
        <f t="shared" si="5"/>
        <v>3.033254746246433</v>
      </c>
      <c r="G63" s="118">
        <v>33332</v>
      </c>
      <c r="H63" s="119">
        <f t="shared" si="5"/>
        <v>2.5473787841496343E-2</v>
      </c>
      <c r="I63" s="118">
        <v>34767</v>
      </c>
      <c r="J63" s="119">
        <f t="shared" si="5"/>
        <v>4.3051722068882858E-2</v>
      </c>
      <c r="K63" s="118">
        <v>36706</v>
      </c>
      <c r="L63" s="119">
        <f t="shared" si="6"/>
        <v>5.5771277360715521E-2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7306</v>
      </c>
      <c r="D64" s="119">
        <v>-0.69789943764472384</v>
      </c>
      <c r="E64" s="118">
        <v>30193</v>
      </c>
      <c r="F64" s="119">
        <f t="shared" si="5"/>
        <v>3.1326307144812482</v>
      </c>
      <c r="G64" s="118">
        <v>31034</v>
      </c>
      <c r="H64" s="119">
        <f t="shared" si="5"/>
        <v>2.7854138376444793E-2</v>
      </c>
      <c r="I64" s="118">
        <v>32286</v>
      </c>
      <c r="J64" s="119">
        <f t="shared" si="5"/>
        <v>4.0342849777663226E-2</v>
      </c>
      <c r="K64" s="118">
        <v>37306</v>
      </c>
      <c r="L64" s="119">
        <f t="shared" si="6"/>
        <v>0.15548534968717087</v>
      </c>
      <c r="M64" s="118"/>
      <c r="N64" s="119"/>
    </row>
    <row r="65" spans="1:15" ht="15.75" x14ac:dyDescent="0.25">
      <c r="B65" s="120" t="s">
        <v>30</v>
      </c>
      <c r="C65" s="121">
        <v>117055</v>
      </c>
      <c r="D65" s="122">
        <v>-0.56270546921697551</v>
      </c>
      <c r="E65" s="121">
        <v>234881</v>
      </c>
      <c r="F65" s="122">
        <f t="shared" si="5"/>
        <v>1.0065866473025502</v>
      </c>
      <c r="G65" s="121">
        <v>334859</v>
      </c>
      <c r="H65" s="122">
        <f t="shared" si="5"/>
        <v>0.42565384173262211</v>
      </c>
      <c r="I65" s="121">
        <v>357428</v>
      </c>
      <c r="J65" s="122">
        <f t="shared" si="5"/>
        <v>6.7398516987747126E-2</v>
      </c>
      <c r="K65" s="121">
        <v>371183</v>
      </c>
      <c r="L65" s="122">
        <f t="shared" si="6"/>
        <v>3.8483274953277302E-2</v>
      </c>
      <c r="M65" s="121">
        <v>39716</v>
      </c>
      <c r="N65" s="122">
        <v>8.1619869822162849E-2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0" t="s">
        <v>280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C$7</f>
        <v>2020</v>
      </c>
      <c r="D73" s="295"/>
      <c r="E73" s="294">
        <f>E$7</f>
        <v>2021</v>
      </c>
      <c r="F73" s="295"/>
      <c r="G73" s="294">
        <f>G$7</f>
        <v>2022</v>
      </c>
      <c r="H73" s="295"/>
      <c r="I73" s="294">
        <f>I$7</f>
        <v>2023</v>
      </c>
      <c r="J73" s="295"/>
      <c r="K73" s="294">
        <f>K$7</f>
        <v>2024</v>
      </c>
      <c r="L73" s="295"/>
      <c r="M73" s="296">
        <f>M$7</f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",RIGHT(E73,2),"/",RIGHT(C73,2))</f>
        <v>var 21/20</v>
      </c>
      <c r="G74" s="116" t="s">
        <v>69</v>
      </c>
      <c r="H74" s="115" t="str">
        <f>CONCATENATE("var ",RIGHT(G73,2),"/",RIGHT(E73,2))</f>
        <v>var 22/21</v>
      </c>
      <c r="I74" s="116" t="s">
        <v>69</v>
      </c>
      <c r="J74" s="115" t="str">
        <f>CONCATENATE("var ",RIGHT(I73,2),"/",RIGHT(G73,2))</f>
        <v>var 23/22</v>
      </c>
      <c r="K74" s="116" t="s">
        <v>69</v>
      </c>
      <c r="L74" s="115" t="str">
        <f>CONCATENATE("var ",RIGHT(K73,2),"/",RIGHT(I73,2))</f>
        <v>var 24/23</v>
      </c>
      <c r="M74" s="116" t="s">
        <v>69</v>
      </c>
      <c r="N74" s="115" t="str">
        <f>CONCATENATE("var ",RIGHT(M73,2),"/",RIGHT(K73,2))</f>
        <v>var 25/24</v>
      </c>
    </row>
    <row r="75" spans="1:15" x14ac:dyDescent="0.25">
      <c r="A75" s="1">
        <v>1</v>
      </c>
      <c r="B75" s="117" t="s">
        <v>71</v>
      </c>
      <c r="C75" s="118">
        <v>22095</v>
      </c>
      <c r="D75" s="119">
        <v>-6.921391861150894E-2</v>
      </c>
      <c r="E75" s="118">
        <v>5767</v>
      </c>
      <c r="F75" s="119">
        <f t="shared" ref="F75:J87" si="8">IFERROR(E75/C75-1,"-")</f>
        <v>-0.73899072188277892</v>
      </c>
      <c r="G75" s="118">
        <v>14333</v>
      </c>
      <c r="H75" s="119">
        <f t="shared" si="8"/>
        <v>1.4853476677648692</v>
      </c>
      <c r="I75" s="118">
        <v>24055</v>
      </c>
      <c r="J75" s="119">
        <f t="shared" si="8"/>
        <v>0.67829484406614116</v>
      </c>
      <c r="K75" s="118">
        <v>25932</v>
      </c>
      <c r="L75" s="119">
        <f t="shared" ref="L75:L87" si="9">IFERROR(K75/I75-1,"-")</f>
        <v>7.8029515693203155E-2</v>
      </c>
      <c r="M75" s="118">
        <v>17361</v>
      </c>
      <c r="N75" s="119">
        <f t="shared" ref="N75:N83" si="10">IFERROR(M75/K75-1,"-")</f>
        <v>-0.33051827857473393</v>
      </c>
    </row>
    <row r="76" spans="1:15" x14ac:dyDescent="0.25">
      <c r="A76" s="1">
        <v>2</v>
      </c>
      <c r="B76" s="117" t="s">
        <v>73</v>
      </c>
      <c r="C76" s="118">
        <v>25202</v>
      </c>
      <c r="D76" s="119">
        <v>0.13160612455659826</v>
      </c>
      <c r="E76" s="118">
        <v>7565</v>
      </c>
      <c r="F76" s="119">
        <f t="shared" si="8"/>
        <v>-0.69982541068169191</v>
      </c>
      <c r="G76" s="118">
        <v>14577</v>
      </c>
      <c r="H76" s="119">
        <f t="shared" si="8"/>
        <v>0.9269001982815599</v>
      </c>
      <c r="I76" s="118">
        <v>19305</v>
      </c>
      <c r="J76" s="119">
        <f t="shared" si="8"/>
        <v>0.32434657336900607</v>
      </c>
      <c r="K76" s="118">
        <v>22226</v>
      </c>
      <c r="L76" s="119">
        <f t="shared" si="9"/>
        <v>0.15130795130795138</v>
      </c>
      <c r="M76" s="118"/>
      <c r="N76" s="119"/>
    </row>
    <row r="77" spans="1:15" x14ac:dyDescent="0.25">
      <c r="A77" s="1">
        <v>3</v>
      </c>
      <c r="B77" s="117" t="s">
        <v>75</v>
      </c>
      <c r="C77" s="118">
        <v>9140</v>
      </c>
      <c r="D77" s="119">
        <v>-0.59394020169709894</v>
      </c>
      <c r="E77" s="118">
        <v>9377</v>
      </c>
      <c r="F77" s="119">
        <f t="shared" si="8"/>
        <v>2.5929978118161889E-2</v>
      </c>
      <c r="G77" s="118">
        <v>16123</v>
      </c>
      <c r="H77" s="119">
        <f t="shared" si="8"/>
        <v>0.71941985709715262</v>
      </c>
      <c r="I77" s="118">
        <v>23789</v>
      </c>
      <c r="J77" s="119">
        <f t="shared" si="8"/>
        <v>0.47546982571481733</v>
      </c>
      <c r="K77" s="118">
        <v>25131</v>
      </c>
      <c r="L77" s="119">
        <f t="shared" si="9"/>
        <v>5.6412627685064498E-2</v>
      </c>
      <c r="M77" s="118"/>
      <c r="N77" s="119"/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6481</v>
      </c>
      <c r="F78" s="119" t="str">
        <f t="shared" si="8"/>
        <v>-</v>
      </c>
      <c r="G78" s="118">
        <v>14244</v>
      </c>
      <c r="H78" s="119">
        <f t="shared" si="8"/>
        <v>1.1978089800956644</v>
      </c>
      <c r="I78" s="118">
        <v>15444</v>
      </c>
      <c r="J78" s="119">
        <f t="shared" si="8"/>
        <v>8.4245998315080062E-2</v>
      </c>
      <c r="K78" s="118">
        <v>17700</v>
      </c>
      <c r="L78" s="119">
        <f t="shared" si="9"/>
        <v>0.14607614607614616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7806</v>
      </c>
      <c r="F79" s="119" t="str">
        <f t="shared" si="8"/>
        <v>-</v>
      </c>
      <c r="G79" s="118">
        <v>18069</v>
      </c>
      <c r="H79" s="119">
        <f t="shared" si="8"/>
        <v>1.3147578785549578</v>
      </c>
      <c r="I79" s="118">
        <v>17776</v>
      </c>
      <c r="J79" s="119">
        <f t="shared" si="8"/>
        <v>-1.6215617909126179E-2</v>
      </c>
      <c r="K79" s="118">
        <v>15641</v>
      </c>
      <c r="L79" s="119">
        <f t="shared" si="9"/>
        <v>-0.1201057605760576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8762</v>
      </c>
      <c r="F80" s="119" t="str">
        <f t="shared" si="8"/>
        <v>-</v>
      </c>
      <c r="G80" s="118">
        <v>16036</v>
      </c>
      <c r="H80" s="119">
        <f t="shared" si="8"/>
        <v>0.83017575895914164</v>
      </c>
      <c r="I80" s="118">
        <v>16227</v>
      </c>
      <c r="J80" s="119">
        <f t="shared" si="8"/>
        <v>1.1910700922923345E-2</v>
      </c>
      <c r="K80" s="118">
        <v>15785</v>
      </c>
      <c r="L80" s="119">
        <f t="shared" si="9"/>
        <v>-2.7238553028902435E-2</v>
      </c>
      <c r="M80" s="118"/>
      <c r="N80" s="119"/>
    </row>
    <row r="81" spans="1:14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9069</v>
      </c>
      <c r="F81" s="119" t="str">
        <f t="shared" si="8"/>
        <v>-</v>
      </c>
      <c r="G81" s="118">
        <v>15547</v>
      </c>
      <c r="H81" s="119">
        <f t="shared" si="8"/>
        <v>0.71430146653434767</v>
      </c>
      <c r="I81" s="118">
        <v>14312</v>
      </c>
      <c r="J81" s="119">
        <f t="shared" si="8"/>
        <v>-7.9436547243841304E-2</v>
      </c>
      <c r="K81" s="118">
        <v>16523</v>
      </c>
      <c r="L81" s="119">
        <f t="shared" si="9"/>
        <v>0.15448574622694244</v>
      </c>
      <c r="M81" s="118"/>
      <c r="N81" s="119"/>
    </row>
    <row r="82" spans="1:14" x14ac:dyDescent="0.25">
      <c r="A82" s="1">
        <v>8</v>
      </c>
      <c r="B82" s="117" t="s">
        <v>85</v>
      </c>
      <c r="C82" s="118">
        <v>7059</v>
      </c>
      <c r="D82" s="119">
        <v>-0.57460527901651193</v>
      </c>
      <c r="E82" s="118">
        <v>10448</v>
      </c>
      <c r="F82" s="119">
        <f t="shared" si="8"/>
        <v>0.4800963309250601</v>
      </c>
      <c r="G82" s="118">
        <v>14987</v>
      </c>
      <c r="H82" s="119">
        <f t="shared" si="8"/>
        <v>0.43443721286370596</v>
      </c>
      <c r="I82" s="118">
        <v>14091</v>
      </c>
      <c r="J82" s="119">
        <f t="shared" si="8"/>
        <v>-5.9785147127510485E-2</v>
      </c>
      <c r="K82" s="118">
        <v>12525</v>
      </c>
      <c r="L82" s="119">
        <f t="shared" si="9"/>
        <v>-0.11113476687247181</v>
      </c>
      <c r="M82" s="118"/>
      <c r="N82" s="119"/>
    </row>
    <row r="83" spans="1:14" x14ac:dyDescent="0.25">
      <c r="A83" s="1">
        <v>9</v>
      </c>
      <c r="B83" s="117" t="s">
        <v>87</v>
      </c>
      <c r="C83" s="118">
        <v>6841</v>
      </c>
      <c r="D83" s="119">
        <v>-0.62168887905767845</v>
      </c>
      <c r="E83" s="118">
        <v>11942</v>
      </c>
      <c r="F83" s="119">
        <f t="shared" si="8"/>
        <v>0.74565122058178623</v>
      </c>
      <c r="G83" s="118">
        <v>17967</v>
      </c>
      <c r="H83" s="119">
        <f t="shared" si="8"/>
        <v>0.50452185563557195</v>
      </c>
      <c r="I83" s="118">
        <v>13717</v>
      </c>
      <c r="J83" s="119">
        <f t="shared" si="8"/>
        <v>-0.23654477653475814</v>
      </c>
      <c r="K83" s="118">
        <v>14118</v>
      </c>
      <c r="L83" s="119">
        <f t="shared" si="9"/>
        <v>2.9233797477582479E-2</v>
      </c>
      <c r="M83" s="118"/>
      <c r="N83" s="119"/>
    </row>
    <row r="84" spans="1:14" x14ac:dyDescent="0.25">
      <c r="A84" s="1">
        <v>10</v>
      </c>
      <c r="B84" s="117" t="s">
        <v>89</v>
      </c>
      <c r="C84" s="118">
        <v>8314</v>
      </c>
      <c r="D84" s="119">
        <v>-0.57340037970137003</v>
      </c>
      <c r="E84" s="118">
        <v>13877</v>
      </c>
      <c r="F84" s="119">
        <f t="shared" si="8"/>
        <v>0.66911234063026215</v>
      </c>
      <c r="G84" s="118">
        <v>21019</v>
      </c>
      <c r="H84" s="119">
        <f t="shared" si="8"/>
        <v>0.51466455285724577</v>
      </c>
      <c r="I84" s="118">
        <v>18254</v>
      </c>
      <c r="J84" s="119">
        <f t="shared" si="8"/>
        <v>-0.13154764736666824</v>
      </c>
      <c r="K84" s="118">
        <v>13137</v>
      </c>
      <c r="L84" s="119">
        <f t="shared" si="9"/>
        <v>-0.28032212117891964</v>
      </c>
      <c r="M84" s="118"/>
      <c r="N84" s="119"/>
    </row>
    <row r="85" spans="1:14" x14ac:dyDescent="0.25">
      <c r="A85" s="1">
        <v>11</v>
      </c>
      <c r="B85" s="117" t="s">
        <v>91</v>
      </c>
      <c r="C85" s="118">
        <v>6748</v>
      </c>
      <c r="D85" s="119">
        <v>-0.69251799872414099</v>
      </c>
      <c r="E85" s="118">
        <v>16642</v>
      </c>
      <c r="F85" s="119">
        <f t="shared" si="8"/>
        <v>1.4662122110254892</v>
      </c>
      <c r="G85" s="118">
        <v>22714</v>
      </c>
      <c r="H85" s="119">
        <f t="shared" si="8"/>
        <v>0.36485999278932812</v>
      </c>
      <c r="I85" s="118">
        <v>21224</v>
      </c>
      <c r="J85" s="119">
        <f t="shared" si="8"/>
        <v>-6.5598309412697065E-2</v>
      </c>
      <c r="K85" s="118">
        <v>16463</v>
      </c>
      <c r="L85" s="119">
        <f t="shared" si="9"/>
        <v>-0.22432152280437245</v>
      </c>
      <c r="M85" s="118"/>
      <c r="N85" s="119"/>
    </row>
    <row r="86" spans="1:14" x14ac:dyDescent="0.25">
      <c r="A86" s="1">
        <v>12</v>
      </c>
      <c r="B86" s="117" t="s">
        <v>93</v>
      </c>
      <c r="C86" s="118">
        <v>6240</v>
      </c>
      <c r="D86" s="119">
        <v>-0.74801114566086502</v>
      </c>
      <c r="E86" s="118">
        <v>16552</v>
      </c>
      <c r="F86" s="119">
        <f t="shared" si="8"/>
        <v>1.6525641025641025</v>
      </c>
      <c r="G86" s="118">
        <v>23024</v>
      </c>
      <c r="H86" s="119">
        <f t="shared" si="8"/>
        <v>0.39101014983083626</v>
      </c>
      <c r="I86" s="118">
        <v>20840</v>
      </c>
      <c r="J86" s="119">
        <f t="shared" si="8"/>
        <v>-9.4857539958304371E-2</v>
      </c>
      <c r="K86" s="118">
        <v>17909</v>
      </c>
      <c r="L86" s="119">
        <f t="shared" si="9"/>
        <v>-0.14064299424184257</v>
      </c>
      <c r="M86" s="118"/>
      <c r="N86" s="119"/>
    </row>
    <row r="87" spans="1:14" ht="15.75" x14ac:dyDescent="0.25">
      <c r="B87" s="120" t="s">
        <v>30</v>
      </c>
      <c r="C87" s="121">
        <v>99618</v>
      </c>
      <c r="D87" s="122">
        <v>-0.57745475213885489</v>
      </c>
      <c r="E87" s="121">
        <v>124288</v>
      </c>
      <c r="F87" s="122">
        <f t="shared" si="8"/>
        <v>0.24764600774960344</v>
      </c>
      <c r="G87" s="121">
        <v>208640</v>
      </c>
      <c r="H87" s="122">
        <f t="shared" si="8"/>
        <v>0.67868177136972196</v>
      </c>
      <c r="I87" s="121">
        <v>219034</v>
      </c>
      <c r="J87" s="122">
        <f t="shared" si="8"/>
        <v>4.9817868098159579E-2</v>
      </c>
      <c r="K87" s="121">
        <v>213090</v>
      </c>
      <c r="L87" s="122">
        <f t="shared" si="9"/>
        <v>-2.713733940849361E-2</v>
      </c>
      <c r="M87" s="121">
        <v>17361</v>
      </c>
      <c r="N87" s="122">
        <v>-0.33051827857473393</v>
      </c>
    </row>
    <row r="88" spans="1:14" ht="6" customHeight="1" x14ac:dyDescent="0.25"/>
    <row r="89" spans="1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3" spans="1:14" x14ac:dyDescent="0.25">
      <c r="C93" s="123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38B8A-50A6-46A8-ACA3-B602739834FC}">
  <sheetPr codeName="Hoja26"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</row>
    <row r="5" spans="1:12" ht="6" customHeight="1" x14ac:dyDescent="0.25"/>
    <row r="6" spans="1:12" s="145" customFormat="1" ht="72" customHeight="1" x14ac:dyDescent="0.25">
      <c r="B6" s="146"/>
      <c r="C6" s="171" t="s">
        <v>255</v>
      </c>
      <c r="D6" s="171" t="s">
        <v>222</v>
      </c>
      <c r="E6" s="171" t="s">
        <v>223</v>
      </c>
      <c r="F6" s="171" t="s">
        <v>224</v>
      </c>
      <c r="G6" s="171" t="s">
        <v>225</v>
      </c>
      <c r="H6" s="171" t="s">
        <v>226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3010465</v>
      </c>
      <c r="D8" s="175">
        <v>260161</v>
      </c>
      <c r="E8" s="175">
        <v>2017602</v>
      </c>
      <c r="F8" s="175">
        <v>2930663</v>
      </c>
      <c r="G8" s="175">
        <v>3028970</v>
      </c>
      <c r="H8" s="175">
        <v>3019532</v>
      </c>
      <c r="I8" s="176">
        <f>IFERROR(H8/G8-1,"-")</f>
        <v>-3.1159106891121002E-3</v>
      </c>
      <c r="J8" s="175">
        <f>H8-G8</f>
        <v>-9438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269349</v>
      </c>
      <c r="D9" s="159">
        <v>55049</v>
      </c>
      <c r="E9" s="159">
        <v>189281</v>
      </c>
      <c r="F9" s="159">
        <v>281845</v>
      </c>
      <c r="G9" s="159">
        <v>239399</v>
      </c>
      <c r="H9" s="159">
        <v>229765</v>
      </c>
      <c r="I9" s="160">
        <f>IFERROR(H9/G9-1,"-")</f>
        <v>-4.0242440444613337E-2</v>
      </c>
      <c r="J9" s="159">
        <f t="shared" ref="J9:J19" si="0">H9-G9</f>
        <v>-9634</v>
      </c>
      <c r="K9" s="160">
        <f>H9/H$8</f>
        <v>7.6092917710426644E-2</v>
      </c>
      <c r="L9" s="79"/>
    </row>
    <row r="10" spans="1:12" x14ac:dyDescent="0.25">
      <c r="A10" s="161" t="s">
        <v>103</v>
      </c>
      <c r="B10" s="162" t="s">
        <v>103</v>
      </c>
      <c r="C10" s="163">
        <v>58030</v>
      </c>
      <c r="D10" s="163">
        <v>32446</v>
      </c>
      <c r="E10" s="163">
        <v>59719</v>
      </c>
      <c r="F10" s="163">
        <v>87686</v>
      </c>
      <c r="G10" s="163">
        <v>70667</v>
      </c>
      <c r="H10" s="163">
        <v>59579</v>
      </c>
      <c r="I10" s="164">
        <f>IFERROR(H10/G10-1,"-")</f>
        <v>-0.15690492025981007</v>
      </c>
      <c r="J10" s="163">
        <f t="shared" si="0"/>
        <v>-11088</v>
      </c>
      <c r="K10" s="164">
        <f>H10/H$8</f>
        <v>1.9731203378536805E-2</v>
      </c>
      <c r="L10" s="79"/>
    </row>
    <row r="11" spans="1:12" x14ac:dyDescent="0.25">
      <c r="A11" s="161" t="s">
        <v>100</v>
      </c>
      <c r="B11" s="162" t="s">
        <v>100</v>
      </c>
      <c r="C11" s="163">
        <v>211319</v>
      </c>
      <c r="D11" s="163">
        <v>22603</v>
      </c>
      <c r="E11" s="163">
        <v>129562</v>
      </c>
      <c r="F11" s="163">
        <v>194159</v>
      </c>
      <c r="G11" s="163">
        <v>168732</v>
      </c>
      <c r="H11" s="163">
        <v>170186</v>
      </c>
      <c r="I11" s="164">
        <f>IFERROR(H11/G11-1,"-")</f>
        <v>8.6172154659460709E-3</v>
      </c>
      <c r="J11" s="163">
        <f t="shared" si="0"/>
        <v>1454</v>
      </c>
      <c r="K11" s="164">
        <f>H11/H$8</f>
        <v>5.6361714331889842E-2</v>
      </c>
      <c r="L11" s="79"/>
    </row>
    <row r="12" spans="1:12" x14ac:dyDescent="0.25">
      <c r="A12" s="1"/>
      <c r="B12" s="158" t="s">
        <v>107</v>
      </c>
      <c r="C12" s="159">
        <v>2741116</v>
      </c>
      <c r="D12" s="159">
        <v>205112</v>
      </c>
      <c r="E12" s="159">
        <v>1828321</v>
      </c>
      <c r="F12" s="159">
        <v>2648818</v>
      </c>
      <c r="G12" s="159">
        <v>2789571</v>
      </c>
      <c r="H12" s="159">
        <v>2789767</v>
      </c>
      <c r="I12" s="160">
        <f>IFERROR(H12/G12-1,"-")</f>
        <v>7.026169973811669E-5</v>
      </c>
      <c r="J12" s="159">
        <f t="shared" si="0"/>
        <v>196</v>
      </c>
      <c r="K12" s="160">
        <f>H12/H$8</f>
        <v>0.9239070822895733</v>
      </c>
      <c r="L12" s="79"/>
    </row>
    <row r="13" spans="1:12" s="56" customFormat="1" x14ac:dyDescent="0.25">
      <c r="A13" s="161"/>
      <c r="B13" s="162" t="s">
        <v>110</v>
      </c>
      <c r="C13" s="163">
        <v>1052899</v>
      </c>
      <c r="D13" s="163">
        <v>34741</v>
      </c>
      <c r="E13" s="163">
        <v>624260</v>
      </c>
      <c r="F13" s="163">
        <v>996744</v>
      </c>
      <c r="G13" s="163">
        <v>1103795</v>
      </c>
      <c r="H13" s="163">
        <v>1111730</v>
      </c>
      <c r="I13" s="164">
        <f t="shared" ref="I13:I20" si="1">IFERROR(H13/G13-1,"-")</f>
        <v>7.1888348832889193E-3</v>
      </c>
      <c r="J13" s="163">
        <f t="shared" si="0"/>
        <v>7935</v>
      </c>
      <c r="K13" s="164">
        <f t="shared" ref="K13:K20" si="2">H13/H$8</f>
        <v>0.36817957219860559</v>
      </c>
      <c r="L13" s="165"/>
    </row>
    <row r="14" spans="1:12" s="56" customFormat="1" x14ac:dyDescent="0.25">
      <c r="A14" s="161"/>
      <c r="B14" s="162" t="s">
        <v>113</v>
      </c>
      <c r="C14" s="163">
        <v>420089</v>
      </c>
      <c r="D14" s="163">
        <v>32334</v>
      </c>
      <c r="E14" s="163">
        <v>238924</v>
      </c>
      <c r="F14" s="163">
        <v>354283</v>
      </c>
      <c r="G14" s="163">
        <v>372775</v>
      </c>
      <c r="H14" s="163">
        <v>368628</v>
      </c>
      <c r="I14" s="164">
        <f t="shared" si="1"/>
        <v>-1.1124673060156964E-2</v>
      </c>
      <c r="J14" s="163">
        <f t="shared" si="0"/>
        <v>-4147</v>
      </c>
      <c r="K14" s="164">
        <f t="shared" si="2"/>
        <v>0.12208117019458645</v>
      </c>
      <c r="L14" s="165"/>
    </row>
    <row r="15" spans="1:12" x14ac:dyDescent="0.25">
      <c r="A15" s="161"/>
      <c r="B15" s="162" t="s">
        <v>116</v>
      </c>
      <c r="C15" s="163">
        <v>101413</v>
      </c>
      <c r="D15" s="163">
        <v>30295</v>
      </c>
      <c r="E15" s="163">
        <v>80394</v>
      </c>
      <c r="F15" s="163">
        <v>126041</v>
      </c>
      <c r="G15" s="163">
        <v>127988</v>
      </c>
      <c r="H15" s="163">
        <v>123185</v>
      </c>
      <c r="I15" s="164">
        <f t="shared" si="1"/>
        <v>-3.7526955652092409E-2</v>
      </c>
      <c r="J15" s="163">
        <f t="shared" si="0"/>
        <v>-4803</v>
      </c>
      <c r="K15" s="164">
        <f t="shared" si="2"/>
        <v>4.0796057137331213E-2</v>
      </c>
      <c r="L15" s="79"/>
    </row>
    <row r="16" spans="1:12" x14ac:dyDescent="0.25">
      <c r="A16" s="161"/>
      <c r="B16" s="162" t="s">
        <v>123</v>
      </c>
      <c r="C16" s="163">
        <v>86270</v>
      </c>
      <c r="D16" s="163">
        <v>3178</v>
      </c>
      <c r="E16" s="163">
        <v>102811</v>
      </c>
      <c r="F16" s="163">
        <v>99985</v>
      </c>
      <c r="G16" s="163">
        <v>107435</v>
      </c>
      <c r="H16" s="163">
        <v>99471</v>
      </c>
      <c r="I16" s="164">
        <f t="shared" si="1"/>
        <v>-7.4128542839856704E-2</v>
      </c>
      <c r="J16" s="163">
        <f t="shared" si="0"/>
        <v>-7964</v>
      </c>
      <c r="K16" s="164">
        <f t="shared" si="2"/>
        <v>3.2942522218674948E-2</v>
      </c>
      <c r="L16" s="79"/>
    </row>
    <row r="17" spans="1:12" x14ac:dyDescent="0.25">
      <c r="A17" s="161"/>
      <c r="B17" s="162" t="s">
        <v>119</v>
      </c>
      <c r="C17" s="163">
        <v>106486</v>
      </c>
      <c r="D17" s="163">
        <v>15935</v>
      </c>
      <c r="E17" s="163">
        <v>99130</v>
      </c>
      <c r="F17" s="163">
        <v>106604</v>
      </c>
      <c r="G17" s="163">
        <v>105686</v>
      </c>
      <c r="H17" s="163">
        <v>97876</v>
      </c>
      <c r="I17" s="164">
        <f t="shared" si="1"/>
        <v>-7.3898151126923106E-2</v>
      </c>
      <c r="J17" s="163">
        <f t="shared" si="0"/>
        <v>-7810</v>
      </c>
      <c r="K17" s="164">
        <f t="shared" si="2"/>
        <v>3.2414294665530953E-2</v>
      </c>
      <c r="L17" s="79"/>
    </row>
    <row r="18" spans="1:12" x14ac:dyDescent="0.25">
      <c r="A18" s="161"/>
      <c r="B18" s="162" t="s">
        <v>128</v>
      </c>
      <c r="C18" s="163">
        <v>91656</v>
      </c>
      <c r="D18" s="163">
        <v>700</v>
      </c>
      <c r="E18" s="163">
        <v>65027</v>
      </c>
      <c r="F18" s="163">
        <v>87732</v>
      </c>
      <c r="G18" s="163">
        <v>79237</v>
      </c>
      <c r="H18" s="163">
        <v>76979</v>
      </c>
      <c r="I18" s="164">
        <f t="shared" si="1"/>
        <v>-2.8496788116662675E-2</v>
      </c>
      <c r="J18" s="163">
        <f t="shared" si="0"/>
        <v>-2258</v>
      </c>
      <c r="K18" s="164">
        <f t="shared" si="2"/>
        <v>2.549368577647132E-2</v>
      </c>
      <c r="L18" s="79"/>
    </row>
    <row r="19" spans="1:12" x14ac:dyDescent="0.25">
      <c r="A19" s="161" t="s">
        <v>144</v>
      </c>
      <c r="B19" s="162" t="s">
        <v>131</v>
      </c>
      <c r="C19" s="163">
        <v>149739</v>
      </c>
      <c r="D19" s="163">
        <v>5617</v>
      </c>
      <c r="E19" s="163">
        <v>60986</v>
      </c>
      <c r="F19" s="163">
        <v>94135</v>
      </c>
      <c r="G19" s="163">
        <v>100501</v>
      </c>
      <c r="H19" s="163">
        <v>94215</v>
      </c>
      <c r="I19" s="164">
        <f t="shared" si="1"/>
        <v>-6.2546641326951979E-2</v>
      </c>
      <c r="J19" s="163">
        <f t="shared" si="0"/>
        <v>-6286</v>
      </c>
      <c r="K19" s="164">
        <f t="shared" si="2"/>
        <v>3.1201855121919555E-2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:H20" si="3">C12-SUM(C13:C19)</f>
        <v>732564</v>
      </c>
      <c r="D20" s="168">
        <f t="shared" si="3"/>
        <v>82312</v>
      </c>
      <c r="E20" s="168">
        <f t="shared" si="3"/>
        <v>556789</v>
      </c>
      <c r="F20" s="168">
        <f t="shared" si="3"/>
        <v>783294</v>
      </c>
      <c r="G20" s="168">
        <f t="shared" si="3"/>
        <v>792154</v>
      </c>
      <c r="H20" s="168">
        <f t="shared" si="3"/>
        <v>817683</v>
      </c>
      <c r="I20" s="169">
        <f t="shared" si="1"/>
        <v>3.2227319435362389E-2</v>
      </c>
      <c r="J20" s="168">
        <f>H20-G20</f>
        <v>25529</v>
      </c>
      <c r="K20" s="169">
        <f t="shared" si="2"/>
        <v>0.27079792497645333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1154297</v>
      </c>
      <c r="D22" s="175">
        <v>98412</v>
      </c>
      <c r="E22" s="175">
        <v>786358</v>
      </c>
      <c r="F22" s="175">
        <v>1105557</v>
      </c>
      <c r="G22" s="175">
        <v>1165181</v>
      </c>
      <c r="H22" s="175">
        <v>1119747</v>
      </c>
      <c r="I22" s="176">
        <f>IFERROR(H22/G22-1,"-")</f>
        <v>-3.8993083478017554E-2</v>
      </c>
      <c r="J22" s="175">
        <f>H22-G22</f>
        <v>-45434</v>
      </c>
      <c r="K22" s="176">
        <f>H22/H$8</f>
        <v>0.3708346194045965</v>
      </c>
      <c r="L22" s="79"/>
    </row>
    <row r="23" spans="1:12" x14ac:dyDescent="0.25">
      <c r="A23" s="161" t="s">
        <v>96</v>
      </c>
      <c r="B23" s="158" t="s">
        <v>97</v>
      </c>
      <c r="C23" s="159">
        <v>47398</v>
      </c>
      <c r="D23" s="159">
        <v>19326</v>
      </c>
      <c r="E23" s="159">
        <v>44512</v>
      </c>
      <c r="F23" s="159">
        <v>49718</v>
      </c>
      <c r="G23" s="159">
        <v>41092</v>
      </c>
      <c r="H23" s="159">
        <v>33957</v>
      </c>
      <c r="I23" s="160">
        <f>IFERROR(H23/G23-1,"-")</f>
        <v>-0.17363477075829847</v>
      </c>
      <c r="J23" s="159">
        <f t="shared" ref="J23:J33" si="4">H23-G23</f>
        <v>-7135</v>
      </c>
      <c r="K23" s="160">
        <f>H23/H$8</f>
        <v>1.1245782459003581E-2</v>
      </c>
      <c r="L23" s="79"/>
    </row>
    <row r="24" spans="1:12" x14ac:dyDescent="0.25">
      <c r="A24" s="161" t="s">
        <v>103</v>
      </c>
      <c r="B24" s="162" t="s">
        <v>103</v>
      </c>
      <c r="C24" s="163">
        <v>16631</v>
      </c>
      <c r="D24" s="163">
        <v>9757</v>
      </c>
      <c r="E24" s="163">
        <v>14350</v>
      </c>
      <c r="F24" s="163">
        <v>17448</v>
      </c>
      <c r="G24" s="163">
        <v>9983</v>
      </c>
      <c r="H24" s="163">
        <v>9355</v>
      </c>
      <c r="I24" s="164">
        <f>IFERROR(H24/G24-1,"-")</f>
        <v>-6.2906941801061822E-2</v>
      </c>
      <c r="J24" s="163">
        <f t="shared" si="4"/>
        <v>-628</v>
      </c>
      <c r="K24" s="164">
        <f>H24/H$8</f>
        <v>3.0981622317630677E-3</v>
      </c>
      <c r="L24" s="79"/>
    </row>
    <row r="25" spans="1:12" x14ac:dyDescent="0.25">
      <c r="A25" s="161" t="s">
        <v>100</v>
      </c>
      <c r="B25" s="162" t="s">
        <v>100</v>
      </c>
      <c r="C25" s="163">
        <v>30767</v>
      </c>
      <c r="D25" s="163">
        <v>9569</v>
      </c>
      <c r="E25" s="163">
        <v>30162</v>
      </c>
      <c r="F25" s="163">
        <v>32270</v>
      </c>
      <c r="G25" s="163">
        <v>31109</v>
      </c>
      <c r="H25" s="163">
        <v>24602</v>
      </c>
      <c r="I25" s="164">
        <f>IFERROR(H25/G25-1,"-")</f>
        <v>-0.20916776495547917</v>
      </c>
      <c r="J25" s="163">
        <f t="shared" si="4"/>
        <v>-6507</v>
      </c>
      <c r="K25" s="164">
        <f>H25/H$8</f>
        <v>8.1476202272405124E-3</v>
      </c>
      <c r="L25" s="79"/>
    </row>
    <row r="26" spans="1:12" x14ac:dyDescent="0.25">
      <c r="A26" s="161"/>
      <c r="B26" s="158" t="s">
        <v>107</v>
      </c>
      <c r="C26" s="159">
        <v>1106899</v>
      </c>
      <c r="D26" s="159">
        <v>79086</v>
      </c>
      <c r="E26" s="159">
        <v>741846</v>
      </c>
      <c r="F26" s="159">
        <v>1055839</v>
      </c>
      <c r="G26" s="159">
        <v>1124089</v>
      </c>
      <c r="H26" s="159">
        <v>1085790</v>
      </c>
      <c r="I26" s="160">
        <f>IFERROR(H26/G26-1,"-")</f>
        <v>-3.4071145612135645E-2</v>
      </c>
      <c r="J26" s="159">
        <f t="shared" si="4"/>
        <v>-38299</v>
      </c>
      <c r="K26" s="160">
        <f>H26/H$8</f>
        <v>0.3595888369455929</v>
      </c>
      <c r="L26" s="79"/>
    </row>
    <row r="27" spans="1:12" s="56" customFormat="1" x14ac:dyDescent="0.25">
      <c r="A27" s="161"/>
      <c r="B27" s="162" t="s">
        <v>110</v>
      </c>
      <c r="C27" s="163">
        <v>467841</v>
      </c>
      <c r="D27" s="163">
        <v>9246</v>
      </c>
      <c r="E27" s="163">
        <v>287804</v>
      </c>
      <c r="F27" s="163">
        <v>463889</v>
      </c>
      <c r="G27" s="163">
        <v>507267</v>
      </c>
      <c r="H27" s="163">
        <v>508547</v>
      </c>
      <c r="I27" s="164">
        <f t="shared" ref="I27:I34" si="5">IFERROR(H27/G27-1,"-")</f>
        <v>2.5233259802037722E-3</v>
      </c>
      <c r="J27" s="163">
        <f t="shared" si="4"/>
        <v>1280</v>
      </c>
      <c r="K27" s="164">
        <f t="shared" ref="K27:K34" si="6">H27/H$8</f>
        <v>0.16841914574841399</v>
      </c>
      <c r="L27" s="165"/>
    </row>
    <row r="28" spans="1:12" s="56" customFormat="1" x14ac:dyDescent="0.25">
      <c r="A28" s="161"/>
      <c r="B28" s="162" t="s">
        <v>113</v>
      </c>
      <c r="C28" s="163">
        <v>154087</v>
      </c>
      <c r="D28" s="163">
        <v>11884</v>
      </c>
      <c r="E28" s="163">
        <v>89583</v>
      </c>
      <c r="F28" s="163">
        <v>122293</v>
      </c>
      <c r="G28" s="163">
        <v>126100</v>
      </c>
      <c r="H28" s="163">
        <v>123178</v>
      </c>
      <c r="I28" s="164">
        <f t="shared" si="5"/>
        <v>-2.3172085646312457E-2</v>
      </c>
      <c r="J28" s="163">
        <f t="shared" si="4"/>
        <v>-2922</v>
      </c>
      <c r="K28" s="164">
        <f t="shared" si="6"/>
        <v>4.0793738897286068E-2</v>
      </c>
      <c r="L28" s="165"/>
    </row>
    <row r="29" spans="1:12" x14ac:dyDescent="0.25">
      <c r="A29" s="161"/>
      <c r="B29" s="162" t="s">
        <v>116</v>
      </c>
      <c r="C29" s="163">
        <v>43633</v>
      </c>
      <c r="D29" s="163">
        <v>15076</v>
      </c>
      <c r="E29" s="163">
        <v>32383</v>
      </c>
      <c r="F29" s="163">
        <v>45548</v>
      </c>
      <c r="G29" s="163">
        <v>55570</v>
      </c>
      <c r="H29" s="163">
        <v>36323</v>
      </c>
      <c r="I29" s="164">
        <f t="shared" si="5"/>
        <v>-0.34635594745366205</v>
      </c>
      <c r="J29" s="163">
        <f t="shared" si="4"/>
        <v>-19247</v>
      </c>
      <c r="K29" s="164">
        <f t="shared" si="6"/>
        <v>1.2029347594262952E-2</v>
      </c>
      <c r="L29" s="79"/>
    </row>
    <row r="30" spans="1:12" x14ac:dyDescent="0.25">
      <c r="A30" s="161"/>
      <c r="B30" s="162" t="s">
        <v>123</v>
      </c>
      <c r="C30" s="163">
        <v>38581</v>
      </c>
      <c r="D30" s="163">
        <v>1610</v>
      </c>
      <c r="E30" s="163">
        <v>44879</v>
      </c>
      <c r="F30" s="163">
        <v>42011</v>
      </c>
      <c r="G30" s="163">
        <v>41716</v>
      </c>
      <c r="H30" s="163">
        <v>38188</v>
      </c>
      <c r="I30" s="164">
        <f t="shared" si="5"/>
        <v>-8.4571866909579074E-2</v>
      </c>
      <c r="J30" s="163">
        <f t="shared" si="4"/>
        <v>-3528</v>
      </c>
      <c r="K30" s="164">
        <f t="shared" si="6"/>
        <v>1.2646992977719726E-2</v>
      </c>
      <c r="L30" s="79"/>
    </row>
    <row r="31" spans="1:12" x14ac:dyDescent="0.25">
      <c r="A31" s="161"/>
      <c r="B31" s="162" t="s">
        <v>119</v>
      </c>
      <c r="C31" s="163">
        <v>57040</v>
      </c>
      <c r="D31" s="163">
        <v>7010</v>
      </c>
      <c r="E31" s="163">
        <v>60039</v>
      </c>
      <c r="F31" s="163">
        <v>56539</v>
      </c>
      <c r="G31" s="163">
        <v>54233</v>
      </c>
      <c r="H31" s="163">
        <v>51803</v>
      </c>
      <c r="I31" s="164">
        <f t="shared" si="5"/>
        <v>-4.4806667527151345E-2</v>
      </c>
      <c r="J31" s="163">
        <f t="shared" si="4"/>
        <v>-2430</v>
      </c>
      <c r="K31" s="164">
        <f t="shared" si="6"/>
        <v>1.7155969865528829E-2</v>
      </c>
      <c r="L31" s="79"/>
    </row>
    <row r="32" spans="1:12" x14ac:dyDescent="0.25">
      <c r="A32" s="161"/>
      <c r="B32" s="162" t="s">
        <v>128</v>
      </c>
      <c r="C32" s="163">
        <v>35175</v>
      </c>
      <c r="D32" s="163">
        <v>78</v>
      </c>
      <c r="E32" s="163">
        <v>19961</v>
      </c>
      <c r="F32" s="163">
        <v>28635</v>
      </c>
      <c r="G32" s="163">
        <v>26551</v>
      </c>
      <c r="H32" s="163">
        <v>21975</v>
      </c>
      <c r="I32" s="164">
        <f t="shared" si="5"/>
        <v>-0.17234755753078979</v>
      </c>
      <c r="J32" s="163">
        <f t="shared" si="4"/>
        <v>-4576</v>
      </c>
      <c r="K32" s="164">
        <f t="shared" si="6"/>
        <v>7.2776178560121241E-3</v>
      </c>
      <c r="L32" s="79"/>
    </row>
    <row r="33" spans="1:12" x14ac:dyDescent="0.25">
      <c r="A33" s="161" t="s">
        <v>144</v>
      </c>
      <c r="B33" s="162" t="s">
        <v>131</v>
      </c>
      <c r="C33" s="163">
        <v>45748</v>
      </c>
      <c r="D33" s="163">
        <v>468</v>
      </c>
      <c r="E33" s="163">
        <v>14749</v>
      </c>
      <c r="F33" s="163">
        <v>32549</v>
      </c>
      <c r="G33" s="163">
        <v>31090</v>
      </c>
      <c r="H33" s="163">
        <v>27778</v>
      </c>
      <c r="I33" s="164">
        <f t="shared" si="5"/>
        <v>-0.10652943068510778</v>
      </c>
      <c r="J33" s="163">
        <f t="shared" si="4"/>
        <v>-3312</v>
      </c>
      <c r="K33" s="164">
        <f t="shared" si="6"/>
        <v>9.1994388534382149E-3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:H34" si="7">C26-SUM(C27:C33)</f>
        <v>264794</v>
      </c>
      <c r="D34" s="168">
        <f t="shared" si="7"/>
        <v>33714</v>
      </c>
      <c r="E34" s="168">
        <f t="shared" si="7"/>
        <v>192448</v>
      </c>
      <c r="F34" s="168">
        <f t="shared" si="7"/>
        <v>264375</v>
      </c>
      <c r="G34" s="168">
        <f t="shared" si="7"/>
        <v>281562</v>
      </c>
      <c r="H34" s="168">
        <f t="shared" si="7"/>
        <v>277998</v>
      </c>
      <c r="I34" s="169">
        <f t="shared" si="5"/>
        <v>-1.2657958105142031E-2</v>
      </c>
      <c r="J34" s="168">
        <f>H34-G34</f>
        <v>-3564</v>
      </c>
      <c r="K34" s="169">
        <f t="shared" si="6"/>
        <v>9.206658515293098E-2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893934</v>
      </c>
      <c r="D36" s="175">
        <v>51667</v>
      </c>
      <c r="E36" s="175">
        <v>576461</v>
      </c>
      <c r="F36" s="175">
        <v>810733</v>
      </c>
      <c r="G36" s="175">
        <v>836960</v>
      </c>
      <c r="H36" s="175">
        <v>876312</v>
      </c>
      <c r="I36" s="176">
        <f>IFERROR(H36/G36-1,"-")</f>
        <v>4.701777862741352E-2</v>
      </c>
      <c r="J36" s="175">
        <f>H36-G36</f>
        <v>39352</v>
      </c>
      <c r="K36" s="176">
        <f>H36/H$8</f>
        <v>0.29021451006314886</v>
      </c>
      <c r="L36" s="79"/>
    </row>
    <row r="37" spans="1:12" x14ac:dyDescent="0.25">
      <c r="A37" s="161" t="s">
        <v>96</v>
      </c>
      <c r="B37" s="158" t="s">
        <v>97</v>
      </c>
      <c r="C37" s="159">
        <v>37671</v>
      </c>
      <c r="D37" s="159">
        <v>5567</v>
      </c>
      <c r="E37" s="159">
        <v>23050</v>
      </c>
      <c r="F37" s="159">
        <v>31748</v>
      </c>
      <c r="G37" s="159">
        <v>32373</v>
      </c>
      <c r="H37" s="159">
        <v>34050</v>
      </c>
      <c r="I37" s="160">
        <f>IFERROR(H37/G37-1,"-")</f>
        <v>5.1802427949216856E-2</v>
      </c>
      <c r="J37" s="159">
        <f t="shared" ref="J37:J47" si="8">H37-G37</f>
        <v>1677</v>
      </c>
      <c r="K37" s="160">
        <f>H37/H$8</f>
        <v>1.1276581933889094E-2</v>
      </c>
      <c r="L37" s="79"/>
    </row>
    <row r="38" spans="1:12" x14ac:dyDescent="0.25">
      <c r="A38" s="161" t="s">
        <v>103</v>
      </c>
      <c r="B38" s="162" t="s">
        <v>103</v>
      </c>
      <c r="C38" s="163">
        <v>14054</v>
      </c>
      <c r="D38" s="163">
        <v>3729</v>
      </c>
      <c r="E38" s="163">
        <v>6656</v>
      </c>
      <c r="F38" s="163">
        <v>6602</v>
      </c>
      <c r="G38" s="163">
        <v>13726</v>
      </c>
      <c r="H38" s="163">
        <v>12513</v>
      </c>
      <c r="I38" s="164">
        <f>IFERROR(H38/G38-1,"-")</f>
        <v>-8.8372431881101554E-2</v>
      </c>
      <c r="J38" s="163">
        <f t="shared" si="8"/>
        <v>-1213</v>
      </c>
      <c r="K38" s="164">
        <f>H38/H$8</f>
        <v>4.1440196692732519E-3</v>
      </c>
      <c r="L38" s="79"/>
    </row>
    <row r="39" spans="1:12" x14ac:dyDescent="0.25">
      <c r="A39" s="161" t="s">
        <v>100</v>
      </c>
      <c r="B39" s="162" t="s">
        <v>100</v>
      </c>
      <c r="C39" s="163">
        <v>23617</v>
      </c>
      <c r="D39" s="163">
        <v>1838</v>
      </c>
      <c r="E39" s="163">
        <v>16394</v>
      </c>
      <c r="F39" s="163">
        <v>25146</v>
      </c>
      <c r="G39" s="163">
        <v>18647</v>
      </c>
      <c r="H39" s="163">
        <v>21537</v>
      </c>
      <c r="I39" s="164">
        <f>IFERROR(H39/G39-1,"-")</f>
        <v>0.15498471604011366</v>
      </c>
      <c r="J39" s="163">
        <f t="shared" si="8"/>
        <v>2890</v>
      </c>
      <c r="K39" s="164">
        <f>H39/H$8</f>
        <v>7.1325622646158408E-3</v>
      </c>
      <c r="L39" s="79"/>
    </row>
    <row r="40" spans="1:12" x14ac:dyDescent="0.25">
      <c r="A40" s="161"/>
      <c r="B40" s="158" t="s">
        <v>107</v>
      </c>
      <c r="C40" s="159">
        <v>856263</v>
      </c>
      <c r="D40" s="159">
        <v>46100</v>
      </c>
      <c r="E40" s="159">
        <v>553411</v>
      </c>
      <c r="F40" s="159">
        <v>778985</v>
      </c>
      <c r="G40" s="159">
        <v>804587</v>
      </c>
      <c r="H40" s="159">
        <v>842262</v>
      </c>
      <c r="I40" s="160">
        <f>IFERROR(H40/G40-1,"-")</f>
        <v>4.6825265633175794E-2</v>
      </c>
      <c r="J40" s="159">
        <f t="shared" si="8"/>
        <v>37675</v>
      </c>
      <c r="K40" s="160">
        <f>H40/H$8</f>
        <v>0.27893792812925977</v>
      </c>
      <c r="L40" s="79"/>
    </row>
    <row r="41" spans="1:12" s="56" customFormat="1" x14ac:dyDescent="0.25">
      <c r="A41" s="161"/>
      <c r="B41" s="162" t="s">
        <v>110</v>
      </c>
      <c r="C41" s="163">
        <v>371020</v>
      </c>
      <c r="D41" s="163">
        <v>5882</v>
      </c>
      <c r="E41" s="163">
        <v>194152</v>
      </c>
      <c r="F41" s="163">
        <v>305389</v>
      </c>
      <c r="G41" s="163">
        <v>337479</v>
      </c>
      <c r="H41" s="163">
        <v>359614</v>
      </c>
      <c r="I41" s="164">
        <f t="shared" ref="I41:I48" si="9">IFERROR(H41/G41-1,"-")</f>
        <v>6.55892662950881E-2</v>
      </c>
      <c r="J41" s="163">
        <f t="shared" si="8"/>
        <v>22135</v>
      </c>
      <c r="K41" s="164">
        <f t="shared" ref="K41:K48" si="10">H41/H$8</f>
        <v>0.11909593937073693</v>
      </c>
      <c r="L41" s="165"/>
    </row>
    <row r="42" spans="1:12" s="56" customFormat="1" x14ac:dyDescent="0.25">
      <c r="A42" s="161"/>
      <c r="B42" s="162" t="s">
        <v>113</v>
      </c>
      <c r="C42" s="163">
        <v>44550</v>
      </c>
      <c r="D42" s="163">
        <v>3988</v>
      </c>
      <c r="E42" s="163">
        <v>24948</v>
      </c>
      <c r="F42" s="163">
        <v>34751</v>
      </c>
      <c r="G42" s="163">
        <v>33149</v>
      </c>
      <c r="H42" s="163">
        <v>33405</v>
      </c>
      <c r="I42" s="164">
        <f t="shared" si="9"/>
        <v>7.7227065673173279E-3</v>
      </c>
      <c r="J42" s="163">
        <f t="shared" si="8"/>
        <v>256</v>
      </c>
      <c r="K42" s="164">
        <f t="shared" si="10"/>
        <v>1.1062972672586349E-2</v>
      </c>
      <c r="L42" s="165"/>
    </row>
    <row r="43" spans="1:12" x14ac:dyDescent="0.25">
      <c r="A43" s="161"/>
      <c r="B43" s="162" t="s">
        <v>116</v>
      </c>
      <c r="C43" s="163">
        <v>18130</v>
      </c>
      <c r="D43" s="163">
        <v>3849</v>
      </c>
      <c r="E43" s="163">
        <v>13267</v>
      </c>
      <c r="F43" s="163">
        <v>19000</v>
      </c>
      <c r="G43" s="163">
        <v>18969</v>
      </c>
      <c r="H43" s="163">
        <v>20765</v>
      </c>
      <c r="I43" s="164">
        <f t="shared" si="9"/>
        <v>9.4680794981285343E-2</v>
      </c>
      <c r="J43" s="163">
        <f t="shared" si="8"/>
        <v>1796</v>
      </c>
      <c r="K43" s="164">
        <f t="shared" si="10"/>
        <v>6.8768935053511605E-3</v>
      </c>
      <c r="L43" s="79"/>
    </row>
    <row r="44" spans="1:12" x14ac:dyDescent="0.25">
      <c r="A44" s="161"/>
      <c r="B44" s="162" t="s">
        <v>123</v>
      </c>
      <c r="C44" s="163">
        <v>36543</v>
      </c>
      <c r="D44" s="163">
        <v>962</v>
      </c>
      <c r="E44" s="163">
        <v>33158</v>
      </c>
      <c r="F44" s="163">
        <v>37744</v>
      </c>
      <c r="G44" s="163">
        <v>41040</v>
      </c>
      <c r="H44" s="163">
        <v>35525</v>
      </c>
      <c r="I44" s="164">
        <f t="shared" si="9"/>
        <v>-0.13438109161793377</v>
      </c>
      <c r="J44" s="163">
        <f t="shared" si="8"/>
        <v>-5515</v>
      </c>
      <c r="K44" s="164">
        <f t="shared" si="10"/>
        <v>1.1765068229116301E-2</v>
      </c>
      <c r="L44" s="79"/>
    </row>
    <row r="45" spans="1:12" x14ac:dyDescent="0.25">
      <c r="A45" s="161"/>
      <c r="B45" s="162" t="s">
        <v>119</v>
      </c>
      <c r="C45" s="163">
        <v>37400</v>
      </c>
      <c r="D45" s="163">
        <v>2352</v>
      </c>
      <c r="E45" s="163">
        <v>24134</v>
      </c>
      <c r="F45" s="163">
        <v>34084</v>
      </c>
      <c r="G45" s="163">
        <v>36621</v>
      </c>
      <c r="H45" s="163">
        <v>29962</v>
      </c>
      <c r="I45" s="164">
        <f t="shared" si="9"/>
        <v>-0.18183555883236391</v>
      </c>
      <c r="J45" s="163">
        <f t="shared" si="8"/>
        <v>-6659</v>
      </c>
      <c r="K45" s="164">
        <f t="shared" si="10"/>
        <v>9.9227297475237893E-3</v>
      </c>
      <c r="L45" s="79"/>
    </row>
    <row r="46" spans="1:12" x14ac:dyDescent="0.25">
      <c r="A46" s="161"/>
      <c r="B46" s="162" t="s">
        <v>128</v>
      </c>
      <c r="C46" s="163">
        <v>33066</v>
      </c>
      <c r="D46" s="163">
        <v>308</v>
      </c>
      <c r="E46" s="163">
        <v>27584</v>
      </c>
      <c r="F46" s="163">
        <v>28081</v>
      </c>
      <c r="G46" s="163">
        <v>29190</v>
      </c>
      <c r="H46" s="163">
        <v>32181</v>
      </c>
      <c r="I46" s="164">
        <f t="shared" si="9"/>
        <v>0.10246659815005144</v>
      </c>
      <c r="J46" s="163">
        <f t="shared" si="8"/>
        <v>2991</v>
      </c>
      <c r="K46" s="164">
        <f t="shared" si="10"/>
        <v>1.0657611841835092E-2</v>
      </c>
      <c r="L46" s="79"/>
    </row>
    <row r="47" spans="1:12" x14ac:dyDescent="0.25">
      <c r="A47" s="161" t="s">
        <v>144</v>
      </c>
      <c r="B47" s="162" t="s">
        <v>131</v>
      </c>
      <c r="C47" s="163">
        <v>62996</v>
      </c>
      <c r="D47" s="163">
        <v>4585</v>
      </c>
      <c r="E47" s="163">
        <v>32167</v>
      </c>
      <c r="F47" s="163">
        <v>36246</v>
      </c>
      <c r="G47" s="163">
        <v>42817</v>
      </c>
      <c r="H47" s="163">
        <v>40225</v>
      </c>
      <c r="I47" s="164">
        <f t="shared" si="9"/>
        <v>-6.0536702711539769E-2</v>
      </c>
      <c r="J47" s="163">
        <f t="shared" si="8"/>
        <v>-2592</v>
      </c>
      <c r="K47" s="164">
        <f t="shared" si="10"/>
        <v>1.3321600830857231E-2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:H48" si="11">C40-SUM(C41:C47)</f>
        <v>252558</v>
      </c>
      <c r="D48" s="168">
        <f t="shared" si="11"/>
        <v>24174</v>
      </c>
      <c r="E48" s="168">
        <f t="shared" si="11"/>
        <v>204001</v>
      </c>
      <c r="F48" s="168">
        <f t="shared" si="11"/>
        <v>283690</v>
      </c>
      <c r="G48" s="168">
        <f t="shared" si="11"/>
        <v>265322</v>
      </c>
      <c r="H48" s="168">
        <f t="shared" si="11"/>
        <v>290585</v>
      </c>
      <c r="I48" s="169">
        <f t="shared" si="9"/>
        <v>9.52163785890352E-2</v>
      </c>
      <c r="J48" s="168">
        <f>H48-G48</f>
        <v>25263</v>
      </c>
      <c r="K48" s="169">
        <f t="shared" si="10"/>
        <v>9.623511193125292E-2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21024</v>
      </c>
      <c r="D50" s="175">
        <v>2960</v>
      </c>
      <c r="E50" s="175">
        <v>13922</v>
      </c>
      <c r="F50" s="175">
        <v>17982</v>
      </c>
      <c r="G50" s="175">
        <v>21297</v>
      </c>
      <c r="H50" s="175">
        <v>21020</v>
      </c>
      <c r="I50" s="176">
        <f>IFERROR(H50/G50-1,"-")</f>
        <v>-1.3006526740855562E-2</v>
      </c>
      <c r="J50" s="175">
        <f>H50-G50</f>
        <v>-277</v>
      </c>
      <c r="K50" s="176">
        <f>H50/H$8</f>
        <v>6.9613436784243385E-3</v>
      </c>
      <c r="L50" s="79"/>
    </row>
    <row r="51" spans="1:12" x14ac:dyDescent="0.25">
      <c r="A51" s="161" t="s">
        <v>96</v>
      </c>
      <c r="B51" s="158" t="s">
        <v>97</v>
      </c>
      <c r="C51" s="159">
        <v>1214</v>
      </c>
      <c r="D51" s="159">
        <v>520</v>
      </c>
      <c r="E51" s="159">
        <v>942</v>
      </c>
      <c r="F51" s="159">
        <v>6722</v>
      </c>
      <c r="G51" s="159">
        <v>1440</v>
      </c>
      <c r="H51" s="159">
        <v>2799</v>
      </c>
      <c r="I51" s="160">
        <f>IFERROR(H51/G51-1,"-")</f>
        <v>0.94375000000000009</v>
      </c>
      <c r="J51" s="159">
        <f t="shared" ref="J51:J61" si="12">H51-G51</f>
        <v>1359</v>
      </c>
      <c r="K51" s="160">
        <f>H51/H$8</f>
        <v>9.2696484090912105E-4</v>
      </c>
      <c r="L51" s="79"/>
    </row>
    <row r="52" spans="1:12" x14ac:dyDescent="0.25">
      <c r="A52" s="161" t="s">
        <v>103</v>
      </c>
      <c r="B52" s="162" t="s">
        <v>103</v>
      </c>
      <c r="C52" s="163">
        <v>651</v>
      </c>
      <c r="D52" s="163">
        <v>262</v>
      </c>
      <c r="E52" s="163">
        <v>99</v>
      </c>
      <c r="F52" s="163">
        <v>4982</v>
      </c>
      <c r="G52" s="163">
        <v>500</v>
      </c>
      <c r="H52" s="163">
        <v>1308</v>
      </c>
      <c r="I52" s="164">
        <f>IFERROR(H52/G52-1,"-")</f>
        <v>1.6160000000000001</v>
      </c>
      <c r="J52" s="163">
        <f t="shared" si="12"/>
        <v>808</v>
      </c>
      <c r="K52" s="164">
        <f>H52/H$8</f>
        <v>4.3317971129300833E-4</v>
      </c>
      <c r="L52" s="79"/>
    </row>
    <row r="53" spans="1:12" x14ac:dyDescent="0.25">
      <c r="A53" s="161" t="s">
        <v>100</v>
      </c>
      <c r="B53" s="162" t="s">
        <v>100</v>
      </c>
      <c r="C53" s="163">
        <v>563</v>
      </c>
      <c r="D53" s="163">
        <v>258</v>
      </c>
      <c r="E53" s="163">
        <v>843</v>
      </c>
      <c r="F53" s="163">
        <v>1740</v>
      </c>
      <c r="G53" s="163">
        <v>940</v>
      </c>
      <c r="H53" s="163">
        <v>1491</v>
      </c>
      <c r="I53" s="164">
        <f>IFERROR(H53/G53-1,"-")</f>
        <v>0.58617021276595738</v>
      </c>
      <c r="J53" s="163">
        <f t="shared" si="12"/>
        <v>551</v>
      </c>
      <c r="K53" s="164">
        <f>H53/H$8</f>
        <v>4.9378512961611271E-4</v>
      </c>
      <c r="L53" s="79"/>
    </row>
    <row r="54" spans="1:12" x14ac:dyDescent="0.25">
      <c r="A54" s="161"/>
      <c r="B54" s="158" t="s">
        <v>107</v>
      </c>
      <c r="C54" s="159">
        <v>19810</v>
      </c>
      <c r="D54" s="159">
        <v>2440</v>
      </c>
      <c r="E54" s="159">
        <v>12980</v>
      </c>
      <c r="F54" s="159">
        <v>11260</v>
      </c>
      <c r="G54" s="159">
        <v>19857</v>
      </c>
      <c r="H54" s="159">
        <v>18221</v>
      </c>
      <c r="I54" s="160">
        <f>IFERROR(H54/G54-1,"-")</f>
        <v>-8.2389081935841268E-2</v>
      </c>
      <c r="J54" s="159">
        <f t="shared" si="12"/>
        <v>-1636</v>
      </c>
      <c r="K54" s="160">
        <f>H54/H$8</f>
        <v>6.0343788375152177E-3</v>
      </c>
      <c r="L54" s="79"/>
    </row>
    <row r="55" spans="1:12" s="56" customFormat="1" x14ac:dyDescent="0.25">
      <c r="A55" s="161"/>
      <c r="B55" s="162" t="s">
        <v>110</v>
      </c>
      <c r="C55" s="163">
        <v>5266</v>
      </c>
      <c r="D55" s="163">
        <v>108</v>
      </c>
      <c r="E55" s="163">
        <v>4195</v>
      </c>
      <c r="F55" s="163">
        <v>4671</v>
      </c>
      <c r="G55" s="163">
        <v>5648</v>
      </c>
      <c r="H55" s="163">
        <v>6773</v>
      </c>
      <c r="I55" s="164">
        <f t="shared" ref="I55:I62" si="13">IFERROR(H55/G55-1,"-")</f>
        <v>0.19918555240793201</v>
      </c>
      <c r="J55" s="163">
        <f t="shared" si="12"/>
        <v>1125</v>
      </c>
      <c r="K55" s="164">
        <f t="shared" ref="K55:K62" si="14">H55/H$8</f>
        <v>2.243062832253475E-3</v>
      </c>
      <c r="L55" s="165"/>
    </row>
    <row r="56" spans="1:12" s="56" customFormat="1" x14ac:dyDescent="0.25">
      <c r="A56" s="161"/>
      <c r="B56" s="162" t="s">
        <v>113</v>
      </c>
      <c r="C56" s="163">
        <v>6545</v>
      </c>
      <c r="D56" s="163">
        <v>999</v>
      </c>
      <c r="E56" s="163">
        <v>4563</v>
      </c>
      <c r="F56" s="163">
        <v>1909</v>
      </c>
      <c r="G56" s="163">
        <v>6720</v>
      </c>
      <c r="H56" s="163">
        <v>4621</v>
      </c>
      <c r="I56" s="164">
        <f t="shared" si="13"/>
        <v>-0.31235119047619042</v>
      </c>
      <c r="J56" s="163">
        <f t="shared" si="12"/>
        <v>-2099</v>
      </c>
      <c r="K56" s="164">
        <f t="shared" si="14"/>
        <v>1.5303696069457122E-3</v>
      </c>
      <c r="L56" s="165"/>
    </row>
    <row r="57" spans="1:12" x14ac:dyDescent="0.25">
      <c r="A57" s="161"/>
      <c r="B57" s="162" t="s">
        <v>116</v>
      </c>
      <c r="C57" s="163">
        <v>416</v>
      </c>
      <c r="D57" s="163">
        <v>107</v>
      </c>
      <c r="E57" s="163">
        <v>274</v>
      </c>
      <c r="F57" s="163">
        <v>617</v>
      </c>
      <c r="G57" s="163">
        <v>747</v>
      </c>
      <c r="H57" s="163">
        <v>468</v>
      </c>
      <c r="I57" s="164">
        <f t="shared" si="13"/>
        <v>-0.37349397590361444</v>
      </c>
      <c r="J57" s="163">
        <f t="shared" si="12"/>
        <v>-279</v>
      </c>
      <c r="K57" s="164">
        <f t="shared" si="14"/>
        <v>1.5499090587548005E-4</v>
      </c>
      <c r="L57" s="79"/>
    </row>
    <row r="58" spans="1:12" x14ac:dyDescent="0.25">
      <c r="A58" s="161"/>
      <c r="B58" s="162" t="s">
        <v>123</v>
      </c>
      <c r="C58" s="163">
        <v>275</v>
      </c>
      <c r="D58" s="163">
        <v>51</v>
      </c>
      <c r="E58" s="163">
        <v>459</v>
      </c>
      <c r="F58" s="163">
        <v>201</v>
      </c>
      <c r="G58" s="163">
        <v>520</v>
      </c>
      <c r="H58" s="163">
        <v>669</v>
      </c>
      <c r="I58" s="164">
        <f t="shared" si="13"/>
        <v>0.28653846153846163</v>
      </c>
      <c r="J58" s="163">
        <f t="shared" si="12"/>
        <v>149</v>
      </c>
      <c r="K58" s="164">
        <f t="shared" si="14"/>
        <v>2.2155751288610288E-4</v>
      </c>
      <c r="L58" s="79"/>
    </row>
    <row r="59" spans="1:12" x14ac:dyDescent="0.25">
      <c r="A59" s="161"/>
      <c r="B59" s="162" t="s">
        <v>119</v>
      </c>
      <c r="C59" s="163">
        <v>270</v>
      </c>
      <c r="D59" s="163">
        <v>74</v>
      </c>
      <c r="E59" s="163">
        <v>358</v>
      </c>
      <c r="F59" s="163">
        <v>248</v>
      </c>
      <c r="G59" s="163">
        <v>659</v>
      </c>
      <c r="H59" s="163">
        <v>368</v>
      </c>
      <c r="I59" s="164">
        <f t="shared" si="13"/>
        <v>-0.44157814871016687</v>
      </c>
      <c r="J59" s="163">
        <f t="shared" si="12"/>
        <v>-291</v>
      </c>
      <c r="K59" s="164">
        <f t="shared" si="14"/>
        <v>1.2187319094482191E-4</v>
      </c>
      <c r="L59" s="79"/>
    </row>
    <row r="60" spans="1:12" x14ac:dyDescent="0.25">
      <c r="A60" s="161"/>
      <c r="B60" s="162" t="s">
        <v>128</v>
      </c>
      <c r="C60" s="163">
        <v>438</v>
      </c>
      <c r="D60" s="163">
        <v>5</v>
      </c>
      <c r="E60" s="163">
        <v>69</v>
      </c>
      <c r="F60" s="163">
        <v>111</v>
      </c>
      <c r="G60" s="163">
        <v>153</v>
      </c>
      <c r="H60" s="163">
        <v>143</v>
      </c>
      <c r="I60" s="164">
        <f t="shared" si="13"/>
        <v>-6.5359477124182996E-2</v>
      </c>
      <c r="J60" s="163">
        <f t="shared" si="12"/>
        <v>-10</v>
      </c>
      <c r="K60" s="164">
        <f t="shared" si="14"/>
        <v>4.7358332350841126E-5</v>
      </c>
      <c r="L60" s="79"/>
    </row>
    <row r="61" spans="1:12" x14ac:dyDescent="0.25">
      <c r="A61" s="161" t="s">
        <v>144</v>
      </c>
      <c r="B61" s="162" t="s">
        <v>131</v>
      </c>
      <c r="C61" s="163">
        <v>1077</v>
      </c>
      <c r="D61" s="163">
        <v>14</v>
      </c>
      <c r="E61" s="163">
        <v>82</v>
      </c>
      <c r="F61" s="163">
        <v>135</v>
      </c>
      <c r="G61" s="163">
        <v>49</v>
      </c>
      <c r="H61" s="163">
        <v>393</v>
      </c>
      <c r="I61" s="164">
        <f t="shared" si="13"/>
        <v>7.0204081632653068</v>
      </c>
      <c r="J61" s="163">
        <f t="shared" si="12"/>
        <v>344</v>
      </c>
      <c r="K61" s="164">
        <f t="shared" si="14"/>
        <v>1.3015261967748646E-4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:H62" si="15">C54-SUM(C55:C61)</f>
        <v>5523</v>
      </c>
      <c r="D62" s="168">
        <f t="shared" si="15"/>
        <v>1082</v>
      </c>
      <c r="E62" s="168">
        <f t="shared" si="15"/>
        <v>2980</v>
      </c>
      <c r="F62" s="168">
        <f t="shared" si="15"/>
        <v>3368</v>
      </c>
      <c r="G62" s="168">
        <f t="shared" si="15"/>
        <v>5361</v>
      </c>
      <c r="H62" s="168">
        <f t="shared" si="15"/>
        <v>4786</v>
      </c>
      <c r="I62" s="169">
        <f t="shared" si="13"/>
        <v>-0.10725610893490023</v>
      </c>
      <c r="J62" s="168">
        <f>H62-G62</f>
        <v>-575</v>
      </c>
      <c r="K62" s="169">
        <f t="shared" si="14"/>
        <v>1.5850138365812981E-3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63680</v>
      </c>
      <c r="D64" s="175">
        <v>12913</v>
      </c>
      <c r="E64" s="175">
        <v>70697</v>
      </c>
      <c r="F64" s="175">
        <v>120145</v>
      </c>
      <c r="G64" s="175">
        <v>89491</v>
      </c>
      <c r="H64" s="175">
        <v>90625</v>
      </c>
      <c r="I64" s="176">
        <f>IFERROR(H64/G64-1,"-")</f>
        <v>1.2671665307125934E-2</v>
      </c>
      <c r="J64" s="175">
        <f>H64-G64</f>
        <v>1134</v>
      </c>
      <c r="K64" s="176">
        <f>H64/H$8</f>
        <v>3.0012929155908929E-2</v>
      </c>
      <c r="L64" s="79"/>
    </row>
    <row r="65" spans="1:12" x14ac:dyDescent="0.25">
      <c r="A65" s="161" t="s">
        <v>96</v>
      </c>
      <c r="B65" s="158" t="s">
        <v>97</v>
      </c>
      <c r="C65" s="159">
        <v>11075</v>
      </c>
      <c r="D65" s="159">
        <v>3196</v>
      </c>
      <c r="E65" s="159">
        <v>10407</v>
      </c>
      <c r="F65" s="159">
        <v>12626</v>
      </c>
      <c r="G65" s="159">
        <v>12040</v>
      </c>
      <c r="H65" s="159">
        <v>9498</v>
      </c>
      <c r="I65" s="160">
        <f>IFERROR(H65/G65-1,"-")</f>
        <v>-0.21112956810631234</v>
      </c>
      <c r="J65" s="159">
        <f t="shared" ref="J65:J75" si="16">H65-G65</f>
        <v>-2542</v>
      </c>
      <c r="K65" s="160">
        <f>H65/H$8</f>
        <v>3.145520564113909E-3</v>
      </c>
      <c r="L65" s="79"/>
    </row>
    <row r="66" spans="1:12" x14ac:dyDescent="0.25">
      <c r="A66" s="161" t="s">
        <v>103</v>
      </c>
      <c r="B66" s="162" t="s">
        <v>103</v>
      </c>
      <c r="C66" s="163">
        <v>2499</v>
      </c>
      <c r="D66" s="163">
        <v>3141</v>
      </c>
      <c r="E66" s="163">
        <v>5856</v>
      </c>
      <c r="F66" s="163">
        <v>8826</v>
      </c>
      <c r="G66" s="163">
        <v>6371</v>
      </c>
      <c r="H66" s="163">
        <v>867</v>
      </c>
      <c r="I66" s="164">
        <f>IFERROR(H66/G66-1,"-")</f>
        <v>-0.86391461309056661</v>
      </c>
      <c r="J66" s="163">
        <f t="shared" si="16"/>
        <v>-5504</v>
      </c>
      <c r="K66" s="164">
        <f>H66/H$8</f>
        <v>2.8713058844880598E-4</v>
      </c>
      <c r="L66" s="79"/>
    </row>
    <row r="67" spans="1:12" x14ac:dyDescent="0.25">
      <c r="A67" s="161" t="s">
        <v>100</v>
      </c>
      <c r="B67" s="162" t="s">
        <v>100</v>
      </c>
      <c r="C67" s="163">
        <v>8576</v>
      </c>
      <c r="D67" s="163">
        <v>55</v>
      </c>
      <c r="E67" s="163">
        <v>4551</v>
      </c>
      <c r="F67" s="163">
        <v>3800</v>
      </c>
      <c r="G67" s="163">
        <v>5669</v>
      </c>
      <c r="H67" s="163">
        <v>8631</v>
      </c>
      <c r="I67" s="164">
        <f>IFERROR(H67/G67-1,"-")</f>
        <v>0.52249073910742627</v>
      </c>
      <c r="J67" s="163">
        <f t="shared" si="16"/>
        <v>2962</v>
      </c>
      <c r="K67" s="164">
        <f>H67/H$8</f>
        <v>2.8583899756651032E-3</v>
      </c>
      <c r="L67" s="79"/>
    </row>
    <row r="68" spans="1:12" x14ac:dyDescent="0.25">
      <c r="A68" s="161"/>
      <c r="B68" s="158" t="s">
        <v>107</v>
      </c>
      <c r="C68" s="159">
        <v>52605</v>
      </c>
      <c r="D68" s="159">
        <v>9717</v>
      </c>
      <c r="E68" s="159">
        <v>60290</v>
      </c>
      <c r="F68" s="159">
        <v>107519</v>
      </c>
      <c r="G68" s="159">
        <v>77451</v>
      </c>
      <c r="H68" s="159">
        <v>81127</v>
      </c>
      <c r="I68" s="160">
        <f>IFERROR(H68/G68-1,"-")</f>
        <v>4.7462266465249092E-2</v>
      </c>
      <c r="J68" s="159">
        <f t="shared" si="16"/>
        <v>3676</v>
      </c>
      <c r="K68" s="160">
        <f>H68/H$8</f>
        <v>2.6867408591795022E-2</v>
      </c>
      <c r="L68" s="79"/>
    </row>
    <row r="69" spans="1:12" s="56" customFormat="1" x14ac:dyDescent="0.25">
      <c r="A69" s="161"/>
      <c r="B69" s="162" t="s">
        <v>110</v>
      </c>
      <c r="C69" s="163">
        <v>17460</v>
      </c>
      <c r="D69" s="163">
        <v>147</v>
      </c>
      <c r="E69" s="163">
        <v>14615</v>
      </c>
      <c r="F69" s="163">
        <v>33856</v>
      </c>
      <c r="G69" s="163">
        <v>34817</v>
      </c>
      <c r="H69" s="163">
        <v>30761</v>
      </c>
      <c r="I69" s="164">
        <f t="shared" ref="I69:I76" si="17">IFERROR(H69/G69-1,"-")</f>
        <v>-0.11649481575092624</v>
      </c>
      <c r="J69" s="163">
        <f t="shared" si="16"/>
        <v>-4056</v>
      </c>
      <c r="K69" s="164">
        <f t="shared" ref="K69:K76" si="18">H69/H$8</f>
        <v>1.0187340289819748E-2</v>
      </c>
      <c r="L69" s="165"/>
    </row>
    <row r="70" spans="1:12" s="56" customFormat="1" x14ac:dyDescent="0.25">
      <c r="A70" s="161"/>
      <c r="B70" s="162" t="s">
        <v>113</v>
      </c>
      <c r="C70" s="163">
        <v>6651</v>
      </c>
      <c r="D70" s="163">
        <v>1087</v>
      </c>
      <c r="E70" s="163">
        <v>2969</v>
      </c>
      <c r="F70" s="163">
        <v>7290</v>
      </c>
      <c r="G70" s="163">
        <v>8477</v>
      </c>
      <c r="H70" s="163">
        <v>7639</v>
      </c>
      <c r="I70" s="164">
        <f t="shared" si="17"/>
        <v>-9.885572726200309E-2</v>
      </c>
      <c r="J70" s="163">
        <f t="shared" si="16"/>
        <v>-838</v>
      </c>
      <c r="K70" s="164">
        <f t="shared" si="18"/>
        <v>2.5298622435529746E-3</v>
      </c>
      <c r="L70" s="165"/>
    </row>
    <row r="71" spans="1:12" x14ac:dyDescent="0.25">
      <c r="A71" s="161"/>
      <c r="B71" s="162" t="s">
        <v>116</v>
      </c>
      <c r="C71" s="163">
        <v>7382</v>
      </c>
      <c r="D71" s="163">
        <v>227</v>
      </c>
      <c r="E71" s="163">
        <v>7772</v>
      </c>
      <c r="F71" s="163">
        <v>15720</v>
      </c>
      <c r="G71" s="163">
        <v>3290</v>
      </c>
      <c r="H71" s="163">
        <v>4917</v>
      </c>
      <c r="I71" s="164">
        <f t="shared" si="17"/>
        <v>0.49452887537993928</v>
      </c>
      <c r="J71" s="163">
        <f t="shared" si="16"/>
        <v>1627</v>
      </c>
      <c r="K71" s="164">
        <f t="shared" si="18"/>
        <v>1.6283980431404603E-3</v>
      </c>
      <c r="L71" s="79"/>
    </row>
    <row r="72" spans="1:12" x14ac:dyDescent="0.25">
      <c r="A72" s="161"/>
      <c r="B72" s="162" t="s">
        <v>123</v>
      </c>
      <c r="C72" s="163">
        <v>421</v>
      </c>
      <c r="D72" s="163">
        <v>0</v>
      </c>
      <c r="E72" s="163">
        <v>6840</v>
      </c>
      <c r="F72" s="163">
        <v>2857</v>
      </c>
      <c r="G72" s="163">
        <v>3677</v>
      </c>
      <c r="H72" s="163">
        <v>3422</v>
      </c>
      <c r="I72" s="164">
        <f t="shared" si="17"/>
        <v>-6.9350013598041937E-2</v>
      </c>
      <c r="J72" s="163">
        <f t="shared" si="16"/>
        <v>-255</v>
      </c>
      <c r="K72" s="164">
        <f t="shared" si="18"/>
        <v>1.1332882049271212E-3</v>
      </c>
      <c r="L72" s="79"/>
    </row>
    <row r="73" spans="1:12" x14ac:dyDescent="0.25">
      <c r="A73" s="161"/>
      <c r="B73" s="162" t="s">
        <v>119</v>
      </c>
      <c r="C73" s="163">
        <v>777</v>
      </c>
      <c r="D73" s="163">
        <v>4899</v>
      </c>
      <c r="E73" s="163">
        <v>1397</v>
      </c>
      <c r="F73" s="163">
        <v>2004</v>
      </c>
      <c r="G73" s="163">
        <v>1208</v>
      </c>
      <c r="H73" s="163">
        <v>1731</v>
      </c>
      <c r="I73" s="164">
        <f t="shared" si="17"/>
        <v>0.43294701986754958</v>
      </c>
      <c r="J73" s="163">
        <f t="shared" si="16"/>
        <v>523</v>
      </c>
      <c r="K73" s="164">
        <f t="shared" si="18"/>
        <v>5.732676454496922E-4</v>
      </c>
      <c r="L73" s="79"/>
    </row>
    <row r="74" spans="1:12" x14ac:dyDescent="0.25">
      <c r="A74" s="161"/>
      <c r="B74" s="162" t="s">
        <v>128</v>
      </c>
      <c r="C74" s="163">
        <v>2339</v>
      </c>
      <c r="D74" s="163">
        <v>0</v>
      </c>
      <c r="E74" s="163">
        <v>3569</v>
      </c>
      <c r="F74" s="163">
        <v>7297</v>
      </c>
      <c r="G74" s="163">
        <v>1790</v>
      </c>
      <c r="H74" s="163">
        <v>3190</v>
      </c>
      <c r="I74" s="164">
        <f t="shared" si="17"/>
        <v>0.78212290502793302</v>
      </c>
      <c r="J74" s="163">
        <f t="shared" si="16"/>
        <v>1400</v>
      </c>
      <c r="K74" s="164">
        <f t="shared" si="18"/>
        <v>1.0564551062879942E-3</v>
      </c>
      <c r="L74" s="79"/>
    </row>
    <row r="75" spans="1:12" x14ac:dyDescent="0.25">
      <c r="A75" s="161" t="s">
        <v>144</v>
      </c>
      <c r="B75" s="162" t="s">
        <v>131</v>
      </c>
      <c r="C75" s="163">
        <v>1973</v>
      </c>
      <c r="D75" s="163">
        <v>0</v>
      </c>
      <c r="E75" s="163">
        <v>1402</v>
      </c>
      <c r="F75" s="163">
        <v>2617</v>
      </c>
      <c r="G75" s="163">
        <v>2993</v>
      </c>
      <c r="H75" s="163">
        <v>4942</v>
      </c>
      <c r="I75" s="164">
        <f t="shared" si="17"/>
        <v>0.65118610090210494</v>
      </c>
      <c r="J75" s="163">
        <f t="shared" si="16"/>
        <v>1949</v>
      </c>
      <c r="K75" s="164">
        <f t="shared" si="18"/>
        <v>1.6366774718731248E-3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:H76" si="19">C68-SUM(C69:C75)</f>
        <v>15602</v>
      </c>
      <c r="D76" s="168">
        <f t="shared" si="19"/>
        <v>3357</v>
      </c>
      <c r="E76" s="168">
        <f t="shared" si="19"/>
        <v>21726</v>
      </c>
      <c r="F76" s="168">
        <f t="shared" si="19"/>
        <v>35878</v>
      </c>
      <c r="G76" s="168">
        <f t="shared" si="19"/>
        <v>21199</v>
      </c>
      <c r="H76" s="168">
        <f t="shared" si="19"/>
        <v>24525</v>
      </c>
      <c r="I76" s="169">
        <f t="shared" si="17"/>
        <v>0.15689419312231712</v>
      </c>
      <c r="J76" s="168">
        <f>H76-G76</f>
        <v>3326</v>
      </c>
      <c r="K76" s="169">
        <f t="shared" si="18"/>
        <v>8.1221195867439058E-3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493497</v>
      </c>
      <c r="D78" s="175">
        <v>29647</v>
      </c>
      <c r="E78" s="175">
        <v>262511</v>
      </c>
      <c r="F78" s="175">
        <v>459644</v>
      </c>
      <c r="G78" s="175">
        <v>482317</v>
      </c>
      <c r="H78" s="175">
        <v>494946</v>
      </c>
      <c r="I78" s="176">
        <f>IFERROR(H78/G78-1,"-")</f>
        <v>2.6184024199851885E-2</v>
      </c>
      <c r="J78" s="175">
        <f>H78-G78</f>
        <v>12629</v>
      </c>
      <c r="K78" s="176">
        <f>H78/H$8</f>
        <v>0.16391480534069519</v>
      </c>
      <c r="L78" s="79"/>
    </row>
    <row r="79" spans="1:12" x14ac:dyDescent="0.25">
      <c r="A79" s="161" t="s">
        <v>96</v>
      </c>
      <c r="B79" s="158" t="s">
        <v>97</v>
      </c>
      <c r="C79" s="159">
        <v>109435</v>
      </c>
      <c r="D79" s="159">
        <v>7417</v>
      </c>
      <c r="E79" s="159">
        <v>60652</v>
      </c>
      <c r="F79" s="159">
        <v>107373</v>
      </c>
      <c r="G79" s="159">
        <v>84180</v>
      </c>
      <c r="H79" s="159">
        <v>87577</v>
      </c>
      <c r="I79" s="160">
        <f>IFERROR(H79/G79-1,"-")</f>
        <v>4.0354003326205756E-2</v>
      </c>
      <c r="J79" s="159">
        <f t="shared" ref="J79:J89" si="20">H79-G79</f>
        <v>3397</v>
      </c>
      <c r="K79" s="160">
        <f>H79/H$8</f>
        <v>2.9003501204822469E-2</v>
      </c>
      <c r="L79" s="79"/>
    </row>
    <row r="80" spans="1:12" x14ac:dyDescent="0.25">
      <c r="A80" s="161" t="s">
        <v>103</v>
      </c>
      <c r="B80" s="162" t="s">
        <v>103</v>
      </c>
      <c r="C80" s="163">
        <v>8959</v>
      </c>
      <c r="D80" s="163">
        <v>3625</v>
      </c>
      <c r="E80" s="163">
        <v>8346</v>
      </c>
      <c r="F80" s="163">
        <v>12994</v>
      </c>
      <c r="G80" s="163">
        <v>7945</v>
      </c>
      <c r="H80" s="163">
        <v>10553</v>
      </c>
      <c r="I80" s="164">
        <f>IFERROR(H80/G80-1,"-")</f>
        <v>0.32825676526117054</v>
      </c>
      <c r="J80" s="163">
        <f t="shared" si="20"/>
        <v>2608</v>
      </c>
      <c r="K80" s="164">
        <f>H80/H$8</f>
        <v>3.4949124566323523E-3</v>
      </c>
      <c r="L80" s="79"/>
    </row>
    <row r="81" spans="1:12" x14ac:dyDescent="0.25">
      <c r="A81" s="161" t="s">
        <v>100</v>
      </c>
      <c r="B81" s="162" t="s">
        <v>100</v>
      </c>
      <c r="C81" s="163">
        <v>100476</v>
      </c>
      <c r="D81" s="163">
        <v>3792</v>
      </c>
      <c r="E81" s="163">
        <v>52306</v>
      </c>
      <c r="F81" s="163">
        <v>94379</v>
      </c>
      <c r="G81" s="163">
        <v>76235</v>
      </c>
      <c r="H81" s="163">
        <v>77024</v>
      </c>
      <c r="I81" s="164">
        <f>IFERROR(H81/G81-1,"-")</f>
        <v>1.0349576965960505E-2</v>
      </c>
      <c r="J81" s="163">
        <f t="shared" si="20"/>
        <v>789</v>
      </c>
      <c r="K81" s="164">
        <f>H81/H$8</f>
        <v>2.5508588748190116E-2</v>
      </c>
      <c r="L81" s="79"/>
    </row>
    <row r="82" spans="1:12" x14ac:dyDescent="0.25">
      <c r="A82" s="161"/>
      <c r="B82" s="158" t="s">
        <v>107</v>
      </c>
      <c r="C82" s="159">
        <v>384062</v>
      </c>
      <c r="D82" s="159">
        <v>22230</v>
      </c>
      <c r="E82" s="159">
        <v>201859</v>
      </c>
      <c r="F82" s="159">
        <v>352271</v>
      </c>
      <c r="G82" s="159">
        <v>398137</v>
      </c>
      <c r="H82" s="159">
        <v>407369</v>
      </c>
      <c r="I82" s="160">
        <f>IFERROR(H82/G82-1,"-")</f>
        <v>2.3187998101156237E-2</v>
      </c>
      <c r="J82" s="159">
        <f t="shared" si="20"/>
        <v>9232</v>
      </c>
      <c r="K82" s="160">
        <f>H82/H$8</f>
        <v>0.13491130413587271</v>
      </c>
      <c r="L82" s="79"/>
    </row>
    <row r="83" spans="1:12" s="56" customFormat="1" x14ac:dyDescent="0.25">
      <c r="A83" s="161"/>
      <c r="B83" s="162" t="s">
        <v>110</v>
      </c>
      <c r="C83" s="163">
        <v>56783</v>
      </c>
      <c r="D83" s="163">
        <v>3948</v>
      </c>
      <c r="E83" s="163">
        <v>21971</v>
      </c>
      <c r="F83" s="163">
        <v>54058</v>
      </c>
      <c r="G83" s="163">
        <v>70667</v>
      </c>
      <c r="H83" s="163">
        <v>69055</v>
      </c>
      <c r="I83" s="164">
        <f t="shared" ref="I83:I90" si="21">IFERROR(H83/G83-1,"-")</f>
        <v>-2.2811213154654952E-2</v>
      </c>
      <c r="J83" s="163">
        <f t="shared" si="20"/>
        <v>-1612</v>
      </c>
      <c r="K83" s="164">
        <f t="shared" ref="K83:K90" si="22">H83/H$8</f>
        <v>2.286943804536597E-2</v>
      </c>
      <c r="L83" s="165"/>
    </row>
    <row r="84" spans="1:12" s="56" customFormat="1" x14ac:dyDescent="0.25">
      <c r="A84" s="161"/>
      <c r="B84" s="162" t="s">
        <v>113</v>
      </c>
      <c r="C84" s="163">
        <v>164737</v>
      </c>
      <c r="D84" s="163">
        <v>8497</v>
      </c>
      <c r="E84" s="163">
        <v>86286</v>
      </c>
      <c r="F84" s="163">
        <v>147240</v>
      </c>
      <c r="G84" s="163">
        <v>155725</v>
      </c>
      <c r="H84" s="163">
        <v>156499</v>
      </c>
      <c r="I84" s="164">
        <f t="shared" si="21"/>
        <v>4.9703002087011505E-3</v>
      </c>
      <c r="J84" s="163">
        <f t="shared" si="20"/>
        <v>774</v>
      </c>
      <c r="K84" s="164">
        <f t="shared" si="22"/>
        <v>5.1828892689330663E-2</v>
      </c>
      <c r="L84" s="165"/>
    </row>
    <row r="85" spans="1:12" x14ac:dyDescent="0.25">
      <c r="A85" s="161"/>
      <c r="B85" s="162" t="s">
        <v>116</v>
      </c>
      <c r="C85" s="163">
        <v>12838</v>
      </c>
      <c r="D85" s="163">
        <v>2725</v>
      </c>
      <c r="E85" s="163">
        <v>9584</v>
      </c>
      <c r="F85" s="163">
        <v>18854</v>
      </c>
      <c r="G85" s="163">
        <v>25326</v>
      </c>
      <c r="H85" s="163">
        <v>28658</v>
      </c>
      <c r="I85" s="164">
        <f t="shared" si="21"/>
        <v>0.13156440022111671</v>
      </c>
      <c r="J85" s="163">
        <f t="shared" si="20"/>
        <v>3332</v>
      </c>
      <c r="K85" s="164">
        <f t="shared" si="22"/>
        <v>9.4908747448280064E-3</v>
      </c>
      <c r="L85" s="79"/>
    </row>
    <row r="86" spans="1:12" x14ac:dyDescent="0.25">
      <c r="A86" s="161"/>
      <c r="B86" s="162" t="s">
        <v>123</v>
      </c>
      <c r="C86" s="163">
        <v>4444</v>
      </c>
      <c r="D86" s="163">
        <v>228</v>
      </c>
      <c r="E86" s="163">
        <v>6256</v>
      </c>
      <c r="F86" s="163">
        <v>6581</v>
      </c>
      <c r="G86" s="163">
        <v>8748</v>
      </c>
      <c r="H86" s="163">
        <v>10873</v>
      </c>
      <c r="I86" s="164">
        <f t="shared" si="21"/>
        <v>0.24291266575217185</v>
      </c>
      <c r="J86" s="163">
        <f t="shared" si="20"/>
        <v>2125</v>
      </c>
      <c r="K86" s="164">
        <f t="shared" si="22"/>
        <v>3.6008891444104583E-3</v>
      </c>
      <c r="L86" s="79"/>
    </row>
    <row r="87" spans="1:12" x14ac:dyDescent="0.25">
      <c r="A87" s="161"/>
      <c r="B87" s="162" t="s">
        <v>119</v>
      </c>
      <c r="C87" s="163">
        <v>2894</v>
      </c>
      <c r="D87" s="163">
        <v>241</v>
      </c>
      <c r="E87" s="163">
        <v>3071</v>
      </c>
      <c r="F87" s="163">
        <v>3587</v>
      </c>
      <c r="G87" s="163">
        <v>3593</v>
      </c>
      <c r="H87" s="163">
        <v>5043</v>
      </c>
      <c r="I87" s="164">
        <f t="shared" si="21"/>
        <v>0.40356248260506544</v>
      </c>
      <c r="J87" s="163">
        <f t="shared" si="20"/>
        <v>1450</v>
      </c>
      <c r="K87" s="164">
        <f t="shared" si="22"/>
        <v>1.6701263639530893E-3</v>
      </c>
      <c r="L87" s="79"/>
    </row>
    <row r="88" spans="1:12" x14ac:dyDescent="0.25">
      <c r="A88" s="161"/>
      <c r="B88" s="162" t="s">
        <v>128</v>
      </c>
      <c r="C88" s="163">
        <v>12677</v>
      </c>
      <c r="D88" s="163">
        <v>191</v>
      </c>
      <c r="E88" s="163">
        <v>8499</v>
      </c>
      <c r="F88" s="163">
        <v>14185</v>
      </c>
      <c r="G88" s="163">
        <v>11905</v>
      </c>
      <c r="H88" s="163">
        <v>11922</v>
      </c>
      <c r="I88" s="164">
        <f t="shared" si="21"/>
        <v>1.427971440571163E-3</v>
      </c>
      <c r="J88" s="163">
        <f t="shared" si="20"/>
        <v>17</v>
      </c>
      <c r="K88" s="164">
        <f t="shared" si="22"/>
        <v>3.948293974033062E-3</v>
      </c>
      <c r="L88" s="79"/>
    </row>
    <row r="89" spans="1:12" x14ac:dyDescent="0.25">
      <c r="A89" s="161" t="s">
        <v>144</v>
      </c>
      <c r="B89" s="162" t="s">
        <v>131</v>
      </c>
      <c r="C89" s="163">
        <v>22962</v>
      </c>
      <c r="D89" s="163">
        <v>414</v>
      </c>
      <c r="E89" s="163">
        <v>8088</v>
      </c>
      <c r="F89" s="163">
        <v>14056</v>
      </c>
      <c r="G89" s="163">
        <v>15423</v>
      </c>
      <c r="H89" s="163">
        <v>14766</v>
      </c>
      <c r="I89" s="164">
        <f t="shared" si="21"/>
        <v>-4.2598716203073317E-2</v>
      </c>
      <c r="J89" s="163">
        <f t="shared" si="20"/>
        <v>-657</v>
      </c>
      <c r="K89" s="164">
        <f t="shared" si="22"/>
        <v>4.8901617866609791E-3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:H90" si="23">C82-SUM(C83:C89)</f>
        <v>106727</v>
      </c>
      <c r="D90" s="168">
        <f t="shared" si="23"/>
        <v>5986</v>
      </c>
      <c r="E90" s="168">
        <f t="shared" si="23"/>
        <v>58104</v>
      </c>
      <c r="F90" s="168">
        <f t="shared" si="23"/>
        <v>93710</v>
      </c>
      <c r="G90" s="168">
        <f t="shared" si="23"/>
        <v>106750</v>
      </c>
      <c r="H90" s="168">
        <f t="shared" si="23"/>
        <v>110553</v>
      </c>
      <c r="I90" s="169">
        <f t="shared" si="21"/>
        <v>3.5625292740046888E-2</v>
      </c>
      <c r="J90" s="168">
        <f>H90-G90</f>
        <v>3803</v>
      </c>
      <c r="K90" s="169">
        <f t="shared" si="22"/>
        <v>3.6612627387290479E-2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13603</v>
      </c>
      <c r="D92" s="175">
        <v>2763</v>
      </c>
      <c r="E92" s="175">
        <v>11400</v>
      </c>
      <c r="F92" s="175">
        <v>14353</v>
      </c>
      <c r="G92" s="175">
        <v>14581</v>
      </c>
      <c r="H92" s="175">
        <v>14255</v>
      </c>
      <c r="I92" s="176">
        <f>IFERROR(H92/G92-1,"-")</f>
        <v>-2.2357862972361309E-2</v>
      </c>
      <c r="J92" s="175">
        <f>H92-G92</f>
        <v>-326</v>
      </c>
      <c r="K92" s="176">
        <f>H92/H$8</f>
        <v>4.7209302633653165E-3</v>
      </c>
      <c r="L92" s="79"/>
    </row>
    <row r="93" spans="1:12" x14ac:dyDescent="0.25">
      <c r="A93" s="161" t="s">
        <v>96</v>
      </c>
      <c r="B93" s="158" t="s">
        <v>97</v>
      </c>
      <c r="C93" s="159">
        <v>5825</v>
      </c>
      <c r="D93" s="159">
        <v>1115</v>
      </c>
      <c r="E93" s="159">
        <v>4881</v>
      </c>
      <c r="F93" s="159">
        <v>5640</v>
      </c>
      <c r="G93" s="159">
        <v>3830</v>
      </c>
      <c r="H93" s="159">
        <v>4817</v>
      </c>
      <c r="I93" s="160">
        <f>IFERROR(H93/G93-1,"-")</f>
        <v>0.25770234986945173</v>
      </c>
      <c r="J93" s="159">
        <f t="shared" ref="J93:J103" si="24">H93-G93</f>
        <v>987</v>
      </c>
      <c r="K93" s="160">
        <f>H93/H$8</f>
        <v>1.5952803282098021E-3</v>
      </c>
      <c r="L93" s="79"/>
    </row>
    <row r="94" spans="1:12" x14ac:dyDescent="0.25">
      <c r="A94" s="161" t="s">
        <v>103</v>
      </c>
      <c r="B94" s="162" t="s">
        <v>103</v>
      </c>
      <c r="C94" s="163">
        <v>2841</v>
      </c>
      <c r="D94" s="163">
        <v>543</v>
      </c>
      <c r="E94" s="163">
        <v>2071</v>
      </c>
      <c r="F94" s="163">
        <v>2249</v>
      </c>
      <c r="G94" s="163">
        <v>1215</v>
      </c>
      <c r="H94" s="163">
        <v>1366</v>
      </c>
      <c r="I94" s="164">
        <f>IFERROR(H94/G94-1,"-")</f>
        <v>0.12427983539094645</v>
      </c>
      <c r="J94" s="163">
        <f t="shared" si="24"/>
        <v>151</v>
      </c>
      <c r="K94" s="164">
        <f>H94/H$8</f>
        <v>4.5238798595279001E-4</v>
      </c>
      <c r="L94" s="79"/>
    </row>
    <row r="95" spans="1:12" x14ac:dyDescent="0.25">
      <c r="A95" s="161" t="s">
        <v>100</v>
      </c>
      <c r="B95" s="162" t="s">
        <v>100</v>
      </c>
      <c r="C95" s="163">
        <v>2984</v>
      </c>
      <c r="D95" s="163">
        <v>572</v>
      </c>
      <c r="E95" s="163">
        <v>2810</v>
      </c>
      <c r="F95" s="163">
        <v>3391</v>
      </c>
      <c r="G95" s="163">
        <v>2615</v>
      </c>
      <c r="H95" s="163">
        <v>3451</v>
      </c>
      <c r="I95" s="164">
        <f>IFERROR(H95/G95-1,"-")</f>
        <v>0.31969407265774374</v>
      </c>
      <c r="J95" s="163">
        <f t="shared" si="24"/>
        <v>836</v>
      </c>
      <c r="K95" s="164">
        <f>H95/H$8</f>
        <v>1.142892342257012E-3</v>
      </c>
      <c r="L95" s="79"/>
    </row>
    <row r="96" spans="1:12" x14ac:dyDescent="0.25">
      <c r="A96" s="161"/>
      <c r="B96" s="158" t="s">
        <v>107</v>
      </c>
      <c r="C96" s="159">
        <v>7778</v>
      </c>
      <c r="D96" s="159">
        <v>1648</v>
      </c>
      <c r="E96" s="159">
        <v>6519</v>
      </c>
      <c r="F96" s="159">
        <v>8713</v>
      </c>
      <c r="G96" s="159">
        <v>10751</v>
      </c>
      <c r="H96" s="159">
        <v>9438</v>
      </c>
      <c r="I96" s="160">
        <f>IFERROR(H96/G96-1,"-")</f>
        <v>-0.12212817412333732</v>
      </c>
      <c r="J96" s="159">
        <f t="shared" si="24"/>
        <v>-1313</v>
      </c>
      <c r="K96" s="160">
        <f>H96/H$8</f>
        <v>3.1256499351555141E-3</v>
      </c>
      <c r="L96" s="79"/>
    </row>
    <row r="97" spans="1:12" s="56" customFormat="1" x14ac:dyDescent="0.25">
      <c r="A97" s="161"/>
      <c r="B97" s="162" t="s">
        <v>110</v>
      </c>
      <c r="C97" s="163">
        <v>1433</v>
      </c>
      <c r="D97" s="163">
        <v>40</v>
      </c>
      <c r="E97" s="163">
        <v>1082</v>
      </c>
      <c r="F97" s="163">
        <v>1714</v>
      </c>
      <c r="G97" s="163">
        <v>1480</v>
      </c>
      <c r="H97" s="163">
        <v>1352</v>
      </c>
      <c r="I97" s="164">
        <f t="shared" ref="I97:I104" si="25">IFERROR(H97/G97-1,"-")</f>
        <v>-8.6486486486486491E-2</v>
      </c>
      <c r="J97" s="163">
        <f t="shared" si="24"/>
        <v>-128</v>
      </c>
      <c r="K97" s="164">
        <f t="shared" ref="K97:K104" si="26">H97/H$8</f>
        <v>4.4775150586249792E-4</v>
      </c>
      <c r="L97" s="165"/>
    </row>
    <row r="98" spans="1:12" s="56" customFormat="1" x14ac:dyDescent="0.25">
      <c r="A98" s="161"/>
      <c r="B98" s="162" t="s">
        <v>113</v>
      </c>
      <c r="C98" s="163">
        <v>2551</v>
      </c>
      <c r="D98" s="163">
        <v>513</v>
      </c>
      <c r="E98" s="163">
        <v>1768</v>
      </c>
      <c r="F98" s="163">
        <v>2687</v>
      </c>
      <c r="G98" s="163">
        <v>3551</v>
      </c>
      <c r="H98" s="163">
        <v>2661</v>
      </c>
      <c r="I98" s="164">
        <f t="shared" si="25"/>
        <v>-0.25063362433117431</v>
      </c>
      <c r="J98" s="163">
        <f t="shared" si="24"/>
        <v>-890</v>
      </c>
      <c r="K98" s="164">
        <f t="shared" si="26"/>
        <v>8.8126239430481282E-4</v>
      </c>
      <c r="L98" s="165"/>
    </row>
    <row r="99" spans="1:12" x14ac:dyDescent="0.25">
      <c r="A99" s="161"/>
      <c r="B99" s="162" t="s">
        <v>116</v>
      </c>
      <c r="C99" s="163">
        <v>944</v>
      </c>
      <c r="D99" s="163">
        <v>372</v>
      </c>
      <c r="E99" s="163">
        <v>771</v>
      </c>
      <c r="F99" s="163">
        <v>1006</v>
      </c>
      <c r="G99" s="163">
        <v>991</v>
      </c>
      <c r="H99" s="163">
        <v>1041</v>
      </c>
      <c r="I99" s="164">
        <f t="shared" si="25"/>
        <v>5.045408678102925E-2</v>
      </c>
      <c r="J99" s="163">
        <f t="shared" si="24"/>
        <v>50</v>
      </c>
      <c r="K99" s="164">
        <f t="shared" si="26"/>
        <v>3.4475541242815112E-4</v>
      </c>
      <c r="L99" s="79"/>
    </row>
    <row r="100" spans="1:12" x14ac:dyDescent="0.25">
      <c r="A100" s="161"/>
      <c r="B100" s="162" t="s">
        <v>123</v>
      </c>
      <c r="C100" s="163">
        <v>207</v>
      </c>
      <c r="D100" s="163">
        <v>8</v>
      </c>
      <c r="E100" s="163">
        <v>500</v>
      </c>
      <c r="F100" s="163">
        <v>587</v>
      </c>
      <c r="G100" s="163">
        <v>618</v>
      </c>
      <c r="H100" s="163">
        <v>486</v>
      </c>
      <c r="I100" s="164">
        <f t="shared" si="25"/>
        <v>-0.21359223300970875</v>
      </c>
      <c r="J100" s="163">
        <f t="shared" si="24"/>
        <v>-132</v>
      </c>
      <c r="K100" s="164">
        <f t="shared" si="26"/>
        <v>1.609520945629985E-4</v>
      </c>
      <c r="L100" s="79"/>
    </row>
    <row r="101" spans="1:12" x14ac:dyDescent="0.25">
      <c r="A101" s="161"/>
      <c r="B101" s="162" t="s">
        <v>119</v>
      </c>
      <c r="C101" s="163">
        <v>171</v>
      </c>
      <c r="D101" s="163">
        <v>81</v>
      </c>
      <c r="E101" s="163">
        <v>235</v>
      </c>
      <c r="F101" s="163">
        <v>204</v>
      </c>
      <c r="G101" s="163">
        <v>391</v>
      </c>
      <c r="H101" s="163">
        <v>363</v>
      </c>
      <c r="I101" s="164">
        <f t="shared" si="25"/>
        <v>-7.1611253196930957E-2</v>
      </c>
      <c r="J101" s="163">
        <f t="shared" si="24"/>
        <v>-28</v>
      </c>
      <c r="K101" s="164">
        <f t="shared" si="26"/>
        <v>1.2021730519828901E-4</v>
      </c>
      <c r="L101" s="79"/>
    </row>
    <row r="102" spans="1:12" x14ac:dyDescent="0.25">
      <c r="A102" s="161"/>
      <c r="B102" s="162" t="s">
        <v>128</v>
      </c>
      <c r="C102" s="163">
        <v>324</v>
      </c>
      <c r="D102" s="163">
        <v>5</v>
      </c>
      <c r="E102" s="163">
        <v>202</v>
      </c>
      <c r="F102" s="163">
        <v>130</v>
      </c>
      <c r="G102" s="163">
        <v>167</v>
      </c>
      <c r="H102" s="163">
        <v>68</v>
      </c>
      <c r="I102" s="164">
        <f t="shared" si="25"/>
        <v>-0.59281437125748504</v>
      </c>
      <c r="J102" s="163">
        <f t="shared" si="24"/>
        <v>-99</v>
      </c>
      <c r="K102" s="164">
        <f t="shared" si="26"/>
        <v>2.2520046152847526E-5</v>
      </c>
      <c r="L102" s="79"/>
    </row>
    <row r="103" spans="1:12" x14ac:dyDescent="0.25">
      <c r="A103" s="161" t="s">
        <v>144</v>
      </c>
      <c r="B103" s="162" t="s">
        <v>131</v>
      </c>
      <c r="C103" s="163">
        <v>93</v>
      </c>
      <c r="D103" s="163">
        <v>23</v>
      </c>
      <c r="E103" s="163">
        <v>107</v>
      </c>
      <c r="F103" s="163">
        <v>236</v>
      </c>
      <c r="G103" s="163">
        <v>448</v>
      </c>
      <c r="H103" s="163">
        <v>203</v>
      </c>
      <c r="I103" s="164">
        <f t="shared" si="25"/>
        <v>-0.546875</v>
      </c>
      <c r="J103" s="163">
        <f t="shared" si="24"/>
        <v>-245</v>
      </c>
      <c r="K103" s="164">
        <f t="shared" si="26"/>
        <v>6.7228961309236004E-5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:H104" si="27">C96-SUM(C97:C103)</f>
        <v>2055</v>
      </c>
      <c r="D104" s="168">
        <f t="shared" si="27"/>
        <v>606</v>
      </c>
      <c r="E104" s="168">
        <f t="shared" si="27"/>
        <v>1854</v>
      </c>
      <c r="F104" s="168">
        <f t="shared" si="27"/>
        <v>2149</v>
      </c>
      <c r="G104" s="168">
        <f t="shared" si="27"/>
        <v>3105</v>
      </c>
      <c r="H104" s="168">
        <f t="shared" si="27"/>
        <v>3264</v>
      </c>
      <c r="I104" s="169">
        <f t="shared" si="25"/>
        <v>5.1207729468599084E-2</v>
      </c>
      <c r="J104" s="168">
        <f>H104-G104</f>
        <v>159</v>
      </c>
      <c r="K104" s="169">
        <f t="shared" si="26"/>
        <v>1.0809622153366814E-3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103867</v>
      </c>
      <c r="D106" s="175">
        <v>18472</v>
      </c>
      <c r="E106" s="175">
        <v>95884</v>
      </c>
      <c r="F106" s="175">
        <v>98876</v>
      </c>
      <c r="G106" s="175">
        <v>114993</v>
      </c>
      <c r="H106" s="175">
        <v>115159</v>
      </c>
      <c r="I106" s="176">
        <f>IFERROR(H106/G106-1,"-")</f>
        <v>1.443566130112206E-3</v>
      </c>
      <c r="J106" s="175">
        <f>H106-G106</f>
        <v>166</v>
      </c>
      <c r="K106" s="176">
        <f>H106/H$8</f>
        <v>3.8138029336996594E-2</v>
      </c>
      <c r="L106" s="79"/>
    </row>
    <row r="107" spans="1:12" x14ac:dyDescent="0.25">
      <c r="A107" s="161" t="s">
        <v>96</v>
      </c>
      <c r="B107" s="158" t="s">
        <v>97</v>
      </c>
      <c r="C107" s="159">
        <v>20862</v>
      </c>
      <c r="D107" s="159">
        <v>1702</v>
      </c>
      <c r="E107" s="159">
        <v>11560</v>
      </c>
      <c r="F107" s="159">
        <v>13570</v>
      </c>
      <c r="G107" s="159">
        <v>13404</v>
      </c>
      <c r="H107" s="159">
        <v>13521</v>
      </c>
      <c r="I107" s="160">
        <f>IFERROR(H107/G107-1,"-")</f>
        <v>8.728737690241628E-3</v>
      </c>
      <c r="J107" s="159">
        <f t="shared" ref="J107:J117" si="28">H107-G107</f>
        <v>117</v>
      </c>
      <c r="K107" s="160">
        <f>H107/H$8</f>
        <v>4.4778462357742852E-3</v>
      </c>
      <c r="L107" s="79"/>
    </row>
    <row r="108" spans="1:12" x14ac:dyDescent="0.25">
      <c r="A108" s="161" t="s">
        <v>103</v>
      </c>
      <c r="B108" s="162" t="s">
        <v>103</v>
      </c>
      <c r="C108" s="163">
        <v>1028</v>
      </c>
      <c r="D108" s="163">
        <v>1347</v>
      </c>
      <c r="E108" s="163">
        <v>5530</v>
      </c>
      <c r="F108" s="163">
        <v>3124</v>
      </c>
      <c r="G108" s="163">
        <v>2305</v>
      </c>
      <c r="H108" s="163">
        <v>3931</v>
      </c>
      <c r="I108" s="164">
        <f>IFERROR(H108/G108-1,"-")</f>
        <v>0.70542299349240789</v>
      </c>
      <c r="J108" s="163">
        <f t="shared" si="28"/>
        <v>1626</v>
      </c>
      <c r="K108" s="164">
        <f>H108/H$8</f>
        <v>1.3018573739241709E-3</v>
      </c>
      <c r="L108" s="79"/>
    </row>
    <row r="109" spans="1:12" x14ac:dyDescent="0.25">
      <c r="A109" s="161" t="s">
        <v>100</v>
      </c>
      <c r="B109" s="162" t="s">
        <v>100</v>
      </c>
      <c r="C109" s="163">
        <v>19834</v>
      </c>
      <c r="D109" s="163">
        <v>355</v>
      </c>
      <c r="E109" s="163">
        <v>6030</v>
      </c>
      <c r="F109" s="163">
        <v>10446</v>
      </c>
      <c r="G109" s="163">
        <v>11099</v>
      </c>
      <c r="H109" s="163">
        <v>9590</v>
      </c>
      <c r="I109" s="164">
        <f>IFERROR(H109/G109-1,"-")</f>
        <v>-0.1359581944319308</v>
      </c>
      <c r="J109" s="163">
        <f t="shared" si="28"/>
        <v>-1509</v>
      </c>
      <c r="K109" s="164">
        <f>H109/H$8</f>
        <v>3.1759888618501145E-3</v>
      </c>
      <c r="L109" s="79"/>
    </row>
    <row r="110" spans="1:12" x14ac:dyDescent="0.25">
      <c r="A110" s="161"/>
      <c r="B110" s="158" t="s">
        <v>107</v>
      </c>
      <c r="C110" s="159">
        <v>83005</v>
      </c>
      <c r="D110" s="159">
        <v>16770</v>
      </c>
      <c r="E110" s="159">
        <v>84324</v>
      </c>
      <c r="F110" s="159">
        <v>85306</v>
      </c>
      <c r="G110" s="159">
        <v>101589</v>
      </c>
      <c r="H110" s="159">
        <v>101638</v>
      </c>
      <c r="I110" s="160">
        <f>IFERROR(H110/G110-1,"-")</f>
        <v>4.8233568595024146E-4</v>
      </c>
      <c r="J110" s="159">
        <f t="shared" si="28"/>
        <v>49</v>
      </c>
      <c r="K110" s="160">
        <f>H110/H$8</f>
        <v>3.3660183101222312E-2</v>
      </c>
      <c r="L110" s="79"/>
    </row>
    <row r="111" spans="1:12" s="56" customFormat="1" x14ac:dyDescent="0.25">
      <c r="A111" s="161"/>
      <c r="B111" s="162" t="s">
        <v>110</v>
      </c>
      <c r="C111" s="163">
        <v>42263</v>
      </c>
      <c r="D111" s="163">
        <v>14353</v>
      </c>
      <c r="E111" s="163">
        <v>50977</v>
      </c>
      <c r="F111" s="163">
        <v>48434</v>
      </c>
      <c r="G111" s="163">
        <v>58730</v>
      </c>
      <c r="H111" s="163">
        <v>52009</v>
      </c>
      <c r="I111" s="164">
        <f t="shared" ref="I111:I118" si="29">IFERROR(H111/G111-1,"-")</f>
        <v>-0.11443895794312953</v>
      </c>
      <c r="J111" s="163">
        <f t="shared" si="28"/>
        <v>-6721</v>
      </c>
      <c r="K111" s="164">
        <f t="shared" ref="K111:K118" si="30">H111/H$8</f>
        <v>1.7224192358285987E-2</v>
      </c>
      <c r="L111" s="165"/>
    </row>
    <row r="112" spans="1:12" s="56" customFormat="1" x14ac:dyDescent="0.25">
      <c r="A112" s="161"/>
      <c r="B112" s="162" t="s">
        <v>113</v>
      </c>
      <c r="C112" s="163">
        <v>8543</v>
      </c>
      <c r="D112" s="163">
        <v>1170</v>
      </c>
      <c r="E112" s="163">
        <v>4976</v>
      </c>
      <c r="F112" s="163">
        <v>4993</v>
      </c>
      <c r="G112" s="163">
        <v>5093</v>
      </c>
      <c r="H112" s="163">
        <v>7459</v>
      </c>
      <c r="I112" s="164">
        <f t="shared" si="29"/>
        <v>0.46455919890045161</v>
      </c>
      <c r="J112" s="163">
        <f t="shared" si="28"/>
        <v>2366</v>
      </c>
      <c r="K112" s="164">
        <f t="shared" si="30"/>
        <v>2.47025035667779E-3</v>
      </c>
      <c r="L112" s="165"/>
    </row>
    <row r="113" spans="1:12" x14ac:dyDescent="0.25">
      <c r="A113" s="161"/>
      <c r="B113" s="162" t="s">
        <v>116</v>
      </c>
      <c r="C113" s="163">
        <v>3070</v>
      </c>
      <c r="D113" s="163">
        <v>534</v>
      </c>
      <c r="E113" s="163">
        <v>3457</v>
      </c>
      <c r="F113" s="163">
        <v>4073</v>
      </c>
      <c r="G113" s="163">
        <v>4322</v>
      </c>
      <c r="H113" s="163">
        <v>6767</v>
      </c>
      <c r="I113" s="164">
        <f t="shared" si="29"/>
        <v>0.56571031929662197</v>
      </c>
      <c r="J113" s="163">
        <f t="shared" si="28"/>
        <v>2445</v>
      </c>
      <c r="K113" s="164">
        <f t="shared" si="30"/>
        <v>2.2410757693576357E-3</v>
      </c>
      <c r="L113" s="79"/>
    </row>
    <row r="114" spans="1:12" x14ac:dyDescent="0.25">
      <c r="A114" s="161"/>
      <c r="B114" s="162" t="s">
        <v>123</v>
      </c>
      <c r="C114" s="163">
        <v>2150</v>
      </c>
      <c r="D114" s="163">
        <v>0</v>
      </c>
      <c r="E114" s="163">
        <v>4353</v>
      </c>
      <c r="F114" s="163">
        <v>2835</v>
      </c>
      <c r="G114" s="163">
        <v>3216</v>
      </c>
      <c r="H114" s="163">
        <v>3126</v>
      </c>
      <c r="I114" s="164">
        <f t="shared" si="29"/>
        <v>-2.7985074626865725E-2</v>
      </c>
      <c r="J114" s="163">
        <f t="shared" si="28"/>
        <v>-90</v>
      </c>
      <c r="K114" s="164">
        <f t="shared" si="30"/>
        <v>1.0352597687323731E-3</v>
      </c>
      <c r="L114" s="79"/>
    </row>
    <row r="115" spans="1:12" x14ac:dyDescent="0.25">
      <c r="A115" s="161"/>
      <c r="B115" s="162" t="s">
        <v>119</v>
      </c>
      <c r="C115" s="163">
        <v>2047</v>
      </c>
      <c r="D115" s="163">
        <v>24</v>
      </c>
      <c r="E115" s="163">
        <v>3777</v>
      </c>
      <c r="F115" s="163">
        <v>3304</v>
      </c>
      <c r="G115" s="163">
        <v>3117</v>
      </c>
      <c r="H115" s="163">
        <v>2934</v>
      </c>
      <c r="I115" s="164">
        <f t="shared" si="29"/>
        <v>-5.8710298363811364E-2</v>
      </c>
      <c r="J115" s="163">
        <f t="shared" si="28"/>
        <v>-183</v>
      </c>
      <c r="K115" s="164">
        <f t="shared" si="30"/>
        <v>9.7167375606550951E-4</v>
      </c>
      <c r="L115" s="79"/>
    </row>
    <row r="116" spans="1:12" x14ac:dyDescent="0.25">
      <c r="A116" s="161"/>
      <c r="B116" s="162" t="s">
        <v>128</v>
      </c>
      <c r="C116" s="163">
        <v>854</v>
      </c>
      <c r="D116" s="163">
        <v>0</v>
      </c>
      <c r="E116" s="163">
        <v>804</v>
      </c>
      <c r="F116" s="163">
        <v>1171</v>
      </c>
      <c r="G116" s="163">
        <v>2119</v>
      </c>
      <c r="H116" s="163">
        <v>1241</v>
      </c>
      <c r="I116" s="164">
        <f t="shared" si="29"/>
        <v>-0.41434638980651251</v>
      </c>
      <c r="J116" s="163">
        <f t="shared" si="28"/>
        <v>-878</v>
      </c>
      <c r="K116" s="164">
        <f t="shared" si="30"/>
        <v>4.1099084228946736E-4</v>
      </c>
      <c r="L116" s="79"/>
    </row>
    <row r="117" spans="1:12" x14ac:dyDescent="0.25">
      <c r="A117" s="161" t="s">
        <v>144</v>
      </c>
      <c r="B117" s="162" t="s">
        <v>131</v>
      </c>
      <c r="C117" s="163">
        <v>3077</v>
      </c>
      <c r="D117" s="163">
        <v>0</v>
      </c>
      <c r="E117" s="163">
        <v>1330</v>
      </c>
      <c r="F117" s="163">
        <v>1883</v>
      </c>
      <c r="G117" s="163">
        <v>1931</v>
      </c>
      <c r="H117" s="163">
        <v>1221</v>
      </c>
      <c r="I117" s="164">
        <f t="shared" si="29"/>
        <v>-0.36768513723459351</v>
      </c>
      <c r="J117" s="163">
        <f t="shared" si="28"/>
        <v>-710</v>
      </c>
      <c r="K117" s="164">
        <f t="shared" si="30"/>
        <v>4.0436729930333574E-4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:H118" si="31">C110-SUM(C111:C117)</f>
        <v>21001</v>
      </c>
      <c r="D118" s="168">
        <f t="shared" si="31"/>
        <v>689</v>
      </c>
      <c r="E118" s="168">
        <f t="shared" si="31"/>
        <v>14650</v>
      </c>
      <c r="F118" s="168">
        <f t="shared" si="31"/>
        <v>18613</v>
      </c>
      <c r="G118" s="168">
        <f t="shared" si="31"/>
        <v>23061</v>
      </c>
      <c r="H118" s="168">
        <f t="shared" si="31"/>
        <v>26881</v>
      </c>
      <c r="I118" s="169">
        <f t="shared" si="29"/>
        <v>0.16564763019816997</v>
      </c>
      <c r="J118" s="168">
        <f>H118-G118</f>
        <v>3820</v>
      </c>
      <c r="K118" s="169">
        <f t="shared" si="30"/>
        <v>8.9023729505102109E-3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46163</v>
      </c>
      <c r="D120" s="175">
        <v>9068</v>
      </c>
      <c r="E120" s="175">
        <v>40065</v>
      </c>
      <c r="F120" s="175">
        <v>59578</v>
      </c>
      <c r="G120" s="175">
        <v>62651</v>
      </c>
      <c r="H120" s="175">
        <v>57077</v>
      </c>
      <c r="I120" s="176">
        <f>IFERROR(H120/G120-1,"-")</f>
        <v>-8.8969050773331615E-2</v>
      </c>
      <c r="J120" s="175">
        <f>H120-G120</f>
        <v>-5574</v>
      </c>
      <c r="K120" s="176">
        <f>H120/H$8</f>
        <v>1.8902598150971742E-2</v>
      </c>
      <c r="L120" s="79"/>
    </row>
    <row r="121" spans="1:12" x14ac:dyDescent="0.25">
      <c r="A121" s="161" t="s">
        <v>96</v>
      </c>
      <c r="B121" s="158" t="s">
        <v>97</v>
      </c>
      <c r="C121" s="159">
        <v>18094</v>
      </c>
      <c r="D121" s="159">
        <v>4627</v>
      </c>
      <c r="E121" s="159">
        <v>15015</v>
      </c>
      <c r="F121" s="159">
        <v>21636</v>
      </c>
      <c r="G121" s="159">
        <v>25181</v>
      </c>
      <c r="H121" s="159">
        <v>23120</v>
      </c>
      <c r="I121" s="160">
        <f>IFERROR(H121/G121-1,"-")</f>
        <v>-8.1847424645566047E-2</v>
      </c>
      <c r="J121" s="159">
        <f t="shared" ref="J121:J131" si="32">H121-G121</f>
        <v>-2061</v>
      </c>
      <c r="K121" s="160">
        <f>H121/H$8</f>
        <v>7.656815691968159E-3</v>
      </c>
      <c r="L121" s="79"/>
    </row>
    <row r="122" spans="1:12" x14ac:dyDescent="0.25">
      <c r="A122" s="161" t="s">
        <v>103</v>
      </c>
      <c r="B122" s="162" t="s">
        <v>103</v>
      </c>
      <c r="C122" s="163">
        <v>8601</v>
      </c>
      <c r="D122" s="163">
        <v>1706</v>
      </c>
      <c r="E122" s="163">
        <v>5493</v>
      </c>
      <c r="F122" s="163">
        <v>9852</v>
      </c>
      <c r="G122" s="163">
        <v>10259</v>
      </c>
      <c r="H122" s="163">
        <v>8258</v>
      </c>
      <c r="I122" s="164">
        <f>IFERROR(H122/G122-1,"-")</f>
        <v>-0.19504825031679496</v>
      </c>
      <c r="J122" s="163">
        <f t="shared" si="32"/>
        <v>-2001</v>
      </c>
      <c r="K122" s="164">
        <f>H122/H$8</f>
        <v>2.7348608989737483E-3</v>
      </c>
      <c r="L122" s="79"/>
    </row>
    <row r="123" spans="1:12" x14ac:dyDescent="0.25">
      <c r="A123" s="161" t="s">
        <v>100</v>
      </c>
      <c r="B123" s="162" t="s">
        <v>100</v>
      </c>
      <c r="C123" s="163">
        <v>9493</v>
      </c>
      <c r="D123" s="163">
        <v>2921</v>
      </c>
      <c r="E123" s="163">
        <v>9522</v>
      </c>
      <c r="F123" s="163">
        <v>11784</v>
      </c>
      <c r="G123" s="163">
        <v>14922</v>
      </c>
      <c r="H123" s="163">
        <v>14862</v>
      </c>
      <c r="I123" s="164">
        <f>IFERROR(H123/G123-1,"-")</f>
        <v>-4.0209087253719744E-3</v>
      </c>
      <c r="J123" s="163">
        <f t="shared" si="32"/>
        <v>-60</v>
      </c>
      <c r="K123" s="164">
        <f>H123/H$8</f>
        <v>4.9219547929944107E-3</v>
      </c>
      <c r="L123" s="79"/>
    </row>
    <row r="124" spans="1:12" x14ac:dyDescent="0.25">
      <c r="A124" s="161"/>
      <c r="B124" s="158" t="s">
        <v>107</v>
      </c>
      <c r="C124" s="159">
        <v>28069</v>
      </c>
      <c r="D124" s="159">
        <v>4441</v>
      </c>
      <c r="E124" s="159">
        <v>25050</v>
      </c>
      <c r="F124" s="159">
        <v>37942</v>
      </c>
      <c r="G124" s="159">
        <v>37470</v>
      </c>
      <c r="H124" s="159">
        <v>33957</v>
      </c>
      <c r="I124" s="160">
        <f>IFERROR(H124/G124-1,"-")</f>
        <v>-9.375500400320258E-2</v>
      </c>
      <c r="J124" s="159">
        <f t="shared" si="32"/>
        <v>-3513</v>
      </c>
      <c r="K124" s="160">
        <f>H124/H$8</f>
        <v>1.1245782459003581E-2</v>
      </c>
      <c r="L124" s="79"/>
    </row>
    <row r="125" spans="1:12" s="56" customFormat="1" x14ac:dyDescent="0.25">
      <c r="A125" s="161"/>
      <c r="B125" s="162" t="s">
        <v>110</v>
      </c>
      <c r="C125" s="163">
        <v>4037</v>
      </c>
      <c r="D125" s="163">
        <v>105</v>
      </c>
      <c r="E125" s="163">
        <v>3433</v>
      </c>
      <c r="F125" s="163">
        <v>5079</v>
      </c>
      <c r="G125" s="163">
        <v>5741</v>
      </c>
      <c r="H125" s="163">
        <v>5027</v>
      </c>
      <c r="I125" s="164">
        <f t="shared" ref="I125:I132" si="33">IFERROR(H125/G125-1,"-")</f>
        <v>-0.12436857690297853</v>
      </c>
      <c r="J125" s="163">
        <f t="shared" si="32"/>
        <v>-714</v>
      </c>
      <c r="K125" s="164">
        <f t="shared" ref="K125:K132" si="34">H125/H$8</f>
        <v>1.6648275295641842E-3</v>
      </c>
      <c r="L125" s="165"/>
    </row>
    <row r="126" spans="1:12" s="56" customFormat="1" x14ac:dyDescent="0.25">
      <c r="A126" s="161"/>
      <c r="B126" s="162" t="s">
        <v>113</v>
      </c>
      <c r="C126" s="163">
        <v>4131</v>
      </c>
      <c r="D126" s="163">
        <v>492</v>
      </c>
      <c r="E126" s="163">
        <v>3311</v>
      </c>
      <c r="F126" s="163">
        <v>6542</v>
      </c>
      <c r="G126" s="163">
        <v>6067</v>
      </c>
      <c r="H126" s="163">
        <v>6090</v>
      </c>
      <c r="I126" s="164">
        <f t="shared" si="33"/>
        <v>3.791000494478336E-3</v>
      </c>
      <c r="J126" s="163">
        <f t="shared" si="32"/>
        <v>23</v>
      </c>
      <c r="K126" s="164">
        <f t="shared" si="34"/>
        <v>2.0168688392770799E-3</v>
      </c>
      <c r="L126" s="165"/>
    </row>
    <row r="127" spans="1:12" x14ac:dyDescent="0.25">
      <c r="A127" s="161"/>
      <c r="B127" s="162" t="s">
        <v>116</v>
      </c>
      <c r="C127" s="163">
        <v>1856</v>
      </c>
      <c r="D127" s="163">
        <v>580</v>
      </c>
      <c r="E127" s="163">
        <v>1697</v>
      </c>
      <c r="F127" s="163">
        <v>3344</v>
      </c>
      <c r="G127" s="163">
        <v>2895</v>
      </c>
      <c r="H127" s="163">
        <v>2278</v>
      </c>
      <c r="I127" s="164">
        <f t="shared" si="33"/>
        <v>-0.21312607944732298</v>
      </c>
      <c r="J127" s="163">
        <f t="shared" si="32"/>
        <v>-617</v>
      </c>
      <c r="K127" s="164">
        <f t="shared" si="34"/>
        <v>7.544215461203922E-4</v>
      </c>
      <c r="L127" s="79"/>
    </row>
    <row r="128" spans="1:12" x14ac:dyDescent="0.25">
      <c r="A128" s="161"/>
      <c r="B128" s="162" t="s">
        <v>123</v>
      </c>
      <c r="C128" s="163">
        <v>661</v>
      </c>
      <c r="D128" s="163">
        <v>80</v>
      </c>
      <c r="E128" s="163">
        <v>841</v>
      </c>
      <c r="F128" s="163">
        <v>839</v>
      </c>
      <c r="G128" s="163">
        <v>913</v>
      </c>
      <c r="H128" s="163">
        <v>1114</v>
      </c>
      <c r="I128" s="164">
        <f t="shared" si="33"/>
        <v>0.22015334063526826</v>
      </c>
      <c r="J128" s="163">
        <f t="shared" si="32"/>
        <v>201</v>
      </c>
      <c r="K128" s="164">
        <f t="shared" si="34"/>
        <v>3.6893134432753157E-4</v>
      </c>
      <c r="L128" s="79"/>
    </row>
    <row r="129" spans="1:12" x14ac:dyDescent="0.25">
      <c r="A129" s="161"/>
      <c r="B129" s="162" t="s">
        <v>119</v>
      </c>
      <c r="C129" s="163">
        <v>529</v>
      </c>
      <c r="D129" s="163">
        <v>69</v>
      </c>
      <c r="E129" s="163">
        <v>413</v>
      </c>
      <c r="F129" s="163">
        <v>618</v>
      </c>
      <c r="G129" s="163">
        <v>796</v>
      </c>
      <c r="H129" s="163">
        <v>915</v>
      </c>
      <c r="I129" s="164">
        <f t="shared" si="33"/>
        <v>0.14949748743718594</v>
      </c>
      <c r="J129" s="163">
        <f t="shared" si="32"/>
        <v>119</v>
      </c>
      <c r="K129" s="164">
        <f t="shared" si="34"/>
        <v>3.030270916155219E-4</v>
      </c>
      <c r="L129" s="79"/>
    </row>
    <row r="130" spans="1:12" x14ac:dyDescent="0.25">
      <c r="A130" s="161"/>
      <c r="B130" s="162" t="s">
        <v>128</v>
      </c>
      <c r="C130" s="163">
        <v>738</v>
      </c>
      <c r="D130" s="163">
        <v>4</v>
      </c>
      <c r="E130" s="163">
        <v>507</v>
      </c>
      <c r="F130" s="163">
        <v>531</v>
      </c>
      <c r="G130" s="163">
        <v>839</v>
      </c>
      <c r="H130" s="163">
        <v>555</v>
      </c>
      <c r="I130" s="164">
        <f t="shared" si="33"/>
        <v>-0.33849821215733011</v>
      </c>
      <c r="J130" s="163">
        <f t="shared" si="32"/>
        <v>-284</v>
      </c>
      <c r="K130" s="164">
        <f t="shared" si="34"/>
        <v>1.8380331786515262E-4</v>
      </c>
      <c r="L130" s="79"/>
    </row>
    <row r="131" spans="1:12" x14ac:dyDescent="0.25">
      <c r="A131" s="161" t="s">
        <v>144</v>
      </c>
      <c r="B131" s="162" t="s">
        <v>131</v>
      </c>
      <c r="C131" s="163">
        <v>814</v>
      </c>
      <c r="D131" s="163">
        <v>32</v>
      </c>
      <c r="E131" s="163">
        <v>571</v>
      </c>
      <c r="F131" s="163">
        <v>1003</v>
      </c>
      <c r="G131" s="163">
        <v>905</v>
      </c>
      <c r="H131" s="163">
        <v>985</v>
      </c>
      <c r="I131" s="164">
        <f t="shared" si="33"/>
        <v>8.8397790055248615E-2</v>
      </c>
      <c r="J131" s="163">
        <f t="shared" si="32"/>
        <v>80</v>
      </c>
      <c r="K131" s="164">
        <f t="shared" si="34"/>
        <v>3.2620949206698259E-4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:H132" si="35">C124-SUM(C125:C131)</f>
        <v>15303</v>
      </c>
      <c r="D132" s="168">
        <f t="shared" si="35"/>
        <v>3079</v>
      </c>
      <c r="E132" s="168">
        <f t="shared" si="35"/>
        <v>14277</v>
      </c>
      <c r="F132" s="168">
        <f t="shared" si="35"/>
        <v>19986</v>
      </c>
      <c r="G132" s="168">
        <f t="shared" si="35"/>
        <v>19314</v>
      </c>
      <c r="H132" s="168">
        <f t="shared" si="35"/>
        <v>16993</v>
      </c>
      <c r="I132" s="169">
        <f t="shared" si="33"/>
        <v>-0.12017189603396505</v>
      </c>
      <c r="J132" s="168">
        <f>H132-G132</f>
        <v>-2321</v>
      </c>
      <c r="K132" s="169">
        <f t="shared" si="34"/>
        <v>5.6276932981667357E-3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157800</v>
      </c>
      <c r="D134" s="175">
        <v>26469</v>
      </c>
      <c r="E134" s="175">
        <v>114870</v>
      </c>
      <c r="F134" s="175">
        <v>163920</v>
      </c>
      <c r="G134" s="175">
        <v>173408</v>
      </c>
      <c r="H134" s="175">
        <v>169944</v>
      </c>
      <c r="I134" s="176">
        <f>IFERROR(H134/G134-1,"-")</f>
        <v>-1.9976010334009975E-2</v>
      </c>
      <c r="J134" s="175">
        <f>H134-G134</f>
        <v>-3464</v>
      </c>
      <c r="K134" s="176">
        <f>H134/H$8</f>
        <v>5.628156946175765E-2</v>
      </c>
      <c r="L134" s="79"/>
    </row>
    <row r="135" spans="1:12" x14ac:dyDescent="0.25">
      <c r="A135" s="161" t="s">
        <v>96</v>
      </c>
      <c r="B135" s="158" t="s">
        <v>97</v>
      </c>
      <c r="C135" s="159">
        <v>2810</v>
      </c>
      <c r="D135" s="159">
        <v>7933</v>
      </c>
      <c r="E135" s="159">
        <v>4259</v>
      </c>
      <c r="F135" s="159">
        <v>7684</v>
      </c>
      <c r="G135" s="159">
        <v>4643</v>
      </c>
      <c r="H135" s="159">
        <v>4190</v>
      </c>
      <c r="I135" s="160">
        <f>IFERROR(H135/G135-1,"-")</f>
        <v>-9.7566228731423621E-2</v>
      </c>
      <c r="J135" s="159">
        <f t="shared" ref="J135:J145" si="36">H135-G135</f>
        <v>-453</v>
      </c>
      <c r="K135" s="160">
        <f>H135/H$8</f>
        <v>1.3876322555945756E-3</v>
      </c>
      <c r="L135" s="79"/>
    </row>
    <row r="136" spans="1:12" x14ac:dyDescent="0.25">
      <c r="A136" s="161" t="s">
        <v>103</v>
      </c>
      <c r="B136" s="162" t="s">
        <v>103</v>
      </c>
      <c r="C136" s="163">
        <v>1208</v>
      </c>
      <c r="D136" s="163">
        <v>5465</v>
      </c>
      <c r="E136" s="163">
        <v>1306</v>
      </c>
      <c r="F136" s="163">
        <v>4043</v>
      </c>
      <c r="G136" s="163">
        <v>1967</v>
      </c>
      <c r="H136" s="163">
        <v>605</v>
      </c>
      <c r="I136" s="164">
        <f>IFERROR(H136/G136-1,"-")</f>
        <v>-0.69242501270971024</v>
      </c>
      <c r="J136" s="163">
        <f t="shared" si="36"/>
        <v>-1362</v>
      </c>
      <c r="K136" s="164">
        <f>H136/H$8</f>
        <v>2.0036217533048168E-4</v>
      </c>
      <c r="L136" s="79"/>
    </row>
    <row r="137" spans="1:12" x14ac:dyDescent="0.25">
      <c r="A137" s="161" t="s">
        <v>100</v>
      </c>
      <c r="B137" s="162" t="s">
        <v>100</v>
      </c>
      <c r="C137" s="163">
        <v>1602</v>
      </c>
      <c r="D137" s="163">
        <v>2468</v>
      </c>
      <c r="E137" s="163">
        <v>2953</v>
      </c>
      <c r="F137" s="163">
        <v>3641</v>
      </c>
      <c r="G137" s="163">
        <v>2676</v>
      </c>
      <c r="H137" s="163">
        <v>3585</v>
      </c>
      <c r="I137" s="164">
        <f>IFERROR(H137/G137-1,"-")</f>
        <v>0.33968609865470856</v>
      </c>
      <c r="J137" s="163">
        <f t="shared" si="36"/>
        <v>909</v>
      </c>
      <c r="K137" s="164">
        <f>H137/H$8</f>
        <v>1.1872700802640938E-3</v>
      </c>
      <c r="L137" s="79"/>
    </row>
    <row r="138" spans="1:12" x14ac:dyDescent="0.25">
      <c r="A138" s="161"/>
      <c r="B138" s="158" t="s">
        <v>107</v>
      </c>
      <c r="C138" s="159">
        <v>154990</v>
      </c>
      <c r="D138" s="159">
        <v>18536</v>
      </c>
      <c r="E138" s="159">
        <v>110611</v>
      </c>
      <c r="F138" s="159">
        <v>156236</v>
      </c>
      <c r="G138" s="159">
        <v>168765</v>
      </c>
      <c r="H138" s="159">
        <v>165754</v>
      </c>
      <c r="I138" s="160">
        <f>IFERROR(H138/G138-1,"-")</f>
        <v>-1.7841377062779551E-2</v>
      </c>
      <c r="J138" s="159">
        <f t="shared" si="36"/>
        <v>-3011</v>
      </c>
      <c r="K138" s="160">
        <f>H138/H$8</f>
        <v>5.4893937206163076E-2</v>
      </c>
      <c r="L138" s="79"/>
    </row>
    <row r="139" spans="1:12" s="56" customFormat="1" x14ac:dyDescent="0.25">
      <c r="A139" s="161"/>
      <c r="B139" s="162" t="s">
        <v>110</v>
      </c>
      <c r="C139" s="163">
        <v>75091</v>
      </c>
      <c r="D139" s="163">
        <v>774</v>
      </c>
      <c r="E139" s="163">
        <v>36008</v>
      </c>
      <c r="F139" s="163">
        <v>59113</v>
      </c>
      <c r="G139" s="163">
        <v>66871</v>
      </c>
      <c r="H139" s="163">
        <v>72901</v>
      </c>
      <c r="I139" s="164">
        <f t="shared" ref="I139:I146" si="37">IFERROR(H139/G139-1,"-")</f>
        <v>9.0173617861255329E-2</v>
      </c>
      <c r="J139" s="163">
        <f t="shared" si="36"/>
        <v>6030</v>
      </c>
      <c r="K139" s="164">
        <f t="shared" ref="K139:K146" si="38">H139/H$8</f>
        <v>2.4143145361599082E-2</v>
      </c>
      <c r="L139" s="165"/>
    </row>
    <row r="140" spans="1:12" s="56" customFormat="1" x14ac:dyDescent="0.25">
      <c r="A140" s="161"/>
      <c r="B140" s="162" t="s">
        <v>113</v>
      </c>
      <c r="C140" s="163">
        <v>10425</v>
      </c>
      <c r="D140" s="163">
        <v>1811</v>
      </c>
      <c r="E140" s="163">
        <v>10166</v>
      </c>
      <c r="F140" s="163">
        <v>13510</v>
      </c>
      <c r="G140" s="163">
        <v>15426</v>
      </c>
      <c r="H140" s="163">
        <v>14398</v>
      </c>
      <c r="I140" s="164">
        <f t="shared" si="37"/>
        <v>-6.6640736419032787E-2</v>
      </c>
      <c r="J140" s="163">
        <f t="shared" si="36"/>
        <v>-1028</v>
      </c>
      <c r="K140" s="164">
        <f t="shared" si="38"/>
        <v>4.7682885957161577E-3</v>
      </c>
      <c r="L140" s="165"/>
    </row>
    <row r="141" spans="1:12" x14ac:dyDescent="0.25">
      <c r="A141" s="161"/>
      <c r="B141" s="162" t="s">
        <v>116</v>
      </c>
      <c r="C141" s="163">
        <v>7789</v>
      </c>
      <c r="D141" s="163">
        <v>6021</v>
      </c>
      <c r="E141" s="163">
        <v>8832</v>
      </c>
      <c r="F141" s="163">
        <v>11164</v>
      </c>
      <c r="G141" s="163">
        <v>11995</v>
      </c>
      <c r="H141" s="163">
        <v>11295</v>
      </c>
      <c r="I141" s="164">
        <f t="shared" si="37"/>
        <v>-5.8357649020425173E-2</v>
      </c>
      <c r="J141" s="163">
        <f t="shared" si="36"/>
        <v>-700</v>
      </c>
      <c r="K141" s="164">
        <f t="shared" si="38"/>
        <v>3.7406459014178357E-3</v>
      </c>
      <c r="L141" s="79"/>
    </row>
    <row r="142" spans="1:12" x14ac:dyDescent="0.25">
      <c r="A142" s="161"/>
      <c r="B142" s="162" t="s">
        <v>123</v>
      </c>
      <c r="C142" s="163">
        <v>2259</v>
      </c>
      <c r="D142" s="163">
        <v>192</v>
      </c>
      <c r="E142" s="163">
        <v>5030</v>
      </c>
      <c r="F142" s="163">
        <v>5017</v>
      </c>
      <c r="G142" s="163">
        <v>5560</v>
      </c>
      <c r="H142" s="163">
        <v>4517</v>
      </c>
      <c r="I142" s="164">
        <f t="shared" si="37"/>
        <v>-0.18758992805755392</v>
      </c>
      <c r="J142" s="163">
        <f t="shared" si="36"/>
        <v>-1043</v>
      </c>
      <c r="K142" s="164">
        <f t="shared" si="38"/>
        <v>1.4959271834178276E-3</v>
      </c>
      <c r="L142" s="79"/>
    </row>
    <row r="143" spans="1:12" x14ac:dyDescent="0.25">
      <c r="A143" s="161"/>
      <c r="B143" s="162" t="s">
        <v>119</v>
      </c>
      <c r="C143" s="163">
        <v>2917</v>
      </c>
      <c r="D143" s="163">
        <v>1104</v>
      </c>
      <c r="E143" s="163">
        <v>3577</v>
      </c>
      <c r="F143" s="163">
        <v>3157</v>
      </c>
      <c r="G143" s="163">
        <v>3301</v>
      </c>
      <c r="H143" s="163">
        <v>2559</v>
      </c>
      <c r="I143" s="164">
        <f t="shared" si="37"/>
        <v>-0.22478036958497427</v>
      </c>
      <c r="J143" s="163">
        <f t="shared" si="36"/>
        <v>-742</v>
      </c>
      <c r="K143" s="164">
        <f t="shared" si="38"/>
        <v>8.4748232507554156E-4</v>
      </c>
      <c r="L143" s="79"/>
    </row>
    <row r="144" spans="1:12" x14ac:dyDescent="0.25">
      <c r="A144" s="161"/>
      <c r="B144" s="162" t="s">
        <v>128</v>
      </c>
      <c r="C144" s="163">
        <v>4664</v>
      </c>
      <c r="D144" s="163">
        <v>95</v>
      </c>
      <c r="E144" s="163">
        <v>3368</v>
      </c>
      <c r="F144" s="163">
        <v>6826</v>
      </c>
      <c r="G144" s="163">
        <v>5393</v>
      </c>
      <c r="H144" s="163">
        <v>5194</v>
      </c>
      <c r="I144" s="164">
        <f t="shared" si="37"/>
        <v>-3.6899684776562247E-2</v>
      </c>
      <c r="J144" s="163">
        <f t="shared" si="36"/>
        <v>-199</v>
      </c>
      <c r="K144" s="164">
        <f t="shared" si="38"/>
        <v>1.7201341134983831E-3</v>
      </c>
      <c r="L144" s="79"/>
    </row>
    <row r="145" spans="1:12" x14ac:dyDescent="0.25">
      <c r="A145" s="161" t="s">
        <v>144</v>
      </c>
      <c r="B145" s="162" t="s">
        <v>131</v>
      </c>
      <c r="C145" s="163">
        <v>9860</v>
      </c>
      <c r="D145" s="163">
        <v>61</v>
      </c>
      <c r="E145" s="163">
        <v>1650</v>
      </c>
      <c r="F145" s="163">
        <v>4002</v>
      </c>
      <c r="G145" s="163">
        <v>3362</v>
      </c>
      <c r="H145" s="163">
        <v>2656</v>
      </c>
      <c r="I145" s="164">
        <f t="shared" si="37"/>
        <v>-0.20999405116002379</v>
      </c>
      <c r="J145" s="163">
        <f t="shared" si="36"/>
        <v>-706</v>
      </c>
      <c r="K145" s="164">
        <f t="shared" si="38"/>
        <v>8.7960650855827991E-4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:H146" si="39">C138-SUM(C139:C145)</f>
        <v>41985</v>
      </c>
      <c r="D146" s="168">
        <f t="shared" si="39"/>
        <v>8478</v>
      </c>
      <c r="E146" s="168">
        <f t="shared" si="39"/>
        <v>41980</v>
      </c>
      <c r="F146" s="168">
        <f t="shared" si="39"/>
        <v>53447</v>
      </c>
      <c r="G146" s="168">
        <f t="shared" si="39"/>
        <v>56857</v>
      </c>
      <c r="H146" s="168">
        <f t="shared" si="39"/>
        <v>52234</v>
      </c>
      <c r="I146" s="169">
        <f t="shared" si="37"/>
        <v>-8.1309249520727489E-2</v>
      </c>
      <c r="J146" s="168">
        <f>H146-G146</f>
        <v>-4623</v>
      </c>
      <c r="K146" s="169">
        <f t="shared" si="38"/>
        <v>1.7298707216879965E-2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62600</v>
      </c>
      <c r="D148" s="175">
        <v>7790</v>
      </c>
      <c r="E148" s="175">
        <v>45434</v>
      </c>
      <c r="F148" s="175">
        <v>79875</v>
      </c>
      <c r="G148" s="175">
        <v>68091</v>
      </c>
      <c r="H148" s="175">
        <v>60447</v>
      </c>
      <c r="I148" s="176">
        <f>IFERROR(H148/G148-1,"-")</f>
        <v>-0.11226153236110503</v>
      </c>
      <c r="J148" s="175">
        <f>H148-G148</f>
        <v>-7644</v>
      </c>
      <c r="K148" s="176">
        <f>H148/H$8</f>
        <v>2.0018665144134917E-2</v>
      </c>
      <c r="L148" s="79"/>
    </row>
    <row r="149" spans="1:12" x14ac:dyDescent="0.25">
      <c r="A149" s="161" t="s">
        <v>96</v>
      </c>
      <c r="B149" s="158" t="s">
        <v>97</v>
      </c>
      <c r="C149" s="159">
        <v>14965</v>
      </c>
      <c r="D149" s="159">
        <v>3646</v>
      </c>
      <c r="E149" s="159">
        <v>14003</v>
      </c>
      <c r="F149" s="159">
        <v>25128</v>
      </c>
      <c r="G149" s="159">
        <v>21216</v>
      </c>
      <c r="H149" s="159">
        <v>16236</v>
      </c>
      <c r="I149" s="160">
        <f>IFERROR(H149/G149-1,"-")</f>
        <v>-0.23472850678733037</v>
      </c>
      <c r="J149" s="159">
        <f t="shared" ref="J149:J159" si="40">H149-G149</f>
        <v>-4980</v>
      </c>
      <c r="K149" s="160">
        <f>H149/H$8</f>
        <v>5.3769921961416538E-3</v>
      </c>
      <c r="L149" s="79"/>
    </row>
    <row r="150" spans="1:12" x14ac:dyDescent="0.25">
      <c r="A150" s="161" t="s">
        <v>103</v>
      </c>
      <c r="B150" s="162" t="s">
        <v>103</v>
      </c>
      <c r="C150" s="163">
        <v>1558</v>
      </c>
      <c r="D150" s="163">
        <v>2871</v>
      </c>
      <c r="E150" s="163">
        <v>10012</v>
      </c>
      <c r="F150" s="163">
        <v>17566</v>
      </c>
      <c r="G150" s="163">
        <v>16396</v>
      </c>
      <c r="H150" s="163">
        <v>10823</v>
      </c>
      <c r="I150" s="164">
        <f>IFERROR(H150/G150-1,"-")</f>
        <v>-0.3398999756038058</v>
      </c>
      <c r="J150" s="163">
        <f t="shared" si="40"/>
        <v>-5573</v>
      </c>
      <c r="K150" s="164">
        <f>H150/H$8</f>
        <v>3.5843302869451293E-3</v>
      </c>
      <c r="L150" s="79"/>
    </row>
    <row r="151" spans="1:12" x14ac:dyDescent="0.25">
      <c r="A151" s="161" t="s">
        <v>100</v>
      </c>
      <c r="B151" s="162" t="s">
        <v>100</v>
      </c>
      <c r="C151" s="163">
        <v>13407</v>
      </c>
      <c r="D151" s="163">
        <v>775</v>
      </c>
      <c r="E151" s="163">
        <v>3991</v>
      </c>
      <c r="F151" s="163">
        <v>7562</v>
      </c>
      <c r="G151" s="163">
        <v>4820</v>
      </c>
      <c r="H151" s="163">
        <v>5413</v>
      </c>
      <c r="I151" s="164">
        <f>IFERROR(H151/G151-1,"-")</f>
        <v>0.12302904564315353</v>
      </c>
      <c r="J151" s="163">
        <f t="shared" si="40"/>
        <v>593</v>
      </c>
      <c r="K151" s="164">
        <f>H151/H$8</f>
        <v>1.7926619091965246E-3</v>
      </c>
      <c r="L151" s="79"/>
    </row>
    <row r="152" spans="1:12" x14ac:dyDescent="0.25">
      <c r="A152" s="161"/>
      <c r="B152" s="158" t="s">
        <v>107</v>
      </c>
      <c r="C152" s="159">
        <v>47635</v>
      </c>
      <c r="D152" s="159">
        <v>4144</v>
      </c>
      <c r="E152" s="159">
        <v>31431</v>
      </c>
      <c r="F152" s="159">
        <v>54747</v>
      </c>
      <c r="G152" s="159">
        <v>46875</v>
      </c>
      <c r="H152" s="159">
        <v>44211</v>
      </c>
      <c r="I152" s="160">
        <f>IFERROR(H152/G152-1,"-")</f>
        <v>-5.6831999999999994E-2</v>
      </c>
      <c r="J152" s="159">
        <f t="shared" si="40"/>
        <v>-2664</v>
      </c>
      <c r="K152" s="160">
        <f>H152/H$8</f>
        <v>1.4641672947993265E-2</v>
      </c>
      <c r="L152" s="79"/>
    </row>
    <row r="153" spans="1:12" s="56" customFormat="1" x14ac:dyDescent="0.25">
      <c r="A153" s="161"/>
      <c r="B153" s="162" t="s">
        <v>110</v>
      </c>
      <c r="C153" s="163">
        <v>11705</v>
      </c>
      <c r="D153" s="163">
        <v>138</v>
      </c>
      <c r="E153" s="163">
        <v>10023</v>
      </c>
      <c r="F153" s="163">
        <v>20541</v>
      </c>
      <c r="G153" s="163">
        <v>15095</v>
      </c>
      <c r="H153" s="163">
        <v>5691</v>
      </c>
      <c r="I153" s="164">
        <f t="shared" ref="I153:I160" si="41">IFERROR(H153/G153-1,"-")</f>
        <v>-0.62298774428618753</v>
      </c>
      <c r="J153" s="163">
        <f t="shared" si="40"/>
        <v>-9404</v>
      </c>
      <c r="K153" s="164">
        <f t="shared" ref="K153:K160" si="42">H153/H$8</f>
        <v>1.8847291567037541E-3</v>
      </c>
      <c r="L153" s="165"/>
    </row>
    <row r="154" spans="1:12" s="56" customFormat="1" x14ac:dyDescent="0.25">
      <c r="A154" s="161"/>
      <c r="B154" s="162" t="s">
        <v>113</v>
      </c>
      <c r="C154" s="163">
        <v>17869</v>
      </c>
      <c r="D154" s="163">
        <v>1893</v>
      </c>
      <c r="E154" s="163">
        <v>10354</v>
      </c>
      <c r="F154" s="163">
        <v>13068</v>
      </c>
      <c r="G154" s="163">
        <v>12467</v>
      </c>
      <c r="H154" s="163">
        <v>12678</v>
      </c>
      <c r="I154" s="164">
        <f t="shared" si="41"/>
        <v>1.6924681158257737E-2</v>
      </c>
      <c r="J154" s="163">
        <f t="shared" si="40"/>
        <v>211</v>
      </c>
      <c r="K154" s="164">
        <f t="shared" si="42"/>
        <v>4.1986638989088372E-3</v>
      </c>
      <c r="L154" s="165"/>
    </row>
    <row r="155" spans="1:12" x14ac:dyDescent="0.25">
      <c r="A155" s="161"/>
      <c r="B155" s="162" t="s">
        <v>116</v>
      </c>
      <c r="C155" s="163">
        <v>5355</v>
      </c>
      <c r="D155" s="163">
        <v>804</v>
      </c>
      <c r="E155" s="163">
        <v>2357</v>
      </c>
      <c r="F155" s="163">
        <v>6715</v>
      </c>
      <c r="G155" s="163">
        <v>3883</v>
      </c>
      <c r="H155" s="163">
        <v>10673</v>
      </c>
      <c r="I155" s="164">
        <f t="shared" si="41"/>
        <v>1.7486479526139584</v>
      </c>
      <c r="J155" s="163">
        <f t="shared" si="40"/>
        <v>6790</v>
      </c>
      <c r="K155" s="164">
        <f t="shared" si="42"/>
        <v>3.5346537145491421E-3</v>
      </c>
      <c r="L155" s="79"/>
    </row>
    <row r="156" spans="1:12" x14ac:dyDescent="0.25">
      <c r="A156" s="161"/>
      <c r="B156" s="162" t="s">
        <v>123</v>
      </c>
      <c r="C156" s="163">
        <v>729</v>
      </c>
      <c r="D156" s="163">
        <v>47</v>
      </c>
      <c r="E156" s="163">
        <v>495</v>
      </c>
      <c r="F156" s="163">
        <v>1313</v>
      </c>
      <c r="G156" s="163">
        <v>1427</v>
      </c>
      <c r="H156" s="163">
        <v>1551</v>
      </c>
      <c r="I156" s="164">
        <f t="shared" si="41"/>
        <v>8.6895585143657916E-2</v>
      </c>
      <c r="J156" s="163">
        <f t="shared" si="40"/>
        <v>124</v>
      </c>
      <c r="K156" s="164">
        <f t="shared" si="42"/>
        <v>5.1365575857450759E-4</v>
      </c>
      <c r="L156" s="79"/>
    </row>
    <row r="157" spans="1:12" x14ac:dyDescent="0.25">
      <c r="A157" s="161"/>
      <c r="B157" s="162" t="s">
        <v>119</v>
      </c>
      <c r="C157" s="163">
        <v>2441</v>
      </c>
      <c r="D157" s="163">
        <v>81</v>
      </c>
      <c r="E157" s="163">
        <v>2129</v>
      </c>
      <c r="F157" s="163">
        <v>2859</v>
      </c>
      <c r="G157" s="163">
        <v>1767</v>
      </c>
      <c r="H157" s="163">
        <v>2198</v>
      </c>
      <c r="I157" s="164">
        <f t="shared" si="41"/>
        <v>0.24391624221844932</v>
      </c>
      <c r="J157" s="163">
        <f t="shared" si="40"/>
        <v>431</v>
      </c>
      <c r="K157" s="164">
        <f t="shared" si="42"/>
        <v>7.2792737417586571E-4</v>
      </c>
      <c r="L157" s="79"/>
    </row>
    <row r="158" spans="1:12" x14ac:dyDescent="0.25">
      <c r="A158" s="161"/>
      <c r="B158" s="162" t="s">
        <v>128</v>
      </c>
      <c r="C158" s="163">
        <v>1381</v>
      </c>
      <c r="D158" s="163">
        <v>14</v>
      </c>
      <c r="E158" s="163">
        <v>464</v>
      </c>
      <c r="F158" s="163">
        <v>765</v>
      </c>
      <c r="G158" s="163">
        <v>1130</v>
      </c>
      <c r="H158" s="163">
        <v>510</v>
      </c>
      <c r="I158" s="164">
        <f t="shared" si="41"/>
        <v>-0.54867256637168138</v>
      </c>
      <c r="J158" s="163">
        <f t="shared" si="40"/>
        <v>-620</v>
      </c>
      <c r="K158" s="164">
        <f t="shared" si="42"/>
        <v>1.6890034614635646E-4</v>
      </c>
      <c r="L158" s="79"/>
    </row>
    <row r="159" spans="1:12" x14ac:dyDescent="0.25">
      <c r="A159" s="161" t="s">
        <v>144</v>
      </c>
      <c r="B159" s="162" t="s">
        <v>131</v>
      </c>
      <c r="C159" s="163">
        <v>1139</v>
      </c>
      <c r="D159" s="163">
        <v>20</v>
      </c>
      <c r="E159" s="163">
        <v>840</v>
      </c>
      <c r="F159" s="163">
        <v>1408</v>
      </c>
      <c r="G159" s="163">
        <v>1483</v>
      </c>
      <c r="H159" s="163">
        <v>1046</v>
      </c>
      <c r="I159" s="164">
        <f t="shared" si="41"/>
        <v>-0.29467296021577882</v>
      </c>
      <c r="J159" s="163">
        <f t="shared" si="40"/>
        <v>-437</v>
      </c>
      <c r="K159" s="164">
        <f t="shared" si="42"/>
        <v>3.4641129817468403E-4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:H160" si="43">C152-SUM(C153:C159)</f>
        <v>7016</v>
      </c>
      <c r="D160" s="168">
        <f t="shared" si="43"/>
        <v>1147</v>
      </c>
      <c r="E160" s="168">
        <f t="shared" si="43"/>
        <v>4769</v>
      </c>
      <c r="F160" s="168">
        <f t="shared" si="43"/>
        <v>8078</v>
      </c>
      <c r="G160" s="168">
        <f t="shared" si="43"/>
        <v>9623</v>
      </c>
      <c r="H160" s="168">
        <f t="shared" si="43"/>
        <v>9864</v>
      </c>
      <c r="I160" s="169">
        <f t="shared" si="41"/>
        <v>2.5044165021303133E-2</v>
      </c>
      <c r="J160" s="168">
        <f>H160-G160</f>
        <v>241</v>
      </c>
      <c r="K160" s="169">
        <f t="shared" si="42"/>
        <v>3.2667314007601179E-3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48C-6426-46BD-B651-5F50BBD2F0FC}">
  <sheetPr codeName="Hoja28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C6446-3A3E-4FE7-A021-C3341FF1BB0C}">
  <sheetPr codeName="Hoja29"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E046-2139-4A87-BEB2-189F333C7521}">
  <sheetPr codeName="Hoja30"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227</v>
      </c>
      <c r="E1" t="s">
        <v>227</v>
      </c>
      <c r="G1" t="s">
        <v>227</v>
      </c>
    </row>
    <row r="4" spans="1:15" ht="48.75" customHeight="1" thickBot="1" x14ac:dyDescent="0.3">
      <c r="B4" s="270" t="s">
        <v>281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CONCATENATE("dif ",RIGHT(M7,2),"/",RIGHT(K7,2))</f>
        <v>dif 25/24</v>
      </c>
    </row>
    <row r="9" spans="1:15" x14ac:dyDescent="0.25">
      <c r="A9" s="1" t="s">
        <v>70</v>
      </c>
      <c r="B9" s="117" t="s">
        <v>71</v>
      </c>
      <c r="C9" s="185">
        <v>2.2460468058191019</v>
      </c>
      <c r="D9" s="186">
        <v>-0.19145623509949861</v>
      </c>
      <c r="E9" s="185">
        <v>1.9022445982798406</v>
      </c>
      <c r="F9" s="186">
        <f t="shared" ref="F9:J21" si="0">IFERROR(E9-C9,"-")</f>
        <v>-0.34380220753926127</v>
      </c>
      <c r="G9" s="185">
        <v>2.8322493991234272</v>
      </c>
      <c r="H9" s="186">
        <f t="shared" si="0"/>
        <v>0.93000480084358661</v>
      </c>
      <c r="I9" s="185">
        <v>2.5235291626074803</v>
      </c>
      <c r="J9" s="186">
        <f t="shared" si="0"/>
        <v>-0.30872023651594693</v>
      </c>
      <c r="K9" s="185">
        <v>2.6250052373570201</v>
      </c>
      <c r="L9" s="186">
        <f t="shared" ref="L9:L21" si="1">IFERROR(K9-I9,"-")</f>
        <v>0.10147607474953979</v>
      </c>
      <c r="M9" s="185">
        <v>2.3200146329566702</v>
      </c>
      <c r="N9" s="186">
        <f t="shared" ref="N9:N14" si="2">IFERROR(M9-K9,"-")</f>
        <v>-0.30499060440034986</v>
      </c>
    </row>
    <row r="10" spans="1:15" x14ac:dyDescent="0.25">
      <c r="A10" s="1" t="s">
        <v>72</v>
      </c>
      <c r="B10" s="117" t="s">
        <v>73</v>
      </c>
      <c r="C10" s="185">
        <v>2.2190549563430921</v>
      </c>
      <c r="D10" s="186">
        <v>-4.0345875039200507E-2</v>
      </c>
      <c r="E10" s="185">
        <v>1.8830991170252456</v>
      </c>
      <c r="F10" s="186">
        <f t="shared" si="0"/>
        <v>-0.33595583931784656</v>
      </c>
      <c r="G10" s="185">
        <v>2.4567090685268771</v>
      </c>
      <c r="H10" s="186">
        <f t="shared" si="0"/>
        <v>0.57360995150163152</v>
      </c>
      <c r="I10" s="185">
        <v>2.2917233809001099</v>
      </c>
      <c r="J10" s="186">
        <f t="shared" si="0"/>
        <v>-0.16498568762676724</v>
      </c>
      <c r="K10" s="185">
        <v>2.4732375690607733</v>
      </c>
      <c r="L10" s="186">
        <f t="shared" si="1"/>
        <v>0.18151418816066345</v>
      </c>
      <c r="M10" s="185"/>
      <c r="N10" s="186"/>
    </row>
    <row r="11" spans="1:15" x14ac:dyDescent="0.25">
      <c r="A11" s="1" t="s">
        <v>74</v>
      </c>
      <c r="B11" s="117" t="s">
        <v>75</v>
      </c>
      <c r="C11" s="185">
        <v>2.2663384064458372</v>
      </c>
      <c r="D11" s="186">
        <v>-2.2689676301075323E-3</v>
      </c>
      <c r="E11" s="185">
        <v>2.1653413498836307</v>
      </c>
      <c r="F11" s="186">
        <f t="shared" si="0"/>
        <v>-0.10099705656220648</v>
      </c>
      <c r="G11" s="185">
        <v>2.3488082178119076</v>
      </c>
      <c r="H11" s="186">
        <f t="shared" si="0"/>
        <v>0.18346686792827693</v>
      </c>
      <c r="I11" s="185">
        <v>2.3180265353142131</v>
      </c>
      <c r="J11" s="186">
        <f t="shared" si="0"/>
        <v>-3.0781682497694529E-2</v>
      </c>
      <c r="K11" s="185">
        <v>2.5529145444255801</v>
      </c>
      <c r="L11" s="186">
        <f t="shared" si="1"/>
        <v>0.23488800911136698</v>
      </c>
      <c r="M11" s="185"/>
      <c r="N11" s="186"/>
    </row>
    <row r="12" spans="1:15" x14ac:dyDescent="0.25">
      <c r="A12" s="1" t="s">
        <v>76</v>
      </c>
      <c r="B12" s="117" t="s">
        <v>77</v>
      </c>
      <c r="C12" s="185" t="s">
        <v>227</v>
      </c>
      <c r="D12" s="186" t="s">
        <v>227</v>
      </c>
      <c r="E12" s="185">
        <v>2.0378243201000314</v>
      </c>
      <c r="F12" s="186" t="str">
        <f t="shared" si="0"/>
        <v>-</v>
      </c>
      <c r="G12" s="185">
        <v>2.5104382929642446</v>
      </c>
      <c r="H12" s="186">
        <f t="shared" si="0"/>
        <v>0.47261397286421314</v>
      </c>
      <c r="I12" s="185">
        <v>2.2301869061292678</v>
      </c>
      <c r="J12" s="186">
        <f t="shared" si="0"/>
        <v>-0.28025138683497675</v>
      </c>
      <c r="K12" s="185">
        <v>2.4243523043775292</v>
      </c>
      <c r="L12" s="186">
        <f t="shared" si="1"/>
        <v>0.1941653982482614</v>
      </c>
      <c r="M12" s="185"/>
      <c r="N12" s="186"/>
    </row>
    <row r="13" spans="1:15" x14ac:dyDescent="0.25">
      <c r="A13" s="1" t="s">
        <v>78</v>
      </c>
      <c r="B13" s="117" t="s">
        <v>79</v>
      </c>
      <c r="C13" s="185" t="s">
        <v>227</v>
      </c>
      <c r="D13" s="186" t="s">
        <v>227</v>
      </c>
      <c r="E13" s="185">
        <v>1.9151056197688323</v>
      </c>
      <c r="F13" s="186" t="str">
        <f t="shared" si="0"/>
        <v>-</v>
      </c>
      <c r="G13" s="185">
        <v>2.4632700120786208</v>
      </c>
      <c r="H13" s="186">
        <f t="shared" si="0"/>
        <v>0.54816439230978853</v>
      </c>
      <c r="I13" s="185">
        <v>2.3830322688887646</v>
      </c>
      <c r="J13" s="186">
        <f t="shared" si="0"/>
        <v>-8.0237743189856214E-2</v>
      </c>
      <c r="K13" s="185">
        <v>2.197144331670394</v>
      </c>
      <c r="L13" s="186">
        <f t="shared" si="1"/>
        <v>-0.1858879372183706</v>
      </c>
      <c r="M13" s="185"/>
      <c r="N13" s="186"/>
    </row>
    <row r="14" spans="1:15" x14ac:dyDescent="0.25">
      <c r="A14" s="1" t="s">
        <v>80</v>
      </c>
      <c r="B14" s="117" t="s">
        <v>81</v>
      </c>
      <c r="C14" s="185" t="s">
        <v>227</v>
      </c>
      <c r="D14" s="186" t="s">
        <v>227</v>
      </c>
      <c r="E14" s="185">
        <v>1.9788051104054354</v>
      </c>
      <c r="F14" s="186" t="str">
        <f t="shared" si="0"/>
        <v>-</v>
      </c>
      <c r="G14" s="185">
        <v>2.2983870967741935</v>
      </c>
      <c r="H14" s="186">
        <f t="shared" si="0"/>
        <v>0.31958198636875812</v>
      </c>
      <c r="I14" s="185">
        <v>2.1486403825835509</v>
      </c>
      <c r="J14" s="186">
        <f t="shared" si="0"/>
        <v>-0.14974671419064256</v>
      </c>
      <c r="K14" s="185">
        <v>2.0572924688125673</v>
      </c>
      <c r="L14" s="186">
        <f t="shared" si="1"/>
        <v>-9.1347913770983613E-2</v>
      </c>
      <c r="M14" s="185"/>
      <c r="N14" s="186"/>
    </row>
    <row r="15" spans="1:15" x14ac:dyDescent="0.25">
      <c r="A15" s="1" t="s">
        <v>82</v>
      </c>
      <c r="B15" s="117" t="s">
        <v>83</v>
      </c>
      <c r="C15" s="185" t="s">
        <v>227</v>
      </c>
      <c r="D15" s="186" t="s">
        <v>227</v>
      </c>
      <c r="E15" s="185">
        <v>2.1686345325739684</v>
      </c>
      <c r="F15" s="186" t="str">
        <f t="shared" si="0"/>
        <v>-</v>
      </c>
      <c r="G15" s="185">
        <v>2.3937399767737655</v>
      </c>
      <c r="H15" s="186">
        <f t="shared" si="0"/>
        <v>0.22510544419979706</v>
      </c>
      <c r="I15" s="185">
        <v>2.4037477691850091</v>
      </c>
      <c r="J15" s="186">
        <f t="shared" si="0"/>
        <v>1.000779241124361E-2</v>
      </c>
      <c r="K15" s="185">
        <v>2.0914386094674557</v>
      </c>
      <c r="L15" s="186">
        <f t="shared" si="1"/>
        <v>-0.31230915971755335</v>
      </c>
      <c r="M15" s="185"/>
      <c r="N15" s="186"/>
    </row>
    <row r="16" spans="1:15" x14ac:dyDescent="0.25">
      <c r="A16" s="1" t="s">
        <v>84</v>
      </c>
      <c r="B16" s="117" t="s">
        <v>85</v>
      </c>
      <c r="C16" s="185">
        <v>2.2469008264462809</v>
      </c>
      <c r="D16" s="186">
        <v>-0.55988522444910105</v>
      </c>
      <c r="E16" s="185">
        <v>2.5961220825852784</v>
      </c>
      <c r="F16" s="186">
        <f t="shared" si="0"/>
        <v>0.34922125613899757</v>
      </c>
      <c r="G16" s="185">
        <v>2.6865335051546393</v>
      </c>
      <c r="H16" s="186">
        <f t="shared" si="0"/>
        <v>9.0411422569360855E-2</v>
      </c>
      <c r="I16" s="185">
        <v>2.8928833455612621</v>
      </c>
      <c r="J16" s="186">
        <f t="shared" si="0"/>
        <v>0.20634984040662285</v>
      </c>
      <c r="K16" s="185">
        <v>2.8021182816919938</v>
      </c>
      <c r="L16" s="186">
        <f t="shared" si="1"/>
        <v>-9.0765063869268303E-2</v>
      </c>
      <c r="M16" s="185"/>
      <c r="N16" s="186"/>
    </row>
    <row r="17" spans="1:15" x14ac:dyDescent="0.25">
      <c r="A17" s="1" t="s">
        <v>86</v>
      </c>
      <c r="B17" s="117" t="s">
        <v>87</v>
      </c>
      <c r="C17" s="185">
        <v>1.9535228344335174</v>
      </c>
      <c r="D17" s="186">
        <v>-0.3270549544609298</v>
      </c>
      <c r="E17" s="185">
        <v>2.197656771687003</v>
      </c>
      <c r="F17" s="186">
        <f t="shared" si="0"/>
        <v>0.24413393725348564</v>
      </c>
      <c r="G17" s="185">
        <v>2.1155368505436143</v>
      </c>
      <c r="H17" s="186">
        <f t="shared" si="0"/>
        <v>-8.211992114338873E-2</v>
      </c>
      <c r="I17" s="185">
        <v>2.5199899579489111</v>
      </c>
      <c r="J17" s="186">
        <f t="shared" si="0"/>
        <v>0.40445310740529683</v>
      </c>
      <c r="K17" s="185">
        <v>2.2043213975583593</v>
      </c>
      <c r="L17" s="186">
        <f t="shared" si="1"/>
        <v>-0.3156685603905518</v>
      </c>
      <c r="M17" s="185"/>
      <c r="N17" s="186"/>
    </row>
    <row r="18" spans="1:15" x14ac:dyDescent="0.25">
      <c r="A18" s="1" t="s">
        <v>88</v>
      </c>
      <c r="B18" s="117" t="s">
        <v>89</v>
      </c>
      <c r="C18" s="185">
        <v>1.8614755861475587</v>
      </c>
      <c r="D18" s="186">
        <v>-0.28640683608299233</v>
      </c>
      <c r="E18" s="185">
        <v>2.1695147304903402</v>
      </c>
      <c r="F18" s="186">
        <f t="shared" si="0"/>
        <v>0.30803914434278146</v>
      </c>
      <c r="G18" s="185">
        <v>2.1997993799015139</v>
      </c>
      <c r="H18" s="186">
        <f t="shared" si="0"/>
        <v>3.0284649411173703E-2</v>
      </c>
      <c r="I18" s="185">
        <v>2.3996983408748114</v>
      </c>
      <c r="J18" s="186">
        <f t="shared" si="0"/>
        <v>0.19989896097329751</v>
      </c>
      <c r="K18" s="185">
        <v>2.2301287686818019</v>
      </c>
      <c r="L18" s="186">
        <f t="shared" si="1"/>
        <v>-0.1695695721930095</v>
      </c>
      <c r="M18" s="185"/>
      <c r="N18" s="186"/>
    </row>
    <row r="19" spans="1:15" x14ac:dyDescent="0.25">
      <c r="A19" s="1" t="s">
        <v>90</v>
      </c>
      <c r="B19" s="117" t="s">
        <v>91</v>
      </c>
      <c r="C19" s="185">
        <v>1.8271224086870681</v>
      </c>
      <c r="D19" s="186">
        <v>-0.37006458693202338</v>
      </c>
      <c r="E19" s="185">
        <v>2.1612137203166228</v>
      </c>
      <c r="F19" s="186">
        <f t="shared" si="0"/>
        <v>0.33409131162955474</v>
      </c>
      <c r="G19" s="185">
        <v>2.2195556611619343</v>
      </c>
      <c r="H19" s="186">
        <f t="shared" si="0"/>
        <v>5.8341940845311413E-2</v>
      </c>
      <c r="I19" s="185">
        <v>2.3657835805129506</v>
      </c>
      <c r="J19" s="186">
        <f t="shared" si="0"/>
        <v>0.14622791935101631</v>
      </c>
      <c r="K19" s="185">
        <v>2.1195535180386686</v>
      </c>
      <c r="L19" s="186">
        <f t="shared" si="1"/>
        <v>-0.24623006247428192</v>
      </c>
      <c r="M19" s="185"/>
      <c r="N19" s="186"/>
    </row>
    <row r="20" spans="1:15" x14ac:dyDescent="0.25">
      <c r="A20" s="1" t="s">
        <v>92</v>
      </c>
      <c r="B20" s="117" t="s">
        <v>93</v>
      </c>
      <c r="C20" s="185">
        <v>1.945705257110026</v>
      </c>
      <c r="D20" s="186">
        <v>-0.39368202004908115</v>
      </c>
      <c r="E20" s="185">
        <v>2.5686888669084516</v>
      </c>
      <c r="F20" s="186">
        <f t="shared" si="0"/>
        <v>0.6229836097984256</v>
      </c>
      <c r="G20" s="185">
        <v>2.2557062382641351</v>
      </c>
      <c r="H20" s="186">
        <f t="shared" si="0"/>
        <v>-0.31298262864431647</v>
      </c>
      <c r="I20" s="185">
        <v>2.5818146474218788</v>
      </c>
      <c r="J20" s="186">
        <f t="shared" si="0"/>
        <v>0.32610840915774375</v>
      </c>
      <c r="K20" s="185">
        <v>2.241869341020748</v>
      </c>
      <c r="L20" s="186">
        <f t="shared" si="1"/>
        <v>-0.33994530640113085</v>
      </c>
      <c r="M20" s="185"/>
      <c r="N20" s="186"/>
    </row>
    <row r="21" spans="1:15" ht="15.75" x14ac:dyDescent="0.25">
      <c r="A21" s="1" t="s">
        <v>0</v>
      </c>
      <c r="B21" s="120" t="s">
        <v>30</v>
      </c>
      <c r="C21" s="187">
        <v>2.0931353607171839</v>
      </c>
      <c r="D21" s="188">
        <v>-0.19090610651508255</v>
      </c>
      <c r="E21" s="187">
        <v>2.1866149593931499</v>
      </c>
      <c r="F21" s="188">
        <f t="shared" si="0"/>
        <v>9.3479598675966002E-2</v>
      </c>
      <c r="G21" s="187">
        <v>2.3720011696365835</v>
      </c>
      <c r="H21" s="188">
        <f t="shared" si="0"/>
        <v>0.1853862102434336</v>
      </c>
      <c r="I21" s="187">
        <v>2.410875374829053</v>
      </c>
      <c r="J21" s="188">
        <f t="shared" si="0"/>
        <v>3.8874205192469535E-2</v>
      </c>
      <c r="K21" s="187">
        <v>2.328977841201255</v>
      </c>
      <c r="L21" s="188">
        <f t="shared" si="1"/>
        <v>-8.1897533627798058E-2</v>
      </c>
      <c r="M21" s="187">
        <v>2.3200146329566702</v>
      </c>
      <c r="N21" s="188">
        <v>-0.30499060440034986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59.25" customHeight="1" thickBot="1" x14ac:dyDescent="0.3">
      <c r="B26" s="270" t="s">
        <v>282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CONCATENATE("dif ",RIGHT(M29,2),"/",RIGHT(K29,2))</f>
        <v>dif 25/24</v>
      </c>
    </row>
    <row r="31" spans="1:15" x14ac:dyDescent="0.25">
      <c r="B31" s="117" t="s">
        <v>71</v>
      </c>
      <c r="C31" s="185">
        <v>1.8484012667279599</v>
      </c>
      <c r="D31" s="186">
        <v>-0.20583153750484429</v>
      </c>
      <c r="E31" s="185">
        <v>1.7809853733641263</v>
      </c>
      <c r="F31" s="186">
        <f t="shared" ref="F31:J43" si="3">IFERROR(E31-C31,"-")</f>
        <v>-6.7415893363833579E-2</v>
      </c>
      <c r="G31" s="185">
        <v>2.2843450479233227</v>
      </c>
      <c r="H31" s="186">
        <f t="shared" si="3"/>
        <v>0.50335967455919639</v>
      </c>
      <c r="I31" s="185">
        <v>2.0700344431687716</v>
      </c>
      <c r="J31" s="186">
        <f t="shared" si="3"/>
        <v>-0.2143106047545511</v>
      </c>
      <c r="K31" s="185">
        <v>2.1160504201680674</v>
      </c>
      <c r="L31" s="186">
        <f t="shared" ref="L31:N43" si="4">IFERROR(K31-I31,"-")</f>
        <v>4.6015976999295827E-2</v>
      </c>
      <c r="M31" s="185">
        <v>1.9402484055052032</v>
      </c>
      <c r="N31" s="186">
        <f t="shared" si="4"/>
        <v>-0.17580201466286427</v>
      </c>
    </row>
    <row r="32" spans="1:15" x14ac:dyDescent="0.25">
      <c r="B32" s="117" t="s">
        <v>73</v>
      </c>
      <c r="C32" s="185">
        <v>1.9137733377006223</v>
      </c>
      <c r="D32" s="186">
        <v>4.2783030915372056E-2</v>
      </c>
      <c r="E32" s="185">
        <v>1.8504636022884198</v>
      </c>
      <c r="F32" s="186">
        <f t="shared" si="3"/>
        <v>-6.3309735412202528E-2</v>
      </c>
      <c r="G32" s="185">
        <v>2.0040022234574764</v>
      </c>
      <c r="H32" s="186">
        <f t="shared" si="3"/>
        <v>0.15353862116905659</v>
      </c>
      <c r="I32" s="185">
        <v>1.9573781345692296</v>
      </c>
      <c r="J32" s="186">
        <f t="shared" si="3"/>
        <v>-4.6624088888246762E-2</v>
      </c>
      <c r="K32" s="185">
        <v>2.0574074074074074</v>
      </c>
      <c r="L32" s="186">
        <f t="shared" si="4"/>
        <v>0.10002927283817775</v>
      </c>
      <c r="M32" s="185"/>
      <c r="N32" s="186"/>
    </row>
    <row r="33" spans="2:15" x14ac:dyDescent="0.25">
      <c r="B33" s="117" t="s">
        <v>75</v>
      </c>
      <c r="C33" s="185">
        <v>1.9234662887224134</v>
      </c>
      <c r="D33" s="186">
        <v>1.6750225266538132E-2</v>
      </c>
      <c r="E33" s="185">
        <v>1.9914114406093015</v>
      </c>
      <c r="F33" s="186">
        <f t="shared" si="3"/>
        <v>6.79451518868881E-2</v>
      </c>
      <c r="G33" s="185">
        <v>1.9201727861771059</v>
      </c>
      <c r="H33" s="186">
        <f t="shared" si="3"/>
        <v>-7.123865443219568E-2</v>
      </c>
      <c r="I33" s="185">
        <v>1.9600780234070221</v>
      </c>
      <c r="J33" s="186">
        <f t="shared" si="3"/>
        <v>3.9905237229916235E-2</v>
      </c>
      <c r="K33" s="185">
        <v>2.0040615480746702</v>
      </c>
      <c r="L33" s="186">
        <f t="shared" si="4"/>
        <v>4.39835246676481E-2</v>
      </c>
      <c r="M33" s="185"/>
      <c r="N33" s="186"/>
    </row>
    <row r="34" spans="2:15" x14ac:dyDescent="0.25">
      <c r="B34" s="117" t="s">
        <v>77</v>
      </c>
      <c r="C34" s="185" t="s">
        <v>227</v>
      </c>
      <c r="D34" s="186" t="s">
        <v>227</v>
      </c>
      <c r="E34" s="185">
        <v>1.8530402695331301</v>
      </c>
      <c r="F34" s="186" t="str">
        <f>IFERROR(E34-C34,"-")</f>
        <v>-</v>
      </c>
      <c r="G34" s="185">
        <v>2.0611977950107447</v>
      </c>
      <c r="H34" s="186">
        <f>IFERROR(G34-E34,"-")</f>
        <v>0.20815752547761468</v>
      </c>
      <c r="I34" s="185">
        <v>2.0468622656886715</v>
      </c>
      <c r="J34" s="186">
        <f>IFERROR(I34-G34,"-")</f>
        <v>-1.433552932207327E-2</v>
      </c>
      <c r="K34" s="185">
        <v>1.924949290060852</v>
      </c>
      <c r="L34" s="186">
        <f>IFERROR(K34-I34,"-")</f>
        <v>-0.12191297562781944</v>
      </c>
      <c r="M34" s="185"/>
      <c r="N34" s="186"/>
    </row>
    <row r="35" spans="2:15" x14ac:dyDescent="0.25">
      <c r="B35" s="117" t="s">
        <v>79</v>
      </c>
      <c r="C35" s="185" t="s">
        <v>227</v>
      </c>
      <c r="D35" s="186" t="s">
        <v>227</v>
      </c>
      <c r="E35" s="185">
        <v>1.7722600762212726</v>
      </c>
      <c r="F35" s="186" t="str">
        <f t="shared" si="3"/>
        <v>-</v>
      </c>
      <c r="G35" s="185">
        <v>2.0660325446112728</v>
      </c>
      <c r="H35" s="186">
        <f t="shared" si="3"/>
        <v>0.29377246839000026</v>
      </c>
      <c r="I35" s="185">
        <v>2.1347812925684879</v>
      </c>
      <c r="J35" s="186">
        <f t="shared" si="3"/>
        <v>6.8748747957215084E-2</v>
      </c>
      <c r="K35" s="185">
        <v>1.9562742152289081</v>
      </c>
      <c r="L35" s="186">
        <f t="shared" si="4"/>
        <v>-0.17850707733957982</v>
      </c>
      <c r="M35" s="185"/>
      <c r="N35" s="186"/>
    </row>
    <row r="36" spans="2:15" x14ac:dyDescent="0.25">
      <c r="B36" s="117" t="s">
        <v>81</v>
      </c>
      <c r="C36" s="185" t="s">
        <v>227</v>
      </c>
      <c r="D36" s="186" t="s">
        <v>227</v>
      </c>
      <c r="E36" s="185">
        <v>1.8588270858524789</v>
      </c>
      <c r="F36" s="186" t="str">
        <f t="shared" si="3"/>
        <v>-</v>
      </c>
      <c r="G36" s="185">
        <v>1.9585784511241842</v>
      </c>
      <c r="H36" s="186">
        <f t="shared" si="3"/>
        <v>9.975136527170525E-2</v>
      </c>
      <c r="I36" s="185">
        <v>1.9800244910454614</v>
      </c>
      <c r="J36" s="186">
        <f t="shared" si="3"/>
        <v>2.1446039921277249E-2</v>
      </c>
      <c r="K36" s="185">
        <v>1.8968067226890757</v>
      </c>
      <c r="L36" s="186">
        <f t="shared" si="4"/>
        <v>-8.3217768356385724E-2</v>
      </c>
      <c r="M36" s="185"/>
      <c r="N36" s="186"/>
    </row>
    <row r="37" spans="2:15" x14ac:dyDescent="0.25">
      <c r="B37" s="117" t="s">
        <v>83</v>
      </c>
      <c r="C37" s="185" t="s">
        <v>227</v>
      </c>
      <c r="D37" s="186" t="s">
        <v>227</v>
      </c>
      <c r="E37" s="185">
        <v>2.069601128122482</v>
      </c>
      <c r="F37" s="186" t="str">
        <f t="shared" si="3"/>
        <v>-</v>
      </c>
      <c r="G37" s="185">
        <v>2.0426347305389223</v>
      </c>
      <c r="H37" s="186">
        <f t="shared" si="3"/>
        <v>-2.6966397583559676E-2</v>
      </c>
      <c r="I37" s="185">
        <v>2.1384838407094739</v>
      </c>
      <c r="J37" s="186">
        <f t="shared" si="3"/>
        <v>9.5849110170551644E-2</v>
      </c>
      <c r="K37" s="185">
        <v>1.8462907283549119</v>
      </c>
      <c r="L37" s="186">
        <f t="shared" si="4"/>
        <v>-0.29219311235456202</v>
      </c>
      <c r="M37" s="185"/>
      <c r="N37" s="186"/>
    </row>
    <row r="38" spans="2:15" x14ac:dyDescent="0.25">
      <c r="B38" s="117" t="s">
        <v>85</v>
      </c>
      <c r="C38" s="185">
        <v>2.3027194656488548</v>
      </c>
      <c r="D38" s="186">
        <v>-0.13846425814892571</v>
      </c>
      <c r="E38" s="185">
        <v>2.4015242242787154</v>
      </c>
      <c r="F38" s="186">
        <f t="shared" si="3"/>
        <v>9.8804758629860601E-2</v>
      </c>
      <c r="G38" s="185">
        <v>2.3593785183517224</v>
      </c>
      <c r="H38" s="186">
        <f t="shared" si="3"/>
        <v>-4.214570592699296E-2</v>
      </c>
      <c r="I38" s="185">
        <v>2.5128088868737248</v>
      </c>
      <c r="J38" s="186">
        <f t="shared" si="3"/>
        <v>0.15343036852200242</v>
      </c>
      <c r="K38" s="185">
        <v>2.3323659034719983</v>
      </c>
      <c r="L38" s="186">
        <f t="shared" si="4"/>
        <v>-0.18044298340172649</v>
      </c>
      <c r="M38" s="185"/>
      <c r="N38" s="186"/>
    </row>
    <row r="39" spans="2:15" x14ac:dyDescent="0.25">
      <c r="B39" s="117" t="s">
        <v>87</v>
      </c>
      <c r="C39" s="185">
        <v>1.9130434782608696</v>
      </c>
      <c r="D39" s="186">
        <v>-4.0076470009418053E-2</v>
      </c>
      <c r="E39" s="185">
        <v>2.0380204100063217</v>
      </c>
      <c r="F39" s="186">
        <f t="shared" si="3"/>
        <v>0.1249769317454521</v>
      </c>
      <c r="G39" s="185">
        <v>1.9090131425460766</v>
      </c>
      <c r="H39" s="186">
        <f t="shared" si="3"/>
        <v>-0.12900726746024516</v>
      </c>
      <c r="I39" s="185">
        <v>2.0412908930150309</v>
      </c>
      <c r="J39" s="186">
        <f t="shared" si="3"/>
        <v>0.13227775046895429</v>
      </c>
      <c r="K39" s="185">
        <v>1.8926924689115552</v>
      </c>
      <c r="L39" s="186">
        <f t="shared" si="4"/>
        <v>-0.14859842410347568</v>
      </c>
      <c r="M39" s="185"/>
      <c r="N39" s="186"/>
    </row>
    <row r="40" spans="2:15" x14ac:dyDescent="0.25">
      <c r="B40" s="117" t="s">
        <v>89</v>
      </c>
      <c r="C40" s="185">
        <v>1.8103602262578149</v>
      </c>
      <c r="D40" s="186">
        <v>-5.3859957228423738E-2</v>
      </c>
      <c r="E40" s="185">
        <v>1.8995412118335706</v>
      </c>
      <c r="F40" s="186">
        <f t="shared" si="3"/>
        <v>8.9180985575755711E-2</v>
      </c>
      <c r="G40" s="185">
        <v>1.9914913013750666</v>
      </c>
      <c r="H40" s="186">
        <f t="shared" si="3"/>
        <v>9.1950089541495972E-2</v>
      </c>
      <c r="I40" s="185">
        <v>2.0386764073914914</v>
      </c>
      <c r="J40" s="186">
        <f t="shared" si="3"/>
        <v>4.7185106016424783E-2</v>
      </c>
      <c r="K40" s="185">
        <v>1.9117393011385944</v>
      </c>
      <c r="L40" s="186">
        <f t="shared" si="4"/>
        <v>-0.126937106252897</v>
      </c>
      <c r="M40" s="185"/>
      <c r="N40" s="186"/>
    </row>
    <row r="41" spans="2:15" x14ac:dyDescent="0.25">
      <c r="B41" s="117" t="s">
        <v>91</v>
      </c>
      <c r="C41" s="185">
        <v>1.7299377061194576</v>
      </c>
      <c r="D41" s="186">
        <v>-0.19597530704187771</v>
      </c>
      <c r="E41" s="185">
        <v>1.8358096953324328</v>
      </c>
      <c r="F41" s="186">
        <f t="shared" si="3"/>
        <v>0.10587198921297514</v>
      </c>
      <c r="G41" s="185">
        <v>1.8761151809675782</v>
      </c>
      <c r="H41" s="186">
        <f t="shared" si="3"/>
        <v>4.0305485635145466E-2</v>
      </c>
      <c r="I41" s="185">
        <v>1.9529025191675795</v>
      </c>
      <c r="J41" s="186">
        <f t="shared" si="3"/>
        <v>7.6787338200001276E-2</v>
      </c>
      <c r="K41" s="185">
        <v>1.9577701566807881</v>
      </c>
      <c r="L41" s="186">
        <f t="shared" si="4"/>
        <v>4.8676375132086225E-3</v>
      </c>
      <c r="M41" s="185"/>
      <c r="N41" s="186"/>
    </row>
    <row r="42" spans="2:15" x14ac:dyDescent="0.25">
      <c r="B42" s="117" t="s">
        <v>93</v>
      </c>
      <c r="C42" s="185">
        <v>1.7903041390349874</v>
      </c>
      <c r="D42" s="186">
        <v>-0.21213369616735278</v>
      </c>
      <c r="E42" s="185">
        <v>2.1891476048825522</v>
      </c>
      <c r="F42" s="186">
        <f t="shared" si="3"/>
        <v>0.3988434658475648</v>
      </c>
      <c r="G42" s="185">
        <v>1.9508135403029736</v>
      </c>
      <c r="H42" s="186">
        <f t="shared" si="3"/>
        <v>-0.23833406457957862</v>
      </c>
      <c r="I42" s="185">
        <v>2.1226911666188153</v>
      </c>
      <c r="J42" s="186">
        <f t="shared" si="3"/>
        <v>0.17187762631584169</v>
      </c>
      <c r="K42" s="185">
        <v>1.910672057365169</v>
      </c>
      <c r="L42" s="186">
        <f t="shared" si="4"/>
        <v>-0.21201910925364631</v>
      </c>
      <c r="M42" s="185"/>
      <c r="N42" s="186"/>
    </row>
    <row r="43" spans="2:15" ht="15.75" x14ac:dyDescent="0.25">
      <c r="B43" s="120" t="s">
        <v>30</v>
      </c>
      <c r="C43" s="187">
        <v>1.8931315067158241</v>
      </c>
      <c r="D43" s="188">
        <v>-6.6283185897916264E-2</v>
      </c>
      <c r="E43" s="187">
        <v>1.9762521878018688</v>
      </c>
      <c r="F43" s="188">
        <f t="shared" si="3"/>
        <v>8.3120681086044756E-2</v>
      </c>
      <c r="G43" s="187">
        <v>2.016102486544193</v>
      </c>
      <c r="H43" s="188">
        <f t="shared" si="3"/>
        <v>3.9850298742324153E-2</v>
      </c>
      <c r="I43" s="187">
        <v>2.0648091238134261</v>
      </c>
      <c r="J43" s="188">
        <f t="shared" si="3"/>
        <v>4.8706637269233077E-2</v>
      </c>
      <c r="K43" s="187">
        <v>1.9697699372788473</v>
      </c>
      <c r="L43" s="188">
        <f t="shared" si="4"/>
        <v>-9.5039186534578768E-2</v>
      </c>
      <c r="M43" s="187">
        <v>1.9402484055052032</v>
      </c>
      <c r="N43" s="188">
        <v>-0.17580201466286427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0" t="s">
        <v>283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v>2020</v>
      </c>
      <c r="D51" s="295"/>
      <c r="E51" s="296">
        <v>2021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CONCATENATE("dif ",RIGHT(M51,2),"/",RIGHT(K51,2))</f>
        <v>dif 25/24</v>
      </c>
    </row>
    <row r="53" spans="1:15" x14ac:dyDescent="0.25">
      <c r="A53" s="1">
        <v>1</v>
      </c>
      <c r="B53" s="117" t="s">
        <v>71</v>
      </c>
      <c r="C53" s="185">
        <v>1.9997893406361913</v>
      </c>
      <c r="D53" s="186">
        <v>-0.18603643451673002</v>
      </c>
      <c r="E53" s="185">
        <v>2.0686968838526911</v>
      </c>
      <c r="F53" s="186">
        <f t="shared" ref="F53:J65" si="5">IFERROR(E53-C53,"-")</f>
        <v>6.8907543216499834E-2</v>
      </c>
      <c r="G53" s="185">
        <v>2.4309420474853205</v>
      </c>
      <c r="H53" s="186">
        <f t="shared" si="5"/>
        <v>0.36224516363262937</v>
      </c>
      <c r="I53" s="185">
        <v>2.1622018348623855</v>
      </c>
      <c r="J53" s="186">
        <f t="shared" si="5"/>
        <v>-0.26874021262293502</v>
      </c>
      <c r="K53" s="185">
        <v>2.2942804428044279</v>
      </c>
      <c r="L53" s="186">
        <f t="shared" ref="L53:N65" si="6">IFERROR(K53-I53,"-")</f>
        <v>0.1320786079420424</v>
      </c>
      <c r="M53" s="185">
        <v>2.1155871886120998</v>
      </c>
      <c r="N53" s="186">
        <f t="shared" si="6"/>
        <v>-0.17869325419232807</v>
      </c>
    </row>
    <row r="54" spans="1:15" x14ac:dyDescent="0.25">
      <c r="A54" s="1">
        <v>2</v>
      </c>
      <c r="B54" s="117" t="s">
        <v>73</v>
      </c>
      <c r="C54" s="185">
        <v>2.134935304990758</v>
      </c>
      <c r="D54" s="186">
        <v>9.4520028757906882E-2</v>
      </c>
      <c r="E54" s="185">
        <v>2.3219334245326038</v>
      </c>
      <c r="F54" s="186">
        <f t="shared" si="5"/>
        <v>0.18699811954184575</v>
      </c>
      <c r="G54" s="185">
        <v>2.1549719326383321</v>
      </c>
      <c r="H54" s="186">
        <f t="shared" si="5"/>
        <v>-0.16696149189427167</v>
      </c>
      <c r="I54" s="185">
        <v>2.155624515128006</v>
      </c>
      <c r="J54" s="186">
        <f t="shared" si="5"/>
        <v>6.5258248967392518E-4</v>
      </c>
      <c r="K54" s="185">
        <v>2.2830518345952244</v>
      </c>
      <c r="L54" s="186">
        <f t="shared" si="6"/>
        <v>0.12742731946721841</v>
      </c>
      <c r="M54" s="185"/>
      <c r="N54" s="186"/>
    </row>
    <row r="55" spans="1:15" x14ac:dyDescent="0.25">
      <c r="A55" s="1">
        <v>3</v>
      </c>
      <c r="B55" s="117" t="s">
        <v>75</v>
      </c>
      <c r="C55" s="185">
        <v>2.0949742777997624</v>
      </c>
      <c r="D55" s="186">
        <v>4.999040409410993E-2</v>
      </c>
      <c r="E55" s="185">
        <v>2.195773081201335</v>
      </c>
      <c r="F55" s="186">
        <f t="shared" si="5"/>
        <v>0.10079880340157255</v>
      </c>
      <c r="G55" s="185">
        <v>1.9960493046776233</v>
      </c>
      <c r="H55" s="186">
        <f t="shared" si="5"/>
        <v>-0.19972377652371165</v>
      </c>
      <c r="I55" s="185">
        <v>2.0558081382132305</v>
      </c>
      <c r="J55" s="186">
        <f t="shared" si="5"/>
        <v>5.9758833535607181E-2</v>
      </c>
      <c r="K55" s="185">
        <v>2.1673225477335665</v>
      </c>
      <c r="L55" s="186">
        <f t="shared" si="6"/>
        <v>0.11151440952033598</v>
      </c>
      <c r="M55" s="185"/>
      <c r="N55" s="186"/>
    </row>
    <row r="56" spans="1:15" x14ac:dyDescent="0.25">
      <c r="A56" s="1">
        <v>4</v>
      </c>
      <c r="B56" s="117" t="s">
        <v>77</v>
      </c>
      <c r="C56" s="185" t="s">
        <v>227</v>
      </c>
      <c r="D56" s="186" t="s">
        <v>227</v>
      </c>
      <c r="E56" s="185">
        <v>2.0240278216882706</v>
      </c>
      <c r="F56" s="186" t="str">
        <f>IFERROR(E56-C56,"-")</f>
        <v>-</v>
      </c>
      <c r="G56" s="185">
        <v>2.2903803131991052</v>
      </c>
      <c r="H56" s="186">
        <f>IFERROR(G56-E56,"-")</f>
        <v>0.26635249151083462</v>
      </c>
      <c r="I56" s="185">
        <v>2.1764973464746018</v>
      </c>
      <c r="J56" s="186">
        <f>IFERROR(I56-G56,"-")</f>
        <v>-0.11388296672450338</v>
      </c>
      <c r="K56" s="185">
        <v>1.9390554298642535</v>
      </c>
      <c r="L56" s="186">
        <f>IFERROR(K56-I56,"-")</f>
        <v>-0.2374419166103483</v>
      </c>
      <c r="M56" s="185"/>
      <c r="N56" s="186"/>
    </row>
    <row r="57" spans="1:15" x14ac:dyDescent="0.25">
      <c r="A57" s="1">
        <v>5</v>
      </c>
      <c r="B57" s="117" t="s">
        <v>79</v>
      </c>
      <c r="C57" s="185" t="s">
        <v>227</v>
      </c>
      <c r="D57" s="186" t="s">
        <v>227</v>
      </c>
      <c r="E57" s="185">
        <v>1.9386612369559684</v>
      </c>
      <c r="F57" s="186" t="str">
        <f t="shared" si="5"/>
        <v>-</v>
      </c>
      <c r="G57" s="185">
        <v>2.3475718694169236</v>
      </c>
      <c r="H57" s="186">
        <f t="shared" si="5"/>
        <v>0.40891063246095527</v>
      </c>
      <c r="I57" s="185">
        <v>2.4189012900420352</v>
      </c>
      <c r="J57" s="186">
        <f t="shared" si="5"/>
        <v>7.1329420625111606E-2</v>
      </c>
      <c r="K57" s="185">
        <v>2.1439621830683282</v>
      </c>
      <c r="L57" s="186">
        <f t="shared" si="6"/>
        <v>-0.27493910697370705</v>
      </c>
      <c r="M57" s="185"/>
      <c r="N57" s="186"/>
    </row>
    <row r="58" spans="1:15" x14ac:dyDescent="0.25">
      <c r="A58" s="1">
        <v>6</v>
      </c>
      <c r="B58" s="117" t="s">
        <v>81</v>
      </c>
      <c r="C58" s="185" t="s">
        <v>227</v>
      </c>
      <c r="D58" s="186" t="s">
        <v>227</v>
      </c>
      <c r="E58" s="185">
        <v>2.0090929756762899</v>
      </c>
      <c r="F58" s="186" t="str">
        <f t="shared" si="5"/>
        <v>-</v>
      </c>
      <c r="G58" s="185">
        <v>2.1499464476972512</v>
      </c>
      <c r="H58" s="186">
        <f t="shared" si="5"/>
        <v>0.14085347202096132</v>
      </c>
      <c r="I58" s="185">
        <v>2.183712967098407</v>
      </c>
      <c r="J58" s="186">
        <f t="shared" si="5"/>
        <v>3.3766519401155826E-2</v>
      </c>
      <c r="K58" s="185">
        <v>2.0647043224608859</v>
      </c>
      <c r="L58" s="186">
        <f t="shared" si="6"/>
        <v>-0.11900864463752114</v>
      </c>
      <c r="M58" s="185"/>
      <c r="N58" s="186"/>
    </row>
    <row r="59" spans="1:15" x14ac:dyDescent="0.25">
      <c r="A59" s="1">
        <v>7</v>
      </c>
      <c r="B59" s="117" t="s">
        <v>83</v>
      </c>
      <c r="C59" s="185" t="s">
        <v>227</v>
      </c>
      <c r="D59" s="186" t="s">
        <v>227</v>
      </c>
      <c r="E59" s="185">
        <v>2.2264788732394365</v>
      </c>
      <c r="F59" s="186" t="str">
        <f t="shared" si="5"/>
        <v>-</v>
      </c>
      <c r="G59" s="185">
        <v>2.3532442748091604</v>
      </c>
      <c r="H59" s="186">
        <f t="shared" si="5"/>
        <v>0.12676540156972393</v>
      </c>
      <c r="I59" s="185">
        <v>2.2743093922651934</v>
      </c>
      <c r="J59" s="186">
        <f t="shared" si="5"/>
        <v>-7.8934882543967078E-2</v>
      </c>
      <c r="K59" s="185">
        <v>2.0339616762735631</v>
      </c>
      <c r="L59" s="186">
        <f t="shared" si="6"/>
        <v>-0.2403477159916303</v>
      </c>
      <c r="M59" s="185"/>
      <c r="N59" s="186"/>
    </row>
    <row r="60" spans="1:15" x14ac:dyDescent="0.25">
      <c r="A60" s="1">
        <v>8</v>
      </c>
      <c r="B60" s="117" t="s">
        <v>85</v>
      </c>
      <c r="C60" s="185">
        <v>2.5827193569993301</v>
      </c>
      <c r="D60" s="186">
        <v>-0.19220850449473836</v>
      </c>
      <c r="E60" s="185">
        <v>2.4678990260385607</v>
      </c>
      <c r="F60" s="186">
        <f t="shared" si="5"/>
        <v>-0.11482033096076938</v>
      </c>
      <c r="G60" s="185">
        <v>2.5090213231273921</v>
      </c>
      <c r="H60" s="186">
        <f t="shared" si="5"/>
        <v>4.1122297088831417E-2</v>
      </c>
      <c r="I60" s="185">
        <v>2.771685761047463</v>
      </c>
      <c r="J60" s="186">
        <f t="shared" si="5"/>
        <v>0.26266443792007088</v>
      </c>
      <c r="K60" s="185">
        <v>2.4482845610494448</v>
      </c>
      <c r="L60" s="186">
        <f t="shared" si="6"/>
        <v>-0.3234011999980182</v>
      </c>
      <c r="M60" s="185"/>
      <c r="N60" s="186"/>
    </row>
    <row r="61" spans="1:15" x14ac:dyDescent="0.25">
      <c r="A61" s="1">
        <v>9</v>
      </c>
      <c r="B61" s="117" t="s">
        <v>87</v>
      </c>
      <c r="C61" s="185">
        <v>2.0682613768961495</v>
      </c>
      <c r="D61" s="186">
        <v>-6.2052062348161297E-2</v>
      </c>
      <c r="E61" s="185">
        <v>2.2289744036218004</v>
      </c>
      <c r="F61" s="186">
        <f t="shared" si="5"/>
        <v>0.16071302672565091</v>
      </c>
      <c r="G61" s="185">
        <v>2.1130181347150261</v>
      </c>
      <c r="H61" s="186">
        <f t="shared" si="5"/>
        <v>-0.11595626890677435</v>
      </c>
      <c r="I61" s="185">
        <v>2.4285934846379496</v>
      </c>
      <c r="J61" s="186">
        <f t="shared" si="5"/>
        <v>0.31557534992292346</v>
      </c>
      <c r="K61" s="185">
        <v>2.1919419822723611</v>
      </c>
      <c r="L61" s="186">
        <f t="shared" si="6"/>
        <v>-0.23665150236558841</v>
      </c>
      <c r="M61" s="185"/>
      <c r="N61" s="186"/>
    </row>
    <row r="62" spans="1:15" x14ac:dyDescent="0.25">
      <c r="A62" s="1">
        <v>10</v>
      </c>
      <c r="B62" s="117" t="s">
        <v>89</v>
      </c>
      <c r="C62" s="185">
        <v>1.9571865443425076</v>
      </c>
      <c r="D62" s="186">
        <v>-2.671841829401278E-2</v>
      </c>
      <c r="E62" s="185">
        <v>2.0346640381140135</v>
      </c>
      <c r="F62" s="186">
        <f t="shared" si="5"/>
        <v>7.7477493771505923E-2</v>
      </c>
      <c r="G62" s="185">
        <v>2.1841864716636197</v>
      </c>
      <c r="H62" s="186">
        <f t="shared" si="5"/>
        <v>0.14952243354960615</v>
      </c>
      <c r="I62" s="185">
        <v>2.3541991219374028</v>
      </c>
      <c r="J62" s="186">
        <f t="shared" si="5"/>
        <v>0.17001265027378309</v>
      </c>
      <c r="K62" s="185">
        <v>2.0768831842344095</v>
      </c>
      <c r="L62" s="186">
        <f t="shared" si="6"/>
        <v>-0.27731593770299323</v>
      </c>
      <c r="M62" s="185"/>
      <c r="N62" s="186"/>
    </row>
    <row r="63" spans="1:15" x14ac:dyDescent="0.25">
      <c r="A63" s="1">
        <v>11</v>
      </c>
      <c r="B63" s="117" t="s">
        <v>91</v>
      </c>
      <c r="C63" s="185">
        <v>1.8892845581094204</v>
      </c>
      <c r="D63" s="186">
        <v>-0.1319174186162293</v>
      </c>
      <c r="E63" s="185">
        <v>1.9566473988439306</v>
      </c>
      <c r="F63" s="186">
        <f t="shared" si="5"/>
        <v>6.7362840734510154E-2</v>
      </c>
      <c r="G63" s="185">
        <v>2.0410624551328067</v>
      </c>
      <c r="H63" s="186">
        <f t="shared" si="5"/>
        <v>8.4415056288876134E-2</v>
      </c>
      <c r="I63" s="185">
        <v>2.0985071117902905</v>
      </c>
      <c r="J63" s="186">
        <f t="shared" si="5"/>
        <v>5.7444656657483772E-2</v>
      </c>
      <c r="K63" s="185">
        <v>2.198003900424458</v>
      </c>
      <c r="L63" s="186">
        <f t="shared" si="6"/>
        <v>9.9496788634167554E-2</v>
      </c>
      <c r="M63" s="185"/>
      <c r="N63" s="186"/>
    </row>
    <row r="64" spans="1:15" x14ac:dyDescent="0.25">
      <c r="A64" s="1">
        <v>12</v>
      </c>
      <c r="B64" s="117" t="s">
        <v>93</v>
      </c>
      <c r="C64" s="185">
        <v>2.0748489074848906</v>
      </c>
      <c r="D64" s="186">
        <v>-0.38118633031553895</v>
      </c>
      <c r="E64" s="185">
        <v>2.3513942416685558</v>
      </c>
      <c r="F64" s="186">
        <f t="shared" si="5"/>
        <v>0.27654533418366523</v>
      </c>
      <c r="G64" s="185">
        <v>2.1458837772397095</v>
      </c>
      <c r="H64" s="186">
        <f t="shared" si="5"/>
        <v>-0.20551046442884635</v>
      </c>
      <c r="I64" s="185">
        <v>2.2368119266055047</v>
      </c>
      <c r="J64" s="186">
        <f t="shared" si="5"/>
        <v>9.0928149365795186E-2</v>
      </c>
      <c r="K64" s="185">
        <v>2.2313143242787246</v>
      </c>
      <c r="L64" s="186">
        <f t="shared" si="6"/>
        <v>-5.4976023267800933E-3</v>
      </c>
      <c r="M64" s="185"/>
      <c r="N64" s="186"/>
    </row>
    <row r="65" spans="1:15" ht="15.75" x14ac:dyDescent="0.25">
      <c r="B65" s="120" t="s">
        <v>30</v>
      </c>
      <c r="C65" s="187">
        <v>2.1074008288928359</v>
      </c>
      <c r="D65" s="188">
        <v>-3.7460237804447516E-3</v>
      </c>
      <c r="E65" s="187">
        <v>2.1469888910543755</v>
      </c>
      <c r="F65" s="188">
        <f t="shared" si="5"/>
        <v>3.958806216153965E-2</v>
      </c>
      <c r="G65" s="187">
        <v>2.2052106242598546</v>
      </c>
      <c r="H65" s="188">
        <f t="shared" si="5"/>
        <v>5.8221733205479076E-2</v>
      </c>
      <c r="I65" s="187">
        <v>2.2587256720915465</v>
      </c>
      <c r="J65" s="188">
        <f t="shared" si="5"/>
        <v>5.351504783169192E-2</v>
      </c>
      <c r="K65" s="187">
        <v>2.1602515692124844</v>
      </c>
      <c r="L65" s="188">
        <f t="shared" si="6"/>
        <v>-9.8474102879062109E-2</v>
      </c>
      <c r="M65" s="187">
        <v>2.1155871886120998</v>
      </c>
      <c r="N65" s="188">
        <v>-0.17869325419232807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0" t="s">
        <v>284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v>2020</v>
      </c>
      <c r="D73" s="295"/>
      <c r="E73" s="296">
        <v>2021</v>
      </c>
      <c r="F73" s="295"/>
      <c r="G73" s="296">
        <v>2022</v>
      </c>
      <c r="H73" s="295"/>
      <c r="I73" s="296">
        <v>2023</v>
      </c>
      <c r="J73" s="295"/>
      <c r="K73" s="296">
        <v>2024</v>
      </c>
      <c r="L73" s="295"/>
      <c r="M73" s="296"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CONCATENATE("dif ",RIGHT(M73,2),"/",RIGHT(K73,2))</f>
        <v>dif 25/24</v>
      </c>
    </row>
    <row r="75" spans="1:15" x14ac:dyDescent="0.25">
      <c r="A75" s="1">
        <v>1</v>
      </c>
      <c r="B75" s="117" t="s">
        <v>71</v>
      </c>
      <c r="C75" s="185">
        <v>1.7058706862356208</v>
      </c>
      <c r="D75" s="186">
        <v>-0.20431171967525441</v>
      </c>
      <c r="E75" s="185">
        <v>1.4384485666104554</v>
      </c>
      <c r="F75" s="186">
        <f t="shared" ref="F75:J77" si="7">IFERROR(E75-C75,"-")</f>
        <v>-0.26742211962516538</v>
      </c>
      <c r="G75" s="185">
        <v>2.0681475903614457</v>
      </c>
      <c r="H75" s="186">
        <f t="shared" si="7"/>
        <v>0.62969902375099029</v>
      </c>
      <c r="I75" s="185">
        <v>1.9696121551379449</v>
      </c>
      <c r="J75" s="186">
        <f t="shared" si="7"/>
        <v>-9.8535435223500834E-2</v>
      </c>
      <c r="K75" s="185">
        <v>1.9012231282431431</v>
      </c>
      <c r="L75" s="186">
        <f t="shared" ref="L75:L77" si="8">IFERROR(K75-I75,"-")</f>
        <v>-6.8389026894801752E-2</v>
      </c>
      <c r="M75" s="185">
        <v>1.6884072786751176</v>
      </c>
      <c r="N75" s="186">
        <f t="shared" ref="N75:N77" si="9">IFERROR(M75-K75,"-")</f>
        <v>-0.21281584956802546</v>
      </c>
    </row>
    <row r="76" spans="1:15" x14ac:dyDescent="0.25">
      <c r="A76" s="1">
        <v>2</v>
      </c>
      <c r="B76" s="117" t="s">
        <v>73</v>
      </c>
      <c r="C76" s="185">
        <v>1.7035617313528191</v>
      </c>
      <c r="D76" s="186">
        <v>3.0680742842088549E-2</v>
      </c>
      <c r="E76" s="185">
        <v>1.4909596662030598</v>
      </c>
      <c r="F76" s="186">
        <f t="shared" si="7"/>
        <v>-0.21260206514975932</v>
      </c>
      <c r="G76" s="185">
        <v>1.8160718742201147</v>
      </c>
      <c r="H76" s="186">
        <f t="shared" si="7"/>
        <v>0.32511220801705498</v>
      </c>
      <c r="I76" s="185">
        <v>1.7307555870876197</v>
      </c>
      <c r="J76" s="186">
        <f t="shared" si="7"/>
        <v>-8.5316287132495061E-2</v>
      </c>
      <c r="K76" s="185">
        <v>1.7482043096568236</v>
      </c>
      <c r="L76" s="186">
        <f t="shared" si="8"/>
        <v>1.7448722569203934E-2</v>
      </c>
      <c r="M76" s="185"/>
      <c r="N76" s="186"/>
    </row>
    <row r="77" spans="1:15" x14ac:dyDescent="0.25">
      <c r="A77" s="1">
        <v>3</v>
      </c>
      <c r="B77" s="117" t="s">
        <v>75</v>
      </c>
      <c r="C77" s="185">
        <v>1.7437810945273631</v>
      </c>
      <c r="D77" s="186">
        <v>1.2762975459200909E-2</v>
      </c>
      <c r="E77" s="185">
        <v>1.8327576280944156</v>
      </c>
      <c r="F77" s="186">
        <f t="shared" si="7"/>
        <v>8.8976533567052485E-2</v>
      </c>
      <c r="G77" s="185">
        <v>1.8286639984753192</v>
      </c>
      <c r="H77" s="186">
        <f t="shared" si="7"/>
        <v>-4.0936296190963173E-3</v>
      </c>
      <c r="I77" s="185">
        <v>1.8321178972956549</v>
      </c>
      <c r="J77" s="186">
        <f t="shared" si="7"/>
        <v>3.4538988203356435E-3</v>
      </c>
      <c r="K77" s="185">
        <v>1.8155503197576575</v>
      </c>
      <c r="L77" s="186">
        <f t="shared" si="8"/>
        <v>-1.6567577537997424E-2</v>
      </c>
      <c r="M77" s="185"/>
      <c r="N77" s="186"/>
    </row>
    <row r="78" spans="1:15" x14ac:dyDescent="0.25">
      <c r="A78" s="1">
        <v>4</v>
      </c>
      <c r="B78" s="117" t="s">
        <v>77</v>
      </c>
      <c r="C78" s="185" t="s">
        <v>227</v>
      </c>
      <c r="D78" s="186" t="s">
        <v>227</v>
      </c>
      <c r="E78" s="185">
        <v>1.6768729641693811</v>
      </c>
      <c r="F78" s="186" t="str">
        <f>IFERROR(E78-C78,"-")</f>
        <v>-</v>
      </c>
      <c r="G78" s="185">
        <v>1.8968394031766405</v>
      </c>
      <c r="H78" s="186">
        <f>IFERROR(G78-E78,"-")</f>
        <v>0.21996643900725932</v>
      </c>
      <c r="I78" s="185">
        <v>1.8962114537444934</v>
      </c>
      <c r="J78" s="186">
        <f>IFERROR(I78-G78,"-")</f>
        <v>-6.279494321470569E-4</v>
      </c>
      <c r="K78" s="185">
        <v>1.9039915966386554</v>
      </c>
      <c r="L78" s="186">
        <f>IFERROR(K78-I78,"-")</f>
        <v>7.7801428941619566E-3</v>
      </c>
      <c r="M78" s="185"/>
      <c r="N78" s="186"/>
    </row>
    <row r="79" spans="1:15" x14ac:dyDescent="0.25">
      <c r="A79" s="1">
        <v>5</v>
      </c>
      <c r="B79" s="117" t="s">
        <v>79</v>
      </c>
      <c r="C79" s="185" t="s">
        <v>227</v>
      </c>
      <c r="D79" s="186" t="s">
        <v>227</v>
      </c>
      <c r="E79" s="185">
        <v>1.6340380549682876</v>
      </c>
      <c r="F79" s="186" t="str">
        <f t="shared" ref="F79:J87" si="10">IFERROR(E79-C79,"-")</f>
        <v>-</v>
      </c>
      <c r="G79" s="185">
        <v>1.801950030469226</v>
      </c>
      <c r="H79" s="186">
        <f t="shared" si="10"/>
        <v>0.16791197550093839</v>
      </c>
      <c r="I79" s="185">
        <v>1.8243863816310373</v>
      </c>
      <c r="J79" s="186">
        <f t="shared" si="10"/>
        <v>2.2436351161811308E-2</v>
      </c>
      <c r="K79" s="185">
        <v>1.7250264737027885</v>
      </c>
      <c r="L79" s="186">
        <f t="shared" ref="L79:L87" si="11">IFERROR(K79-I79,"-")</f>
        <v>-9.9359907928248781E-2</v>
      </c>
      <c r="M79" s="185"/>
      <c r="N79" s="186"/>
    </row>
    <row r="80" spans="1:15" x14ac:dyDescent="0.25">
      <c r="A80" s="1">
        <v>6</v>
      </c>
      <c r="B80" s="117" t="s">
        <v>81</v>
      </c>
      <c r="C80" s="185" t="s">
        <v>227</v>
      </c>
      <c r="D80" s="186" t="s">
        <v>227</v>
      </c>
      <c r="E80" s="185">
        <v>1.739185520361991</v>
      </c>
      <c r="F80" s="186" t="str">
        <f t="shared" si="10"/>
        <v>-</v>
      </c>
      <c r="G80" s="185">
        <v>1.8010871162039077</v>
      </c>
      <c r="H80" s="186">
        <f t="shared" si="10"/>
        <v>6.1901595841916679E-2</v>
      </c>
      <c r="I80" s="185">
        <v>1.7645298472200346</v>
      </c>
      <c r="J80" s="186">
        <f t="shared" si="10"/>
        <v>-3.6557268983873126E-2</v>
      </c>
      <c r="K80" s="185">
        <v>1.7241238238101733</v>
      </c>
      <c r="L80" s="186">
        <f t="shared" si="11"/>
        <v>-4.0406023409861325E-2</v>
      </c>
      <c r="M80" s="185"/>
      <c r="N80" s="186"/>
    </row>
    <row r="81" spans="1:15" x14ac:dyDescent="0.25">
      <c r="A81" s="1">
        <v>7</v>
      </c>
      <c r="B81" s="117" t="s">
        <v>83</v>
      </c>
      <c r="C81" s="185" t="s">
        <v>227</v>
      </c>
      <c r="D81" s="186" t="s">
        <v>227</v>
      </c>
      <c r="E81" s="185">
        <v>1.8881164457962198</v>
      </c>
      <c r="F81" s="186" t="str">
        <f t="shared" si="10"/>
        <v>-</v>
      </c>
      <c r="G81" s="185">
        <v>1.8192175703500344</v>
      </c>
      <c r="H81" s="186">
        <f t="shared" si="10"/>
        <v>-6.8898875446185448E-2</v>
      </c>
      <c r="I81" s="185">
        <v>1.9193224871852017</v>
      </c>
      <c r="J81" s="186">
        <f t="shared" si="10"/>
        <v>0.10010491683516731</v>
      </c>
      <c r="K81" s="185">
        <v>1.72433691030573</v>
      </c>
      <c r="L81" s="186">
        <f t="shared" si="11"/>
        <v>-0.19498557687947171</v>
      </c>
      <c r="M81" s="185"/>
      <c r="N81" s="186"/>
    </row>
    <row r="82" spans="1:15" x14ac:dyDescent="0.25">
      <c r="A82" s="1">
        <v>8</v>
      </c>
      <c r="B82" s="117" t="s">
        <v>85</v>
      </c>
      <c r="C82" s="185">
        <v>1.6094527363184079</v>
      </c>
      <c r="D82" s="186">
        <v>-0.62316597736622437</v>
      </c>
      <c r="E82" s="185">
        <v>2.3211362542128069</v>
      </c>
      <c r="F82" s="186">
        <f t="shared" si="10"/>
        <v>0.71168351789439899</v>
      </c>
      <c r="G82" s="185">
        <v>2.2545941807044412</v>
      </c>
      <c r="H82" s="186">
        <f t="shared" si="10"/>
        <v>-6.6542073508365718E-2</v>
      </c>
      <c r="I82" s="185">
        <v>2.1911540416878497</v>
      </c>
      <c r="J82" s="186">
        <f t="shared" si="10"/>
        <v>-6.3440139016591512E-2</v>
      </c>
      <c r="K82" s="185">
        <v>2.2463008053942688</v>
      </c>
      <c r="L82" s="186">
        <f t="shared" si="11"/>
        <v>5.5146763706419133E-2</v>
      </c>
      <c r="M82" s="185"/>
      <c r="N82" s="186"/>
    </row>
    <row r="83" spans="1:15" x14ac:dyDescent="0.25">
      <c r="A83" s="1">
        <v>9</v>
      </c>
      <c r="B83" s="117" t="s">
        <v>87</v>
      </c>
      <c r="C83" s="185">
        <v>1.6124293785310735</v>
      </c>
      <c r="D83" s="186">
        <v>-0.16207830378877075</v>
      </c>
      <c r="E83" s="185">
        <v>1.8322701688555347</v>
      </c>
      <c r="F83" s="186">
        <f t="shared" si="10"/>
        <v>0.21984079032446124</v>
      </c>
      <c r="G83" s="185">
        <v>1.7204848122100853</v>
      </c>
      <c r="H83" s="186">
        <f t="shared" si="10"/>
        <v>-0.11178535664544942</v>
      </c>
      <c r="I83" s="185">
        <v>1.5222429133043658</v>
      </c>
      <c r="J83" s="186">
        <f t="shared" si="10"/>
        <v>-0.19824189890571953</v>
      </c>
      <c r="K83" s="185">
        <v>1.6637069922308545</v>
      </c>
      <c r="L83" s="186">
        <f t="shared" si="11"/>
        <v>0.14146407892648871</v>
      </c>
      <c r="M83" s="185"/>
      <c r="N83" s="186"/>
    </row>
    <row r="84" spans="1:15" x14ac:dyDescent="0.25">
      <c r="A84" s="1">
        <v>10</v>
      </c>
      <c r="B84" s="117" t="s">
        <v>89</v>
      </c>
      <c r="C84" s="185">
        <v>1.604151753758053</v>
      </c>
      <c r="D84" s="186">
        <v>-0.15011686092246102</v>
      </c>
      <c r="E84" s="185">
        <v>1.7740655987795575</v>
      </c>
      <c r="F84" s="186">
        <f t="shared" si="10"/>
        <v>0.16991384502150453</v>
      </c>
      <c r="G84" s="185">
        <v>1.7998181542657978</v>
      </c>
      <c r="H84" s="186">
        <f t="shared" si="10"/>
        <v>2.5752555486240336E-2</v>
      </c>
      <c r="I84" s="185">
        <v>1.7158382843066222</v>
      </c>
      <c r="J84" s="186">
        <f t="shared" si="10"/>
        <v>-8.3979869959175613E-2</v>
      </c>
      <c r="K84" s="185">
        <v>1.6581043409000398</v>
      </c>
      <c r="L84" s="186">
        <f t="shared" si="11"/>
        <v>-5.7733943406582444E-2</v>
      </c>
      <c r="M84" s="185"/>
      <c r="N84" s="186"/>
    </row>
    <row r="85" spans="1:15" x14ac:dyDescent="0.25">
      <c r="A85" s="1">
        <v>11</v>
      </c>
      <c r="B85" s="117" t="s">
        <v>91</v>
      </c>
      <c r="C85" s="185">
        <v>1.5221612494723511</v>
      </c>
      <c r="D85" s="186">
        <v>-0.28880028898918741</v>
      </c>
      <c r="E85" s="185">
        <v>1.7052763034655012</v>
      </c>
      <c r="F85" s="186">
        <f t="shared" si="10"/>
        <v>0.18311505399315009</v>
      </c>
      <c r="G85" s="185">
        <v>1.7077103488712988</v>
      </c>
      <c r="H85" s="186">
        <f t="shared" si="10"/>
        <v>2.4340454057976135E-3</v>
      </c>
      <c r="I85" s="185">
        <v>1.714148033924441</v>
      </c>
      <c r="J85" s="186">
        <f t="shared" si="10"/>
        <v>6.4376850531422392E-3</v>
      </c>
      <c r="K85" s="185">
        <v>1.6174845628859278</v>
      </c>
      <c r="L85" s="186">
        <f t="shared" si="11"/>
        <v>-9.6663471038513249E-2</v>
      </c>
      <c r="M85" s="185"/>
      <c r="N85" s="186"/>
    </row>
    <row r="86" spans="1:15" x14ac:dyDescent="0.25">
      <c r="A86" s="1">
        <v>12</v>
      </c>
      <c r="B86" s="117" t="s">
        <v>93</v>
      </c>
      <c r="C86" s="185">
        <v>1.5148514851485149</v>
      </c>
      <c r="D86" s="186">
        <v>-0.2858804732732747</v>
      </c>
      <c r="E86" s="185">
        <v>2.0550768077931809</v>
      </c>
      <c r="F86" s="186">
        <f t="shared" si="10"/>
        <v>0.54022532264466605</v>
      </c>
      <c r="G86" s="185">
        <v>1.7823283373997909</v>
      </c>
      <c r="H86" s="186">
        <f t="shared" si="10"/>
        <v>-0.27274847039339001</v>
      </c>
      <c r="I86" s="185">
        <v>2.0082422848380297</v>
      </c>
      <c r="J86" s="186">
        <f t="shared" si="10"/>
        <v>0.22591394743823878</v>
      </c>
      <c r="K86" s="185">
        <v>1.6460595934280144</v>
      </c>
      <c r="L86" s="186">
        <f t="shared" si="11"/>
        <v>-0.36218269141001525</v>
      </c>
      <c r="M86" s="185"/>
      <c r="N86" s="186"/>
    </row>
    <row r="87" spans="1:15" ht="15.75" x14ac:dyDescent="0.25">
      <c r="B87" s="120" t="s">
        <v>30</v>
      </c>
      <c r="C87" s="187">
        <v>1.6326868410636537</v>
      </c>
      <c r="D87" s="188">
        <v>-0.17998916915312546</v>
      </c>
      <c r="E87" s="187">
        <v>1.8117264822431312</v>
      </c>
      <c r="F87" s="188">
        <f t="shared" si="10"/>
        <v>0.17903964117947746</v>
      </c>
      <c r="G87" s="187">
        <v>1.8401059185572175</v>
      </c>
      <c r="H87" s="188">
        <f t="shared" si="10"/>
        <v>2.8379436314086348E-2</v>
      </c>
      <c r="I87" s="187">
        <v>1.8292826787253671</v>
      </c>
      <c r="J87" s="188">
        <f t="shared" si="10"/>
        <v>-1.0823239831850406E-2</v>
      </c>
      <c r="K87" s="187">
        <v>1.7667726571055375</v>
      </c>
      <c r="L87" s="188">
        <f t="shared" si="11"/>
        <v>-6.2510021619829548E-2</v>
      </c>
      <c r="M87" s="187">
        <v>1.6884072786751176</v>
      </c>
      <c r="N87" s="188">
        <v>-0.21281584956802546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0" t="s">
        <v>285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v>2020</v>
      </c>
      <c r="D95" s="295"/>
      <c r="E95" s="296">
        <v>2021</v>
      </c>
      <c r="F95" s="295"/>
      <c r="G95" s="296">
        <v>2022</v>
      </c>
      <c r="H95" s="295"/>
      <c r="I95" s="296">
        <v>2023</v>
      </c>
      <c r="J95" s="295"/>
      <c r="K95" s="296">
        <v>2024</v>
      </c>
      <c r="L95" s="295"/>
      <c r="M95" s="296">
        <v>2025</v>
      </c>
      <c r="N95" s="297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CONCATENATE("dif ",RIGHT(M95,2),"/",RIGHT(K95,2))</f>
        <v>dif 25/24</v>
      </c>
    </row>
    <row r="97" spans="2:14" x14ac:dyDescent="0.25">
      <c r="B97" s="117" t="s">
        <v>71</v>
      </c>
      <c r="C97" s="185">
        <v>2.6076737272389447</v>
      </c>
      <c r="D97" s="186">
        <v>-0.13267990049383105</v>
      </c>
      <c r="E97" s="185">
        <v>2.0474873213462423</v>
      </c>
      <c r="F97" s="186">
        <f t="shared" ref="F97:J99" si="12">IFERROR(E97-C97,"-")</f>
        <v>-0.56018640589270241</v>
      </c>
      <c r="G97" s="185">
        <v>3.307804040670804</v>
      </c>
      <c r="H97" s="186">
        <f t="shared" si="12"/>
        <v>1.2603167193245617</v>
      </c>
      <c r="I97" s="185">
        <v>2.883788097590636</v>
      </c>
      <c r="J97" s="186">
        <f t="shared" si="12"/>
        <v>-0.42401594308016799</v>
      </c>
      <c r="K97" s="185">
        <v>3.1311105540235649</v>
      </c>
      <c r="L97" s="186">
        <f t="shared" ref="L97:L99" si="13">IFERROR(K97-I97,"-")</f>
        <v>0.24732245643292883</v>
      </c>
      <c r="M97" s="185">
        <v>2.6767302538231119</v>
      </c>
      <c r="N97" s="186">
        <f t="shared" ref="N97:N99" si="14">IFERROR(M97-K97,"-")</f>
        <v>-0.45438030020045295</v>
      </c>
    </row>
    <row r="98" spans="2:14" x14ac:dyDescent="0.25">
      <c r="B98" s="117" t="s">
        <v>73</v>
      </c>
      <c r="C98" s="185">
        <v>2.5533536585365852</v>
      </c>
      <c r="D98" s="186">
        <v>-6.1918269681689786E-2</v>
      </c>
      <c r="E98" s="185">
        <v>1.9387617765814267</v>
      </c>
      <c r="F98" s="186">
        <f t="shared" si="12"/>
        <v>-0.61459188195515857</v>
      </c>
      <c r="G98" s="185">
        <v>2.9616815476190474</v>
      </c>
      <c r="H98" s="186">
        <f t="shared" si="12"/>
        <v>1.0229197710376208</v>
      </c>
      <c r="I98" s="185">
        <v>2.6695660306771418</v>
      </c>
      <c r="J98" s="186">
        <f t="shared" si="12"/>
        <v>-0.29211551694190563</v>
      </c>
      <c r="K98" s="185">
        <v>2.9329920893438808</v>
      </c>
      <c r="L98" s="186">
        <f t="shared" si="13"/>
        <v>0.26342605866673896</v>
      </c>
      <c r="M98" s="185"/>
      <c r="N98" s="186"/>
    </row>
    <row r="99" spans="2:14" x14ac:dyDescent="0.25">
      <c r="B99" s="117" t="s">
        <v>75</v>
      </c>
      <c r="C99" s="185">
        <v>2.6900175131348512</v>
      </c>
      <c r="D99" s="186">
        <v>8.283656752518187E-2</v>
      </c>
      <c r="E99" s="185">
        <v>2.4245351364404732</v>
      </c>
      <c r="F99" s="186">
        <f t="shared" si="12"/>
        <v>-0.26548237669437791</v>
      </c>
      <c r="G99" s="185">
        <v>2.9339544757636515</v>
      </c>
      <c r="H99" s="186">
        <f t="shared" si="12"/>
        <v>0.50941933932317829</v>
      </c>
      <c r="I99" s="185">
        <v>2.8801306922605678</v>
      </c>
      <c r="J99" s="186">
        <f t="shared" si="12"/>
        <v>-5.38237835030837E-2</v>
      </c>
      <c r="K99" s="185">
        <v>3.2440007867820615</v>
      </c>
      <c r="L99" s="186">
        <f t="shared" si="13"/>
        <v>0.36387009452149366</v>
      </c>
      <c r="M99" s="185"/>
      <c r="N99" s="186"/>
    </row>
    <row r="100" spans="2:14" x14ac:dyDescent="0.25">
      <c r="B100" s="117" t="s">
        <v>77</v>
      </c>
      <c r="C100" s="185" t="s">
        <v>227</v>
      </c>
      <c r="D100" s="186" t="s">
        <v>227</v>
      </c>
      <c r="E100" s="185">
        <v>2.3802021403091556</v>
      </c>
      <c r="F100" s="186" t="str">
        <f>IFERROR(E100-C100,"-")</f>
        <v>-</v>
      </c>
      <c r="G100" s="185">
        <v>3.2348952840138616</v>
      </c>
      <c r="H100" s="186">
        <f>IFERROR(G100-E100,"-")</f>
        <v>0.85469314370470606</v>
      </c>
      <c r="I100" s="185">
        <v>2.5569436374201047</v>
      </c>
      <c r="J100" s="186">
        <f>IFERROR(I100-G100,"-")</f>
        <v>-0.67795164659375695</v>
      </c>
      <c r="K100" s="185">
        <v>3.2453800194525497</v>
      </c>
      <c r="L100" s="186">
        <f>IFERROR(K100-I100,"-")</f>
        <v>0.68843638203244506</v>
      </c>
      <c r="M100" s="185"/>
      <c r="N100" s="186"/>
    </row>
    <row r="101" spans="2:14" x14ac:dyDescent="0.25">
      <c r="B101" s="117" t="s">
        <v>79</v>
      </c>
      <c r="C101" s="185" t="s">
        <v>227</v>
      </c>
      <c r="D101" s="186" t="s">
        <v>227</v>
      </c>
      <c r="E101" s="185">
        <v>2.2334019557385485</v>
      </c>
      <c r="F101" s="186" t="str">
        <f t="shared" ref="F101:J109" si="15">IFERROR(E101-C101,"-")</f>
        <v>-</v>
      </c>
      <c r="G101" s="185">
        <v>3.3832150009102495</v>
      </c>
      <c r="H101" s="186">
        <f t="shared" si="15"/>
        <v>1.149813045171701</v>
      </c>
      <c r="I101" s="185">
        <v>3.0859224341118492</v>
      </c>
      <c r="J101" s="186">
        <f t="shared" si="15"/>
        <v>-0.29729256679840033</v>
      </c>
      <c r="K101" s="185">
        <v>2.832846410684474</v>
      </c>
      <c r="L101" s="186">
        <f t="shared" ref="L101:L109" si="16">IFERROR(K101-I101,"-")</f>
        <v>-0.25307602342737523</v>
      </c>
      <c r="M101" s="185"/>
      <c r="N101" s="186"/>
    </row>
    <row r="102" spans="2:14" x14ac:dyDescent="0.25">
      <c r="B102" s="117" t="s">
        <v>81</v>
      </c>
      <c r="C102" s="185" t="s">
        <v>227</v>
      </c>
      <c r="D102" s="186" t="s">
        <v>227</v>
      </c>
      <c r="E102" s="185">
        <v>2.3079900470002763</v>
      </c>
      <c r="F102" s="186" t="str">
        <f t="shared" si="15"/>
        <v>-</v>
      </c>
      <c r="G102" s="185">
        <v>3.109444123869975</v>
      </c>
      <c r="H102" s="186">
        <f t="shared" si="15"/>
        <v>0.80145407686969872</v>
      </c>
      <c r="I102" s="185">
        <v>2.596705308114704</v>
      </c>
      <c r="J102" s="186">
        <f t="shared" si="15"/>
        <v>-0.51273881575527103</v>
      </c>
      <c r="K102" s="185">
        <v>2.5758036490008687</v>
      </c>
      <c r="L102" s="186">
        <f t="shared" si="16"/>
        <v>-2.0901659113835347E-2</v>
      </c>
      <c r="M102" s="185"/>
      <c r="N102" s="186"/>
    </row>
    <row r="103" spans="2:14" x14ac:dyDescent="0.25">
      <c r="B103" s="117" t="s">
        <v>83</v>
      </c>
      <c r="C103" s="185" t="s">
        <v>227</v>
      </c>
      <c r="D103" s="186" t="s">
        <v>227</v>
      </c>
      <c r="E103" s="185">
        <v>2.3885906040268456</v>
      </c>
      <c r="F103" s="186" t="str">
        <f t="shared" si="15"/>
        <v>-</v>
      </c>
      <c r="G103" s="185">
        <v>3.1849586182079883</v>
      </c>
      <c r="H103" s="186">
        <f t="shared" si="15"/>
        <v>0.79636801418114267</v>
      </c>
      <c r="I103" s="185">
        <v>3.0157387369663584</v>
      </c>
      <c r="J103" s="186">
        <f t="shared" si="15"/>
        <v>-0.1692198812416299</v>
      </c>
      <c r="K103" s="185">
        <v>2.8402999062792875</v>
      </c>
      <c r="L103" s="186">
        <f t="shared" si="16"/>
        <v>-0.17543883068707089</v>
      </c>
      <c r="M103" s="185"/>
      <c r="N103" s="186"/>
    </row>
    <row r="104" spans="2:14" x14ac:dyDescent="0.25">
      <c r="B104" s="117" t="s">
        <v>85</v>
      </c>
      <c r="C104" s="185">
        <v>2.1563467492260062</v>
      </c>
      <c r="D104" s="186">
        <v>-1.1721769178512416</v>
      </c>
      <c r="E104" s="185">
        <v>2.9732067510548523</v>
      </c>
      <c r="F104" s="186">
        <f t="shared" si="15"/>
        <v>0.81686000182884611</v>
      </c>
      <c r="G104" s="185">
        <v>3.1242844230189815</v>
      </c>
      <c r="H104" s="186">
        <f t="shared" si="15"/>
        <v>0.15107767196412913</v>
      </c>
      <c r="I104" s="185">
        <v>3.4362339977313239</v>
      </c>
      <c r="J104" s="186">
        <f t="shared" si="15"/>
        <v>0.31194957471234241</v>
      </c>
      <c r="K104" s="185">
        <v>3.5430654459138693</v>
      </c>
      <c r="L104" s="186">
        <f t="shared" si="16"/>
        <v>0.10683144818254542</v>
      </c>
      <c r="M104" s="185"/>
      <c r="N104" s="186"/>
    </row>
    <row r="105" spans="2:14" x14ac:dyDescent="0.25">
      <c r="B105" s="117" t="s">
        <v>87</v>
      </c>
      <c r="C105" s="185">
        <v>2.0480898876404496</v>
      </c>
      <c r="D105" s="186">
        <v>-0.68511434295689888</v>
      </c>
      <c r="E105" s="185">
        <v>2.5249999999999999</v>
      </c>
      <c r="F105" s="186">
        <f t="shared" si="15"/>
        <v>0.47691011235955028</v>
      </c>
      <c r="G105" s="185">
        <v>2.4895774647887325</v>
      </c>
      <c r="H105" s="186">
        <f t="shared" si="15"/>
        <v>-3.542253521126737E-2</v>
      </c>
      <c r="I105" s="185">
        <v>3.6911096690460741</v>
      </c>
      <c r="J105" s="186">
        <f t="shared" si="15"/>
        <v>1.2015322042573415</v>
      </c>
      <c r="K105" s="185">
        <v>3.0518715561466845</v>
      </c>
      <c r="L105" s="186">
        <f t="shared" si="16"/>
        <v>-0.63923811289938959</v>
      </c>
      <c r="M105" s="185"/>
      <c r="N105" s="186"/>
    </row>
    <row r="106" spans="2:14" x14ac:dyDescent="0.25">
      <c r="B106" s="117" t="s">
        <v>89</v>
      </c>
      <c r="C106" s="185">
        <v>1.9945736434108527</v>
      </c>
      <c r="D106" s="186">
        <v>-0.55088090204369267</v>
      </c>
      <c r="E106" s="185">
        <v>2.6516457126712814</v>
      </c>
      <c r="F106" s="186">
        <f t="shared" si="15"/>
        <v>0.6570720692604286</v>
      </c>
      <c r="G106" s="185">
        <v>2.5124871707150187</v>
      </c>
      <c r="H106" s="186">
        <f t="shared" si="15"/>
        <v>-0.13915854195626265</v>
      </c>
      <c r="I106" s="185">
        <v>3.1644666970110755</v>
      </c>
      <c r="J106" s="186">
        <f t="shared" si="15"/>
        <v>0.65197952629605682</v>
      </c>
      <c r="K106" s="185">
        <v>2.8442896092093304</v>
      </c>
      <c r="L106" s="186">
        <f t="shared" si="16"/>
        <v>-0.32017708780174514</v>
      </c>
      <c r="M106" s="185"/>
      <c r="N106" s="186"/>
    </row>
    <row r="107" spans="2:14" x14ac:dyDescent="0.25">
      <c r="B107" s="117" t="s">
        <v>91</v>
      </c>
      <c r="C107" s="185">
        <v>2.0275888133030988</v>
      </c>
      <c r="D107" s="186">
        <v>-0.47436966691625093</v>
      </c>
      <c r="E107" s="185">
        <v>2.6218398130444021</v>
      </c>
      <c r="F107" s="186">
        <f t="shared" si="15"/>
        <v>0.59425099974130324</v>
      </c>
      <c r="G107" s="185">
        <v>2.6325889741800417</v>
      </c>
      <c r="H107" s="186">
        <f t="shared" si="15"/>
        <v>1.0749161135639618E-2</v>
      </c>
      <c r="I107" s="185">
        <v>2.9328118732450861</v>
      </c>
      <c r="J107" s="186">
        <f t="shared" si="15"/>
        <v>0.3002228990650444</v>
      </c>
      <c r="K107" s="185">
        <v>2.355100841981594</v>
      </c>
      <c r="L107" s="186">
        <f t="shared" si="16"/>
        <v>-0.5777110312634921</v>
      </c>
      <c r="M107" s="185"/>
      <c r="N107" s="186"/>
    </row>
    <row r="108" spans="2:14" x14ac:dyDescent="0.25">
      <c r="B108" s="117" t="s">
        <v>93</v>
      </c>
      <c r="C108" s="185">
        <v>2.208188489764388</v>
      </c>
      <c r="D108" s="186">
        <v>-0.45510359872455108</v>
      </c>
      <c r="E108" s="185">
        <v>3.0066280033140016</v>
      </c>
      <c r="F108" s="186">
        <f t="shared" si="15"/>
        <v>0.79843951354961362</v>
      </c>
      <c r="G108" s="185">
        <v>2.5013940170296136</v>
      </c>
      <c r="H108" s="186">
        <f t="shared" si="15"/>
        <v>-0.50523398628438798</v>
      </c>
      <c r="I108" s="185">
        <v>3.0554897314375986</v>
      </c>
      <c r="J108" s="186">
        <f t="shared" si="15"/>
        <v>0.554095714407985</v>
      </c>
      <c r="K108" s="185">
        <v>2.6187499999999999</v>
      </c>
      <c r="L108" s="186">
        <f t="shared" si="16"/>
        <v>-0.4367397314375987</v>
      </c>
      <c r="M108" s="185"/>
      <c r="N108" s="186"/>
    </row>
    <row r="109" spans="2:14" ht="15.75" x14ac:dyDescent="0.25">
      <c r="B109" s="120" t="s">
        <v>30</v>
      </c>
      <c r="C109" s="187">
        <v>2.3867207056860176</v>
      </c>
      <c r="D109" s="188">
        <v>-0.28627202416149888</v>
      </c>
      <c r="E109" s="187">
        <v>2.5550325790187771</v>
      </c>
      <c r="F109" s="188">
        <f t="shared" si="15"/>
        <v>0.16831187333275954</v>
      </c>
      <c r="G109" s="187">
        <v>2.8813730171361875</v>
      </c>
      <c r="H109" s="188">
        <f t="shared" si="15"/>
        <v>0.32634043811741043</v>
      </c>
      <c r="I109" s="187">
        <v>2.9576495214665672</v>
      </c>
      <c r="J109" s="188">
        <f t="shared" si="15"/>
        <v>7.6276504330379691E-2</v>
      </c>
      <c r="K109" s="187">
        <v>2.9253379990456496</v>
      </c>
      <c r="L109" s="188">
        <f t="shared" si="16"/>
        <v>-3.2311522420917616E-2</v>
      </c>
      <c r="M109" s="187">
        <v>2.6767302538231119</v>
      </c>
      <c r="N109" s="188">
        <v>-0.45438030020045295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0" t="s">
        <v>286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v>2020</v>
      </c>
      <c r="D117" s="295"/>
      <c r="E117" s="296">
        <v>2021</v>
      </c>
      <c r="F117" s="295"/>
      <c r="G117" s="296">
        <v>2022</v>
      </c>
      <c r="H117" s="295"/>
      <c r="I117" s="296">
        <v>2023</v>
      </c>
      <c r="J117" s="295"/>
      <c r="K117" s="296">
        <v>2024</v>
      </c>
      <c r="L117" s="295"/>
      <c r="M117" s="296">
        <v>2025</v>
      </c>
      <c r="N117" s="297"/>
    </row>
    <row r="118" spans="1:15" ht="16.5" thickTop="1" thickBot="1" x14ac:dyDescent="0.3">
      <c r="B118" s="85"/>
      <c r="C118" s="114" t="s">
        <v>69</v>
      </c>
      <c r="D118" s="115" t="str">
        <f>CONCATENATE("dif ",RIGHT(C117,2),"/",RIGHT(C117-1,2))</f>
        <v>dif 20/19</v>
      </c>
      <c r="E118" s="116" t="s">
        <v>69</v>
      </c>
      <c r="F118" s="115" t="str">
        <f>CONCATENATE("dif ",RIGHT(E117,2),"/",RIGHT(C117,2))</f>
        <v>dif 21/20</v>
      </c>
      <c r="G118" s="116" t="s">
        <v>69</v>
      </c>
      <c r="H118" s="115" t="str">
        <f>CONCATENATE("dif ",RIGHT(G117,2),"/",RIGHT(E117,2))</f>
        <v>dif 22/21</v>
      </c>
      <c r="I118" s="116" t="s">
        <v>69</v>
      </c>
      <c r="J118" s="115" t="str">
        <f>CONCATENATE("dif ",RIGHT(I117,2),"/",RIGHT(G117,2))</f>
        <v>dif 23/22</v>
      </c>
      <c r="K118" s="116" t="s">
        <v>69</v>
      </c>
      <c r="L118" s="115" t="str">
        <f>CONCATENATE("dif ",RIGHT(K117,2),"/",RIGHT(I117,2))</f>
        <v>dif 24/23</v>
      </c>
      <c r="M118" s="116" t="s">
        <v>69</v>
      </c>
      <c r="N118" s="115" t="str">
        <f>CONCATENATE("dif ",RIGHT(M117,2),"/",RIGHT(K117,2))</f>
        <v>dif 25/24</v>
      </c>
    </row>
    <row r="119" spans="1:15" x14ac:dyDescent="0.25">
      <c r="B119" s="117" t="s">
        <v>71</v>
      </c>
      <c r="C119" s="185">
        <v>3.1318851823118696</v>
      </c>
      <c r="D119" s="186">
        <v>7.8307193769227013E-3</v>
      </c>
      <c r="E119" s="185">
        <v>2.0192307692307692</v>
      </c>
      <c r="F119" s="186">
        <f t="shared" ref="F119:J121" si="17">IFERROR(E119-C119,"-")</f>
        <v>-1.1126544130811005</v>
      </c>
      <c r="G119" s="185">
        <v>4.2645962732919251</v>
      </c>
      <c r="H119" s="186">
        <f t="shared" si="17"/>
        <v>2.245365504061156</v>
      </c>
      <c r="I119" s="185">
        <v>3.0178253119429592</v>
      </c>
      <c r="J119" s="186">
        <f t="shared" si="17"/>
        <v>-1.2467709613489659</v>
      </c>
      <c r="K119" s="185">
        <v>3.6590184831102612</v>
      </c>
      <c r="L119" s="186">
        <f t="shared" ref="L119:L121" si="18">IFERROR(K119-I119,"-")</f>
        <v>0.64119317116730201</v>
      </c>
      <c r="M119" s="185">
        <v>3.0897357098955132</v>
      </c>
      <c r="N119" s="186">
        <f t="shared" ref="N119:N121" si="19">IFERROR(M119-K119,"-")</f>
        <v>-0.56928277321474807</v>
      </c>
    </row>
    <row r="120" spans="1:15" x14ac:dyDescent="0.25">
      <c r="B120" s="117" t="s">
        <v>73</v>
      </c>
      <c r="C120" s="185">
        <v>2.9756733275412683</v>
      </c>
      <c r="D120" s="186">
        <v>-0.36084218558522352</v>
      </c>
      <c r="E120" s="185">
        <v>2.23943661971831</v>
      </c>
      <c r="F120" s="186">
        <f t="shared" si="17"/>
        <v>-0.73623670782295836</v>
      </c>
      <c r="G120" s="185">
        <v>4.1703617269544928</v>
      </c>
      <c r="H120" s="186">
        <f t="shared" si="17"/>
        <v>1.9309251072361828</v>
      </c>
      <c r="I120" s="185">
        <v>2.7137161084529504</v>
      </c>
      <c r="J120" s="186">
        <f t="shared" si="17"/>
        <v>-1.4566456185015424</v>
      </c>
      <c r="K120" s="185">
        <v>3.0872056015276894</v>
      </c>
      <c r="L120" s="186">
        <f t="shared" si="18"/>
        <v>0.373489493074739</v>
      </c>
      <c r="M120" s="185"/>
      <c r="N120" s="186"/>
    </row>
    <row r="121" spans="1:15" x14ac:dyDescent="0.25">
      <c r="B121" s="117" t="s">
        <v>75</v>
      </c>
      <c r="C121" s="185">
        <v>3.9297297297297296</v>
      </c>
      <c r="D121" s="186">
        <v>0.47653637889858347</v>
      </c>
      <c r="E121" s="185">
        <v>4.3566433566433567</v>
      </c>
      <c r="F121" s="186">
        <f t="shared" si="17"/>
        <v>0.42691362691362711</v>
      </c>
      <c r="G121" s="185">
        <v>4.5992647058823533</v>
      </c>
      <c r="H121" s="186">
        <f t="shared" si="17"/>
        <v>0.24262134923899659</v>
      </c>
      <c r="I121" s="185">
        <v>2.840103716508211</v>
      </c>
      <c r="J121" s="186">
        <f t="shared" si="17"/>
        <v>-1.7591609893741422</v>
      </c>
      <c r="K121" s="185">
        <v>4.0447897623400362</v>
      </c>
      <c r="L121" s="186">
        <f t="shared" si="18"/>
        <v>1.2046860458318251</v>
      </c>
      <c r="M121" s="185"/>
      <c r="N121" s="186"/>
    </row>
    <row r="122" spans="1:15" x14ac:dyDescent="0.25">
      <c r="B122" s="117" t="s">
        <v>77</v>
      </c>
      <c r="C122" s="185" t="s">
        <v>227</v>
      </c>
      <c r="D122" s="186" t="s">
        <v>227</v>
      </c>
      <c r="E122" s="185">
        <v>3.0357142857142856</v>
      </c>
      <c r="F122" s="186" t="str">
        <f>IFERROR(E122-C122,"-")</f>
        <v>-</v>
      </c>
      <c r="G122" s="185">
        <v>4.1050903119868636</v>
      </c>
      <c r="H122" s="186">
        <f>IFERROR(G122-E122,"-")</f>
        <v>1.069376026272578</v>
      </c>
      <c r="I122" s="185">
        <v>3.3218390804597702</v>
      </c>
      <c r="J122" s="186">
        <f>IFERROR(I122-G122,"-")</f>
        <v>-0.78325123152709342</v>
      </c>
      <c r="K122" s="185">
        <v>5.2445652173913047</v>
      </c>
      <c r="L122" s="186">
        <f>IFERROR(K122-I122,"-")</f>
        <v>1.9227261369315345</v>
      </c>
      <c r="M122" s="185"/>
      <c r="N122" s="186"/>
    </row>
    <row r="123" spans="1:15" x14ac:dyDescent="0.25">
      <c r="B123" s="117" t="s">
        <v>79</v>
      </c>
      <c r="C123" s="185" t="s">
        <v>227</v>
      </c>
      <c r="D123" s="186" t="s">
        <v>227</v>
      </c>
      <c r="E123" s="185">
        <v>2.6268656716417911</v>
      </c>
      <c r="F123" s="186" t="str">
        <f t="shared" ref="F123:J131" si="20">IFERROR(E123-C123,"-")</f>
        <v>-</v>
      </c>
      <c r="G123" s="185">
        <v>3.5278969957081543</v>
      </c>
      <c r="H123" s="186">
        <f t="shared" si="20"/>
        <v>0.90103132406636322</v>
      </c>
      <c r="I123" s="185">
        <v>3.4131868131868131</v>
      </c>
      <c r="J123" s="186">
        <f t="shared" si="20"/>
        <v>-0.11471018252134124</v>
      </c>
      <c r="K123" s="185">
        <v>3.4363636363636365</v>
      </c>
      <c r="L123" s="186">
        <f t="shared" ref="L123:L131" si="21">IFERROR(K123-I123,"-")</f>
        <v>2.3176823176823458E-2</v>
      </c>
      <c r="M123" s="185"/>
      <c r="N123" s="186"/>
    </row>
    <row r="124" spans="1:15" x14ac:dyDescent="0.25">
      <c r="B124" s="117" t="s">
        <v>81</v>
      </c>
      <c r="C124" s="185" t="s">
        <v>227</v>
      </c>
      <c r="D124" s="186" t="s">
        <v>227</v>
      </c>
      <c r="E124" s="185">
        <v>2.7709923664122136</v>
      </c>
      <c r="F124" s="186" t="str">
        <f t="shared" si="20"/>
        <v>-</v>
      </c>
      <c r="G124" s="185">
        <v>3.9064327485380117</v>
      </c>
      <c r="H124" s="186">
        <f t="shared" si="20"/>
        <v>1.1354403821257981</v>
      </c>
      <c r="I124" s="185">
        <v>2.0308571428571427</v>
      </c>
      <c r="J124" s="186">
        <f t="shared" si="20"/>
        <v>-1.875575605680869</v>
      </c>
      <c r="K124" s="185">
        <v>2.1683748169838948</v>
      </c>
      <c r="L124" s="186">
        <f t="shared" si="21"/>
        <v>0.13751767412675209</v>
      </c>
      <c r="M124" s="185"/>
      <c r="N124" s="186"/>
    </row>
    <row r="125" spans="1:15" x14ac:dyDescent="0.25">
      <c r="B125" s="117" t="s">
        <v>83</v>
      </c>
      <c r="C125" s="185" t="s">
        <v>227</v>
      </c>
      <c r="D125" s="186" t="s">
        <v>227</v>
      </c>
      <c r="E125" s="185">
        <v>2.4885057471264367</v>
      </c>
      <c r="F125" s="186" t="str">
        <f t="shared" si="20"/>
        <v>-</v>
      </c>
      <c r="G125" s="185">
        <v>3.967123287671233</v>
      </c>
      <c r="H125" s="186">
        <f t="shared" si="20"/>
        <v>1.4786175405447963</v>
      </c>
      <c r="I125" s="185">
        <v>2.9682779456193353</v>
      </c>
      <c r="J125" s="186">
        <f t="shared" si="20"/>
        <v>-0.99884534205189768</v>
      </c>
      <c r="K125" s="185">
        <v>3.1173553719008265</v>
      </c>
      <c r="L125" s="186">
        <f t="shared" si="21"/>
        <v>0.14907742628149112</v>
      </c>
      <c r="M125" s="185"/>
      <c r="N125" s="186"/>
    </row>
    <row r="126" spans="1:15" x14ac:dyDescent="0.25">
      <c r="B126" s="117" t="s">
        <v>85</v>
      </c>
      <c r="C126" s="185">
        <v>2.2211538461538463</v>
      </c>
      <c r="D126" s="186">
        <v>-2.3625196232339092</v>
      </c>
      <c r="E126" s="185">
        <v>3.496</v>
      </c>
      <c r="F126" s="186">
        <f t="shared" si="20"/>
        <v>1.2748461538461537</v>
      </c>
      <c r="G126" s="185">
        <v>3.4109090909090911</v>
      </c>
      <c r="H126" s="186">
        <f t="shared" si="20"/>
        <v>-8.5090909090908884E-2</v>
      </c>
      <c r="I126" s="185">
        <v>2.9539918809201624</v>
      </c>
      <c r="J126" s="186">
        <f t="shared" si="20"/>
        <v>-0.45691720998892871</v>
      </c>
      <c r="K126" s="185">
        <v>3.9154135338345863</v>
      </c>
      <c r="L126" s="186">
        <f t="shared" si="21"/>
        <v>0.96142165291442394</v>
      </c>
      <c r="M126" s="185"/>
      <c r="N126" s="186"/>
    </row>
    <row r="127" spans="1:15" x14ac:dyDescent="0.25">
      <c r="B127" s="117" t="s">
        <v>87</v>
      </c>
      <c r="C127" s="185">
        <v>2.5809523809523811</v>
      </c>
      <c r="D127" s="186">
        <v>0.26986519042493207</v>
      </c>
      <c r="E127" s="185">
        <v>3.4175084175084174</v>
      </c>
      <c r="F127" s="186">
        <f t="shared" si="20"/>
        <v>0.83655603655603628</v>
      </c>
      <c r="G127" s="185">
        <v>2.1020599250936329</v>
      </c>
      <c r="H127" s="186">
        <f t="shared" si="20"/>
        <v>-1.3154484924147845</v>
      </c>
      <c r="I127" s="185">
        <v>9.6633858267716537</v>
      </c>
      <c r="J127" s="186">
        <f t="shared" si="20"/>
        <v>7.5613259016780212</v>
      </c>
      <c r="K127" s="185">
        <v>3.7929373996789728</v>
      </c>
      <c r="L127" s="186">
        <f t="shared" si="21"/>
        <v>-5.8704484270926809</v>
      </c>
      <c r="M127" s="185"/>
      <c r="N127" s="186"/>
    </row>
    <row r="128" spans="1:15" x14ac:dyDescent="0.25">
      <c r="A128" s="123"/>
      <c r="B128" s="117" t="s">
        <v>89</v>
      </c>
      <c r="C128" s="185">
        <v>1.8445945945945945</v>
      </c>
      <c r="D128" s="186">
        <v>-1.315710748916856</v>
      </c>
      <c r="E128" s="185">
        <v>3.5809682804674456</v>
      </c>
      <c r="F128" s="186">
        <f t="shared" si="20"/>
        <v>1.7363736858728511</v>
      </c>
      <c r="G128" s="185">
        <v>2.1703406813627253</v>
      </c>
      <c r="H128" s="186">
        <f t="shared" si="20"/>
        <v>-1.4106275991047204</v>
      </c>
      <c r="I128" s="185">
        <v>6.4522875816993466</v>
      </c>
      <c r="J128" s="186">
        <f t="shared" si="20"/>
        <v>4.2819469003366208</v>
      </c>
      <c r="K128" s="185">
        <v>2.9451612903225808</v>
      </c>
      <c r="L128" s="186">
        <f t="shared" si="21"/>
        <v>-3.5071262913767658</v>
      </c>
      <c r="M128" s="185"/>
      <c r="N128" s="186"/>
    </row>
    <row r="129" spans="2:15" x14ac:dyDescent="0.25">
      <c r="B129" s="117" t="s">
        <v>91</v>
      </c>
      <c r="C129" s="185">
        <v>1.9931972789115646</v>
      </c>
      <c r="D129" s="186">
        <v>-1.0625211961617491</v>
      </c>
      <c r="E129" s="185">
        <v>3.5132867132867132</v>
      </c>
      <c r="F129" s="186">
        <f t="shared" si="20"/>
        <v>1.5200894343751485</v>
      </c>
      <c r="G129" s="185">
        <v>2.9498364231188661</v>
      </c>
      <c r="H129" s="186">
        <f t="shared" si="20"/>
        <v>-0.56345029016784709</v>
      </c>
      <c r="I129" s="185">
        <v>3.0739700374531833</v>
      </c>
      <c r="J129" s="186">
        <f t="shared" si="20"/>
        <v>0.12413361433431724</v>
      </c>
      <c r="K129" s="185">
        <v>2.8123827392120075</v>
      </c>
      <c r="L129" s="186">
        <f t="shared" si="21"/>
        <v>-0.26158729824117577</v>
      </c>
      <c r="M129" s="185"/>
      <c r="N129" s="186"/>
    </row>
    <row r="130" spans="2:15" x14ac:dyDescent="0.25">
      <c r="B130" s="117" t="s">
        <v>93</v>
      </c>
      <c r="C130" s="185">
        <v>2.7306122448979591</v>
      </c>
      <c r="D130" s="186">
        <v>-0.46459627329192577</v>
      </c>
      <c r="E130" s="185">
        <v>3.325072886297376</v>
      </c>
      <c r="F130" s="186">
        <f t="shared" si="20"/>
        <v>0.5944606413994169</v>
      </c>
      <c r="G130" s="185">
        <v>2.7547600913937549</v>
      </c>
      <c r="H130" s="186">
        <f t="shared" si="20"/>
        <v>-0.57031279490362108</v>
      </c>
      <c r="I130" s="185">
        <v>3.2570671378091873</v>
      </c>
      <c r="J130" s="186">
        <f t="shared" si="20"/>
        <v>0.50230704641543245</v>
      </c>
      <c r="K130" s="185">
        <v>3.14419795221843</v>
      </c>
      <c r="L130" s="186">
        <f t="shared" si="21"/>
        <v>-0.11286918559075731</v>
      </c>
      <c r="M130" s="185"/>
      <c r="N130" s="186"/>
    </row>
    <row r="131" spans="2:15" ht="15.75" x14ac:dyDescent="0.25">
      <c r="B131" s="120" t="s">
        <v>30</v>
      </c>
      <c r="C131" s="187">
        <v>2.9005328596802844</v>
      </c>
      <c r="D131" s="188">
        <v>-0.25434285733692397</v>
      </c>
      <c r="E131" s="187">
        <v>3.3324340527577938</v>
      </c>
      <c r="F131" s="188">
        <f t="shared" si="20"/>
        <v>0.4319011930775094</v>
      </c>
      <c r="G131" s="187">
        <v>3.3630130079661189</v>
      </c>
      <c r="H131" s="188">
        <f t="shared" si="20"/>
        <v>3.0578955208325098E-2</v>
      </c>
      <c r="I131" s="187">
        <v>3.4575820024042589</v>
      </c>
      <c r="J131" s="188">
        <f t="shared" si="20"/>
        <v>9.4568994438140042E-2</v>
      </c>
      <c r="K131" s="187">
        <v>3.4272710210210211</v>
      </c>
      <c r="L131" s="188">
        <f t="shared" si="21"/>
        <v>-3.0310981383237845E-2</v>
      </c>
      <c r="M131" s="187">
        <v>3.0897357098955132</v>
      </c>
      <c r="N131" s="188">
        <v>-0.56928277321474807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0" t="s">
        <v>287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v>2020</v>
      </c>
      <c r="D139" s="295"/>
      <c r="E139" s="296">
        <v>2021</v>
      </c>
      <c r="F139" s="295"/>
      <c r="G139" s="296">
        <v>2022</v>
      </c>
      <c r="H139" s="295"/>
      <c r="I139" s="296">
        <v>2023</v>
      </c>
      <c r="J139" s="295"/>
      <c r="K139" s="296">
        <v>2024</v>
      </c>
      <c r="L139" s="295"/>
      <c r="M139" s="296">
        <v>2025</v>
      </c>
      <c r="N139" s="297"/>
    </row>
    <row r="140" spans="2:15" ht="16.5" thickTop="1" thickBot="1" x14ac:dyDescent="0.3">
      <c r="B140" s="85"/>
      <c r="C140" s="114" t="s">
        <v>69</v>
      </c>
      <c r="D140" s="115" t="str">
        <f>CONCATENATE("dif ",RIGHT(C139,2),"/",RIGHT(C139-1,2))</f>
        <v>dif 20/19</v>
      </c>
      <c r="E140" s="116" t="s">
        <v>69</v>
      </c>
      <c r="F140" s="115" t="str">
        <f>CONCATENATE("dif ",RIGHT(E139,2),"/",RIGHT(C139,2))</f>
        <v>dif 21/20</v>
      </c>
      <c r="G140" s="116" t="s">
        <v>69</v>
      </c>
      <c r="H140" s="115" t="str">
        <f>CONCATENATE("dif ",RIGHT(G139,2),"/",RIGHT(E139,2))</f>
        <v>dif 22/21</v>
      </c>
      <c r="I140" s="116" t="s">
        <v>69</v>
      </c>
      <c r="J140" s="115" t="str">
        <f>CONCATENATE("dif ",RIGHT(I139,2),"/",RIGHT(G139,2))</f>
        <v>dif 23/22</v>
      </c>
      <c r="K140" s="116" t="s">
        <v>69</v>
      </c>
      <c r="L140" s="115" t="str">
        <f>CONCATENATE("dif ",RIGHT(K139,2),"/",RIGHT(I139,2))</f>
        <v>dif 24/23</v>
      </c>
      <c r="M140" s="116" t="s">
        <v>69</v>
      </c>
      <c r="N140" s="115" t="str">
        <f>CONCATENATE("dif ",RIGHT(M139,2),"/",RIGHT(K139,2))</f>
        <v>dif 25/24</v>
      </c>
    </row>
    <row r="141" spans="2:15" x14ac:dyDescent="0.25">
      <c r="B141" s="117" t="s">
        <v>71</v>
      </c>
      <c r="C141" s="185">
        <v>3.2248243559718968</v>
      </c>
      <c r="D141" s="186">
        <v>6.8348353342047918E-2</v>
      </c>
      <c r="E141" s="185">
        <v>2.1025641025641026</v>
      </c>
      <c r="F141" s="186">
        <f t="shared" ref="F141:J143" si="22">IFERROR(E141-C141,"-")</f>
        <v>-1.1222602534077941</v>
      </c>
      <c r="G141" s="185">
        <v>3.4815983175604628</v>
      </c>
      <c r="H141" s="186">
        <f t="shared" si="22"/>
        <v>1.3790342149963601</v>
      </c>
      <c r="I141" s="185">
        <v>3.0078160919540231</v>
      </c>
      <c r="J141" s="186">
        <f t="shared" si="22"/>
        <v>-0.47378222560643968</v>
      </c>
      <c r="K141" s="185">
        <v>3.0891038696537678</v>
      </c>
      <c r="L141" s="186">
        <f t="shared" ref="L141:L143" si="23">IFERROR(K141-I141,"-")</f>
        <v>8.1287777699744712E-2</v>
      </c>
      <c r="M141" s="185">
        <v>2.6489778164419313</v>
      </c>
      <c r="N141" s="186">
        <f t="shared" ref="N141:N143" si="24">IFERROR(M141-K141,"-")</f>
        <v>-0.44012605321183651</v>
      </c>
    </row>
    <row r="142" spans="2:15" x14ac:dyDescent="0.25">
      <c r="B142" s="117" t="s">
        <v>73</v>
      </c>
      <c r="C142" s="185">
        <v>2.8220858895705523</v>
      </c>
      <c r="D142" s="186">
        <v>-9.7413215975064915E-2</v>
      </c>
      <c r="E142" s="185">
        <v>1.8482142857142858</v>
      </c>
      <c r="F142" s="186">
        <f t="shared" si="22"/>
        <v>-0.97387160385626648</v>
      </c>
      <c r="G142" s="185">
        <v>3.0127931769722816</v>
      </c>
      <c r="H142" s="186">
        <f t="shared" si="22"/>
        <v>1.1645788912579957</v>
      </c>
      <c r="I142" s="185">
        <v>2.9518987341772154</v>
      </c>
      <c r="J142" s="186">
        <f t="shared" si="22"/>
        <v>-6.0894442795066173E-2</v>
      </c>
      <c r="K142" s="185">
        <v>2.8136952498457743</v>
      </c>
      <c r="L142" s="186">
        <f t="shared" si="23"/>
        <v>-0.13820348433144103</v>
      </c>
      <c r="M142" s="185"/>
      <c r="N142" s="186"/>
    </row>
    <row r="143" spans="2:15" x14ac:dyDescent="0.25">
      <c r="B143" s="117" t="s">
        <v>75</v>
      </c>
      <c r="C143" s="185">
        <v>3.3368644067796609</v>
      </c>
      <c r="D143" s="186">
        <v>0.42645278450363167</v>
      </c>
      <c r="E143" s="185">
        <v>2.0061475409836067</v>
      </c>
      <c r="F143" s="186">
        <f t="shared" si="22"/>
        <v>-1.3307168657960542</v>
      </c>
      <c r="G143" s="185">
        <v>3.3627272727272728</v>
      </c>
      <c r="H143" s="186">
        <f t="shared" si="22"/>
        <v>1.3565797317436661</v>
      </c>
      <c r="I143" s="185">
        <v>3.0681431005110733</v>
      </c>
      <c r="J143" s="186">
        <f t="shared" si="22"/>
        <v>-0.29458417221619948</v>
      </c>
      <c r="K143" s="185">
        <v>3.3477758521086076</v>
      </c>
      <c r="L143" s="186">
        <f t="shared" si="23"/>
        <v>0.27963275159753431</v>
      </c>
      <c r="M143" s="185"/>
      <c r="N143" s="186"/>
    </row>
    <row r="144" spans="2:15" x14ac:dyDescent="0.25">
      <c r="B144" s="117" t="s">
        <v>77</v>
      </c>
      <c r="C144" s="185" t="s">
        <v>227</v>
      </c>
      <c r="D144" s="186" t="s">
        <v>227</v>
      </c>
      <c r="E144" s="185">
        <v>3.1631419939577041</v>
      </c>
      <c r="F144" s="186" t="str">
        <f>IFERROR(E144-C144,"-")</f>
        <v>-</v>
      </c>
      <c r="G144" s="185">
        <v>3.6690140845070425</v>
      </c>
      <c r="H144" s="186">
        <f>IFERROR(G144-E144,"-")</f>
        <v>0.50587209054933835</v>
      </c>
      <c r="I144" s="185">
        <v>2.8441330998248686</v>
      </c>
      <c r="J144" s="186">
        <f>IFERROR(I144-G144,"-")</f>
        <v>-0.82488098468217386</v>
      </c>
      <c r="K144" s="185">
        <v>3.0526849037487334</v>
      </c>
      <c r="L144" s="186">
        <f>IFERROR(K144-I144,"-")</f>
        <v>0.20855180392386474</v>
      </c>
      <c r="M144" s="185"/>
      <c r="N144" s="186"/>
    </row>
    <row r="145" spans="1:15" x14ac:dyDescent="0.25">
      <c r="B145" s="117" t="s">
        <v>79</v>
      </c>
      <c r="C145" s="185" t="s">
        <v>227</v>
      </c>
      <c r="D145" s="186" t="s">
        <v>227</v>
      </c>
      <c r="E145" s="185">
        <v>1.9887005649717515</v>
      </c>
      <c r="F145" s="186" t="str">
        <f t="shared" ref="F145:J153" si="25">IFERROR(E145-C145,"-")</f>
        <v>-</v>
      </c>
      <c r="G145" s="185">
        <v>4.1291666666666664</v>
      </c>
      <c r="H145" s="186">
        <f t="shared" si="25"/>
        <v>2.1404661016949147</v>
      </c>
      <c r="I145" s="185">
        <v>3.4113924050632911</v>
      </c>
      <c r="J145" s="186">
        <f t="shared" si="25"/>
        <v>-0.71777426160337532</v>
      </c>
      <c r="K145" s="185">
        <v>3.6533333333333333</v>
      </c>
      <c r="L145" s="186">
        <f t="shared" ref="L145:L153" si="26">IFERROR(K145-I145,"-")</f>
        <v>0.24194092827004221</v>
      </c>
      <c r="M145" s="185"/>
      <c r="N145" s="186"/>
    </row>
    <row r="146" spans="1:15" x14ac:dyDescent="0.25">
      <c r="B146" s="117" t="s">
        <v>81</v>
      </c>
      <c r="C146" s="185" t="s">
        <v>227</v>
      </c>
      <c r="D146" s="186" t="s">
        <v>227</v>
      </c>
      <c r="E146" s="185">
        <v>2.6368421052631579</v>
      </c>
      <c r="F146" s="186" t="str">
        <f t="shared" si="25"/>
        <v>-</v>
      </c>
      <c r="G146" s="185">
        <v>3.4030303030303028</v>
      </c>
      <c r="H146" s="186">
        <f t="shared" si="25"/>
        <v>0.76618819776714497</v>
      </c>
      <c r="I146" s="185">
        <v>2.2542372881355934</v>
      </c>
      <c r="J146" s="186">
        <f t="shared" si="25"/>
        <v>-1.1487930148947094</v>
      </c>
      <c r="K146" s="185">
        <v>3.1690821256038646</v>
      </c>
      <c r="L146" s="186">
        <f t="shared" si="26"/>
        <v>0.91484483746827117</v>
      </c>
      <c r="M146" s="185"/>
      <c r="N146" s="186"/>
    </row>
    <row r="147" spans="1:15" x14ac:dyDescent="0.25">
      <c r="B147" s="117" t="s">
        <v>83</v>
      </c>
      <c r="C147" s="185" t="s">
        <v>227</v>
      </c>
      <c r="D147" s="186" t="s">
        <v>227</v>
      </c>
      <c r="E147" s="185">
        <v>2.7804347826086957</v>
      </c>
      <c r="F147" s="186" t="str">
        <f t="shared" si="25"/>
        <v>-</v>
      </c>
      <c r="G147" s="185">
        <v>4.4758771929824563</v>
      </c>
      <c r="H147" s="186">
        <f t="shared" si="25"/>
        <v>1.6954424103737606</v>
      </c>
      <c r="I147" s="185">
        <v>3.7583497053045187</v>
      </c>
      <c r="J147" s="186">
        <f t="shared" si="25"/>
        <v>-0.71752748767793761</v>
      </c>
      <c r="K147" s="185">
        <v>3.1252525252525252</v>
      </c>
      <c r="L147" s="186">
        <f t="shared" si="26"/>
        <v>-0.63309718005199356</v>
      </c>
      <c r="M147" s="185"/>
      <c r="N147" s="186"/>
    </row>
    <row r="148" spans="1:15" x14ac:dyDescent="0.25">
      <c r="B148" s="117" t="s">
        <v>85</v>
      </c>
      <c r="C148" s="185">
        <v>2.5029585798816569</v>
      </c>
      <c r="D148" s="186">
        <v>-2.7649972212233154</v>
      </c>
      <c r="E148" s="185">
        <v>4.0877192982456139</v>
      </c>
      <c r="F148" s="186">
        <f t="shared" si="25"/>
        <v>1.5847607183639569</v>
      </c>
      <c r="G148" s="185">
        <v>3.3537906137184117</v>
      </c>
      <c r="H148" s="186">
        <f t="shared" si="25"/>
        <v>-0.73392868452720217</v>
      </c>
      <c r="I148" s="185">
        <v>5.3590664272890489</v>
      </c>
      <c r="J148" s="186">
        <f t="shared" si="25"/>
        <v>2.0052758135706372</v>
      </c>
      <c r="K148" s="185">
        <v>4.5181674565560819</v>
      </c>
      <c r="L148" s="186">
        <f t="shared" si="26"/>
        <v>-0.84089897073296704</v>
      </c>
      <c r="M148" s="185"/>
      <c r="N148" s="186"/>
    </row>
    <row r="149" spans="1:15" x14ac:dyDescent="0.25">
      <c r="B149" s="117" t="s">
        <v>87</v>
      </c>
      <c r="C149" s="185">
        <v>2.1721311475409837</v>
      </c>
      <c r="D149" s="186">
        <v>-1.8519330235820113</v>
      </c>
      <c r="E149" s="185">
        <v>3.1950718685831623</v>
      </c>
      <c r="F149" s="186">
        <f t="shared" si="25"/>
        <v>1.0229407210421786</v>
      </c>
      <c r="G149" s="185">
        <v>2.6366197183098592</v>
      </c>
      <c r="H149" s="186">
        <f t="shared" si="25"/>
        <v>-0.55845215027330308</v>
      </c>
      <c r="I149" s="185">
        <v>3.9280575539568345</v>
      </c>
      <c r="J149" s="186">
        <f t="shared" si="25"/>
        <v>1.2914378356469753</v>
      </c>
      <c r="K149" s="185">
        <v>4.2538461538461538</v>
      </c>
      <c r="L149" s="186">
        <f t="shared" si="26"/>
        <v>0.3257885998893193</v>
      </c>
      <c r="M149" s="185"/>
      <c r="N149" s="186"/>
    </row>
    <row r="150" spans="1:15" x14ac:dyDescent="0.25">
      <c r="A150" s="123"/>
      <c r="B150" s="117" t="s">
        <v>89</v>
      </c>
      <c r="C150" s="185">
        <v>1.7105263157894737</v>
      </c>
      <c r="D150" s="186">
        <v>-1.4695254976820291</v>
      </c>
      <c r="E150" s="185">
        <v>3.2486938349007315</v>
      </c>
      <c r="F150" s="186">
        <f t="shared" si="25"/>
        <v>1.5381675191112578</v>
      </c>
      <c r="G150" s="185">
        <v>2.5501330967169475</v>
      </c>
      <c r="H150" s="186">
        <f t="shared" si="25"/>
        <v>-0.69856073818378395</v>
      </c>
      <c r="I150" s="185">
        <v>3.7243816254416959</v>
      </c>
      <c r="J150" s="186">
        <f t="shared" si="25"/>
        <v>1.1742485287247484</v>
      </c>
      <c r="K150" s="185">
        <v>4.0418250950570345</v>
      </c>
      <c r="L150" s="186">
        <f t="shared" si="26"/>
        <v>0.31744346961533854</v>
      </c>
      <c r="M150" s="185"/>
      <c r="N150" s="186"/>
    </row>
    <row r="151" spans="1:15" x14ac:dyDescent="0.25">
      <c r="B151" s="117" t="s">
        <v>91</v>
      </c>
      <c r="C151" s="185">
        <v>2.3322033898305086</v>
      </c>
      <c r="D151" s="186">
        <v>-0.92507360547465556</v>
      </c>
      <c r="E151" s="185">
        <v>3.2394548994159638</v>
      </c>
      <c r="F151" s="186">
        <f t="shared" si="25"/>
        <v>0.9072515095854552</v>
      </c>
      <c r="G151" s="185">
        <v>2.7950963222416814</v>
      </c>
      <c r="H151" s="186">
        <f t="shared" si="25"/>
        <v>-0.4443585771742824</v>
      </c>
      <c r="I151" s="185">
        <v>3.3473531544597535</v>
      </c>
      <c r="J151" s="186">
        <f t="shared" si="25"/>
        <v>0.55225683221807209</v>
      </c>
      <c r="K151" s="185">
        <v>2.7167487684729066</v>
      </c>
      <c r="L151" s="186">
        <f t="shared" si="26"/>
        <v>-0.63060438598684687</v>
      </c>
      <c r="M151" s="185"/>
      <c r="N151" s="186"/>
    </row>
    <row r="152" spans="1:15" x14ac:dyDescent="0.25">
      <c r="B152" s="117" t="s">
        <v>93</v>
      </c>
      <c r="C152" s="185">
        <v>2.5040983606557377</v>
      </c>
      <c r="D152" s="186">
        <v>-0.59926505197756841</v>
      </c>
      <c r="E152" s="185">
        <v>4.466221232368226</v>
      </c>
      <c r="F152" s="186">
        <f t="shared" si="25"/>
        <v>1.9621228717124883</v>
      </c>
      <c r="G152" s="185">
        <v>2.5809756097560976</v>
      </c>
      <c r="H152" s="186">
        <f t="shared" si="25"/>
        <v>-1.8852456226121284</v>
      </c>
      <c r="I152" s="185">
        <v>3.2475832438238452</v>
      </c>
      <c r="J152" s="186">
        <f t="shared" si="25"/>
        <v>0.66660763406774759</v>
      </c>
      <c r="K152" s="185">
        <v>2.922064244339126</v>
      </c>
      <c r="L152" s="186">
        <f t="shared" si="26"/>
        <v>-0.32551899948471918</v>
      </c>
      <c r="M152" s="185"/>
      <c r="N152" s="186"/>
    </row>
    <row r="153" spans="1:15" ht="15.75" x14ac:dyDescent="0.25">
      <c r="B153" s="120" t="s">
        <v>30</v>
      </c>
      <c r="C153" s="187">
        <v>2.8492474710091291</v>
      </c>
      <c r="D153" s="188">
        <v>-0.3826897017657398</v>
      </c>
      <c r="E153" s="187">
        <v>3.2031719989062073</v>
      </c>
      <c r="F153" s="188">
        <f t="shared" si="25"/>
        <v>0.35392452789707818</v>
      </c>
      <c r="G153" s="187">
        <v>3.0895124766894591</v>
      </c>
      <c r="H153" s="188">
        <f t="shared" si="25"/>
        <v>-0.11365952221674824</v>
      </c>
      <c r="I153" s="187">
        <v>3.262616401321718</v>
      </c>
      <c r="J153" s="188">
        <f t="shared" si="25"/>
        <v>0.17310392463225899</v>
      </c>
      <c r="K153" s="187">
        <v>3.2117772529900206</v>
      </c>
      <c r="L153" s="188">
        <f t="shared" si="26"/>
        <v>-5.0839148331697448E-2</v>
      </c>
      <c r="M153" s="187">
        <v>2.6489778164419313</v>
      </c>
      <c r="N153" s="188">
        <v>-0.44012605321183651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0" t="s">
        <v>288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v>2020</v>
      </c>
      <c r="D161" s="295"/>
      <c r="E161" s="296">
        <v>2021</v>
      </c>
      <c r="F161" s="295"/>
      <c r="G161" s="296">
        <v>2022</v>
      </c>
      <c r="H161" s="295"/>
      <c r="I161" s="296">
        <v>2023</v>
      </c>
      <c r="J161" s="295"/>
      <c r="K161" s="296">
        <v>2024</v>
      </c>
      <c r="L161" s="295"/>
      <c r="M161" s="296">
        <v>2025</v>
      </c>
      <c r="N161" s="297"/>
    </row>
    <row r="162" spans="2:14" ht="16.5" thickTop="1" thickBot="1" x14ac:dyDescent="0.3">
      <c r="B162" s="85"/>
      <c r="C162" s="114" t="s">
        <v>69</v>
      </c>
      <c r="D162" s="115" t="str">
        <f>CONCATENATE("dif ",RIGHT(C161,2),"/",RIGHT(C161-1,2))</f>
        <v>dif 20/19</v>
      </c>
      <c r="E162" s="116" t="s">
        <v>69</v>
      </c>
      <c r="F162" s="115" t="str">
        <f>CONCATENATE("dif ",RIGHT(E161,2),"/",RIGHT(C161,2))</f>
        <v>dif 21/20</v>
      </c>
      <c r="G162" s="116" t="s">
        <v>69</v>
      </c>
      <c r="H162" s="115" t="str">
        <f>CONCATENATE("dif ",RIGHT(G161,2),"/",RIGHT(E161,2))</f>
        <v>dif 22/21</v>
      </c>
      <c r="I162" s="116" t="s">
        <v>69</v>
      </c>
      <c r="J162" s="115" t="str">
        <f>CONCATENATE("dif ",RIGHT(I161,2),"/",RIGHT(G161,2))</f>
        <v>dif 23/22</v>
      </c>
      <c r="K162" s="116" t="s">
        <v>69</v>
      </c>
      <c r="L162" s="115" t="str">
        <f>CONCATENATE("dif ",RIGHT(K161,2),"/",RIGHT(I161,2))</f>
        <v>dif 24/23</v>
      </c>
      <c r="M162" s="116" t="s">
        <v>69</v>
      </c>
      <c r="N162" s="115" t="str">
        <f>CONCATENATE("dif ",RIGHT(M161,2),"/",RIGHT(K161,2))</f>
        <v>dif 25/24</v>
      </c>
    </row>
    <row r="163" spans="2:14" x14ac:dyDescent="0.25">
      <c r="B163" s="117" t="s">
        <v>71</v>
      </c>
      <c r="C163" s="185">
        <v>2.6476462196861625</v>
      </c>
      <c r="D163" s="186">
        <v>-0.18777697780600056</v>
      </c>
      <c r="E163" s="185">
        <v>2.2834645669291338</v>
      </c>
      <c r="F163" s="186">
        <f t="shared" ref="F163:J165" si="27">IFERROR(E163-C163,"-")</f>
        <v>-0.36418165275702874</v>
      </c>
      <c r="G163" s="185">
        <v>2.575113808801214</v>
      </c>
      <c r="H163" s="186">
        <f t="shared" si="27"/>
        <v>0.29164924187208019</v>
      </c>
      <c r="I163" s="185">
        <v>3.2624390243902437</v>
      </c>
      <c r="J163" s="186">
        <f t="shared" si="27"/>
        <v>0.6873252155890297</v>
      </c>
      <c r="K163" s="185">
        <v>3.4018801410105759</v>
      </c>
      <c r="L163" s="186">
        <f t="shared" ref="L163:L165" si="28">IFERROR(K163-I163,"-")</f>
        <v>0.13944111662033221</v>
      </c>
      <c r="M163" s="185">
        <v>2.6550116550116551</v>
      </c>
      <c r="N163" s="186">
        <f t="shared" ref="N163:N165" si="29">IFERROR(M163-K163,"-")</f>
        <v>-0.74686848599892075</v>
      </c>
    </row>
    <row r="164" spans="2:14" x14ac:dyDescent="0.25">
      <c r="B164" s="117" t="s">
        <v>73</v>
      </c>
      <c r="C164" s="185">
        <v>2.5011627906976743</v>
      </c>
      <c r="D164" s="186">
        <v>-0.39412516741750903</v>
      </c>
      <c r="E164" s="185">
        <v>1.8796561604584527</v>
      </c>
      <c r="F164" s="186">
        <f t="shared" si="27"/>
        <v>-0.62150663023922159</v>
      </c>
      <c r="G164" s="185">
        <v>2.497737556561086</v>
      </c>
      <c r="H164" s="186">
        <f t="shared" si="27"/>
        <v>0.61808139610263324</v>
      </c>
      <c r="I164" s="185">
        <v>2.7587822014051522</v>
      </c>
      <c r="J164" s="186">
        <f t="shared" si="27"/>
        <v>0.2610446448440662</v>
      </c>
      <c r="K164" s="185">
        <v>3.1713917525773194</v>
      </c>
      <c r="L164" s="186">
        <f t="shared" si="28"/>
        <v>0.41260955117216724</v>
      </c>
      <c r="M164" s="185"/>
      <c r="N164" s="186"/>
    </row>
    <row r="165" spans="2:14" x14ac:dyDescent="0.25">
      <c r="B165" s="117" t="s">
        <v>75</v>
      </c>
      <c r="C165" s="185">
        <v>2.3419023136246788</v>
      </c>
      <c r="D165" s="186">
        <v>-0.36957309621138679</v>
      </c>
      <c r="E165" s="185">
        <v>1.9816176470588236</v>
      </c>
      <c r="F165" s="186">
        <f t="shared" si="27"/>
        <v>-0.36028466656585523</v>
      </c>
      <c r="G165" s="185">
        <v>3.1100217864923749</v>
      </c>
      <c r="H165" s="186">
        <f t="shared" si="27"/>
        <v>1.1284041394335513</v>
      </c>
      <c r="I165" s="185">
        <v>2.9254201680672267</v>
      </c>
      <c r="J165" s="186">
        <f t="shared" si="27"/>
        <v>-0.18460161842514822</v>
      </c>
      <c r="K165" s="185">
        <v>3.0355220667384284</v>
      </c>
      <c r="L165" s="186">
        <f t="shared" si="28"/>
        <v>0.11010189867120168</v>
      </c>
      <c r="M165" s="185"/>
      <c r="N165" s="186"/>
    </row>
    <row r="166" spans="2:14" x14ac:dyDescent="0.25">
      <c r="B166" s="117" t="s">
        <v>77</v>
      </c>
      <c r="C166" s="185" t="s">
        <v>227</v>
      </c>
      <c r="D166" s="186" t="s">
        <v>227</v>
      </c>
      <c r="E166" s="185">
        <v>2.4818840579710146</v>
      </c>
      <c r="F166" s="186" t="str">
        <f>IFERROR(E166-C166,"-")</f>
        <v>-</v>
      </c>
      <c r="G166" s="185">
        <v>3.3536379018612523</v>
      </c>
      <c r="H166" s="186">
        <f>IFERROR(G166-E166,"-")</f>
        <v>0.87175384389023769</v>
      </c>
      <c r="I166" s="185">
        <v>2.8601626016260164</v>
      </c>
      <c r="J166" s="186">
        <f>IFERROR(I166-G166,"-")</f>
        <v>-0.49347530023523589</v>
      </c>
      <c r="K166" s="185">
        <v>3.2119658119658121</v>
      </c>
      <c r="L166" s="186">
        <f>IFERROR(K166-I166,"-")</f>
        <v>0.35180321033979567</v>
      </c>
      <c r="M166" s="185"/>
      <c r="N166" s="186"/>
    </row>
    <row r="167" spans="2:14" x14ac:dyDescent="0.25">
      <c r="B167" s="117" t="s">
        <v>79</v>
      </c>
      <c r="C167" s="185" t="s">
        <v>227</v>
      </c>
      <c r="D167" s="186" t="s">
        <v>227</v>
      </c>
      <c r="E167" s="185">
        <v>2.5666251556662516</v>
      </c>
      <c r="F167" s="186" t="str">
        <f t="shared" ref="F167:J175" si="30">IFERROR(E167-C167,"-")</f>
        <v>-</v>
      </c>
      <c r="G167" s="185">
        <v>2.7726495726495726</v>
      </c>
      <c r="H167" s="186">
        <f t="shared" si="30"/>
        <v>0.20602441698332097</v>
      </c>
      <c r="I167" s="185">
        <v>3.4193548387096775</v>
      </c>
      <c r="J167" s="186">
        <f t="shared" si="30"/>
        <v>0.64670526606010492</v>
      </c>
      <c r="K167" s="185">
        <v>3.05</v>
      </c>
      <c r="L167" s="186">
        <f t="shared" ref="L167:L175" si="31">IFERROR(K167-I167,"-")</f>
        <v>-0.36935483870967767</v>
      </c>
      <c r="M167" s="185"/>
      <c r="N167" s="186"/>
    </row>
    <row r="168" spans="2:14" x14ac:dyDescent="0.25">
      <c r="B168" s="117" t="s">
        <v>81</v>
      </c>
      <c r="C168" s="185" t="s">
        <v>227</v>
      </c>
      <c r="D168" s="186" t="s">
        <v>227</v>
      </c>
      <c r="E168" s="185">
        <v>2.5984848484848486</v>
      </c>
      <c r="F168" s="186" t="str">
        <f t="shared" si="30"/>
        <v>-</v>
      </c>
      <c r="G168" s="185">
        <v>2.6290726817042605</v>
      </c>
      <c r="H168" s="186">
        <f t="shared" si="30"/>
        <v>3.0587833219411831E-2</v>
      </c>
      <c r="I168" s="185">
        <v>3.8049886621315192</v>
      </c>
      <c r="J168" s="186">
        <f t="shared" si="30"/>
        <v>1.1759159804272588</v>
      </c>
      <c r="K168" s="185">
        <v>2.4794520547945207</v>
      </c>
      <c r="L168" s="186">
        <f t="shared" si="31"/>
        <v>-1.3255366073369985</v>
      </c>
      <c r="M168" s="185"/>
      <c r="N168" s="186"/>
    </row>
    <row r="169" spans="2:14" x14ac:dyDescent="0.25">
      <c r="B169" s="117" t="s">
        <v>83</v>
      </c>
      <c r="C169" s="185" t="s">
        <v>227</v>
      </c>
      <c r="D169" s="186" t="s">
        <v>227</v>
      </c>
      <c r="E169" s="185">
        <v>2.5320623916811091</v>
      </c>
      <c r="F169" s="186" t="str">
        <f t="shared" si="30"/>
        <v>-</v>
      </c>
      <c r="G169" s="185">
        <v>3.0395061728395061</v>
      </c>
      <c r="H169" s="186">
        <f t="shared" si="30"/>
        <v>0.50744378115839694</v>
      </c>
      <c r="I169" s="185">
        <v>3.221294363256785</v>
      </c>
      <c r="J169" s="186">
        <f t="shared" si="30"/>
        <v>0.18178819041727889</v>
      </c>
      <c r="K169" s="185">
        <v>2.9655963302752295</v>
      </c>
      <c r="L169" s="186">
        <f t="shared" si="31"/>
        <v>-0.25569803298155547</v>
      </c>
      <c r="M169" s="185"/>
      <c r="N169" s="186"/>
    </row>
    <row r="170" spans="2:14" x14ac:dyDescent="0.25">
      <c r="B170" s="117" t="s">
        <v>85</v>
      </c>
      <c r="C170" s="185">
        <v>2.5263157894736841</v>
      </c>
      <c r="D170" s="186">
        <v>-1.203735144312394</v>
      </c>
      <c r="E170" s="185">
        <v>3.0444444444444443</v>
      </c>
      <c r="F170" s="186">
        <f t="shared" si="30"/>
        <v>0.51812865497076022</v>
      </c>
      <c r="G170" s="185">
        <v>3.2798634812286691</v>
      </c>
      <c r="H170" s="186">
        <f t="shared" si="30"/>
        <v>0.23541903678422482</v>
      </c>
      <c r="I170" s="185">
        <v>3.7811735941320292</v>
      </c>
      <c r="J170" s="186">
        <f t="shared" si="30"/>
        <v>0.50131011290336014</v>
      </c>
      <c r="K170" s="185">
        <v>3.7306967984934087</v>
      </c>
      <c r="L170" s="186">
        <f t="shared" si="31"/>
        <v>-5.0476795638620509E-2</v>
      </c>
      <c r="M170" s="185"/>
      <c r="N170" s="186"/>
    </row>
    <row r="171" spans="2:14" x14ac:dyDescent="0.25">
      <c r="B171" s="117" t="s">
        <v>87</v>
      </c>
      <c r="C171" s="185">
        <v>2.058252427184466</v>
      </c>
      <c r="D171" s="186">
        <v>-1.5686132444573251</v>
      </c>
      <c r="E171" s="185">
        <v>2.6835443037974684</v>
      </c>
      <c r="F171" s="186">
        <f t="shared" si="30"/>
        <v>0.62529187661300245</v>
      </c>
      <c r="G171" s="185">
        <v>2.7576301615798924</v>
      </c>
      <c r="H171" s="186">
        <f t="shared" si="30"/>
        <v>7.4085857782423936E-2</v>
      </c>
      <c r="I171" s="185">
        <v>2.4781021897810218</v>
      </c>
      <c r="J171" s="186">
        <f t="shared" si="30"/>
        <v>-0.27952797179887057</v>
      </c>
      <c r="K171" s="185">
        <v>3.4807370184254607</v>
      </c>
      <c r="L171" s="186">
        <f t="shared" si="31"/>
        <v>1.0026348286444389</v>
      </c>
      <c r="M171" s="185"/>
      <c r="N171" s="186"/>
    </row>
    <row r="172" spans="2:14" x14ac:dyDescent="0.25">
      <c r="B172" s="117" t="s">
        <v>89</v>
      </c>
      <c r="C172" s="185">
        <v>1.7537688442211055</v>
      </c>
      <c r="D172" s="186">
        <v>-1.3114868877012933</v>
      </c>
      <c r="E172" s="185">
        <v>2.5418641390205372</v>
      </c>
      <c r="F172" s="186">
        <f t="shared" si="30"/>
        <v>0.78809529479943174</v>
      </c>
      <c r="G172" s="185">
        <v>2.6530303030303028</v>
      </c>
      <c r="H172" s="186">
        <f t="shared" si="30"/>
        <v>0.11116616400976564</v>
      </c>
      <c r="I172" s="185">
        <v>2.3209366391184574</v>
      </c>
      <c r="J172" s="186">
        <f t="shared" si="30"/>
        <v>-0.33209366391184547</v>
      </c>
      <c r="K172" s="185">
        <v>2.5513196480938416</v>
      </c>
      <c r="L172" s="186">
        <f t="shared" si="31"/>
        <v>0.23038300897538422</v>
      </c>
      <c r="M172" s="185"/>
      <c r="N172" s="186"/>
    </row>
    <row r="173" spans="2:14" x14ac:dyDescent="0.25">
      <c r="B173" s="117" t="s">
        <v>91</v>
      </c>
      <c r="C173" s="185">
        <v>1.9065420560747663</v>
      </c>
      <c r="D173" s="186">
        <v>-1.0373523333641776</v>
      </c>
      <c r="E173" s="185">
        <v>2.5369515011547343</v>
      </c>
      <c r="F173" s="186">
        <f t="shared" si="30"/>
        <v>0.63040944507996799</v>
      </c>
      <c r="G173" s="185">
        <v>2.5677083333333335</v>
      </c>
      <c r="H173" s="186">
        <f t="shared" si="30"/>
        <v>3.0756832178599147E-2</v>
      </c>
      <c r="I173" s="185">
        <v>2.8983739837398375</v>
      </c>
      <c r="J173" s="186">
        <f t="shared" si="30"/>
        <v>0.33066565040650397</v>
      </c>
      <c r="K173" s="185">
        <v>2.5370138017565873</v>
      </c>
      <c r="L173" s="186">
        <f t="shared" si="31"/>
        <v>-0.36136018198325015</v>
      </c>
      <c r="M173" s="185"/>
      <c r="N173" s="186"/>
    </row>
    <row r="174" spans="2:14" x14ac:dyDescent="0.25">
      <c r="B174" s="117" t="s">
        <v>93</v>
      </c>
      <c r="C174" s="185">
        <v>2.4467213114754101</v>
      </c>
      <c r="D174" s="186">
        <v>-0.66024789435927378</v>
      </c>
      <c r="E174" s="185">
        <v>2.8218085106382977</v>
      </c>
      <c r="F174" s="186">
        <f t="shared" si="30"/>
        <v>0.37508719916288769</v>
      </c>
      <c r="G174" s="185">
        <v>2.5267770204479065</v>
      </c>
      <c r="H174" s="186">
        <f t="shared" si="30"/>
        <v>-0.29503149019039121</v>
      </c>
      <c r="I174" s="185">
        <v>3.1310344827586207</v>
      </c>
      <c r="J174" s="186">
        <f t="shared" si="30"/>
        <v>0.6042574623107142</v>
      </c>
      <c r="K174" s="185">
        <v>2.7957497048406141</v>
      </c>
      <c r="L174" s="186">
        <f t="shared" si="31"/>
        <v>-0.33528477791800659</v>
      </c>
      <c r="M174" s="185"/>
      <c r="N174" s="186"/>
    </row>
    <row r="175" spans="2:14" ht="15.75" x14ac:dyDescent="0.25">
      <c r="B175" s="120" t="s">
        <v>30</v>
      </c>
      <c r="C175" s="187">
        <v>2.4136269786648312</v>
      </c>
      <c r="D175" s="188">
        <v>-0.61364981370362903</v>
      </c>
      <c r="E175" s="187">
        <v>2.5581721334454723</v>
      </c>
      <c r="F175" s="188">
        <f t="shared" si="30"/>
        <v>0.14454515478064112</v>
      </c>
      <c r="G175" s="187">
        <v>2.8007977475363681</v>
      </c>
      <c r="H175" s="188">
        <f t="shared" si="30"/>
        <v>0.24262561409089578</v>
      </c>
      <c r="I175" s="187">
        <v>3.0535632708999545</v>
      </c>
      <c r="J175" s="188">
        <f t="shared" si="30"/>
        <v>0.25276552336358638</v>
      </c>
      <c r="K175" s="187">
        <v>3.078673981557138</v>
      </c>
      <c r="L175" s="188">
        <f t="shared" si="31"/>
        <v>2.511071065718351E-2</v>
      </c>
      <c r="M175" s="187">
        <v>2.6550116550116551</v>
      </c>
      <c r="N175" s="188">
        <v>-0.74686848599892075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0" t="s">
        <v>289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v>2020</v>
      </c>
      <c r="D183" s="295"/>
      <c r="E183" s="296">
        <v>2021</v>
      </c>
      <c r="F183" s="295"/>
      <c r="G183" s="296">
        <v>2022</v>
      </c>
      <c r="H183" s="295"/>
      <c r="I183" s="296">
        <v>2023</v>
      </c>
      <c r="J183" s="295"/>
      <c r="K183" s="296">
        <v>2024</v>
      </c>
      <c r="L183" s="295"/>
      <c r="M183" s="296">
        <v>2025</v>
      </c>
      <c r="N183" s="297"/>
    </row>
    <row r="184" spans="1:15" ht="16.5" thickTop="1" thickBot="1" x14ac:dyDescent="0.3">
      <c r="B184" s="85"/>
      <c r="C184" s="114" t="s">
        <v>69</v>
      </c>
      <c r="D184" s="115" t="str">
        <f>CONCATENATE("dif ",RIGHT(C183,2),"/",RIGHT(C183-1,2))</f>
        <v>dif 20/19</v>
      </c>
      <c r="E184" s="116" t="s">
        <v>69</v>
      </c>
      <c r="F184" s="115" t="str">
        <f>CONCATENATE("dif ",RIGHT(E183,2),"/",RIGHT(C183,2))</f>
        <v>dif 21/20</v>
      </c>
      <c r="G184" s="116" t="s">
        <v>69</v>
      </c>
      <c r="H184" s="115" t="str">
        <f>CONCATENATE("dif ",RIGHT(G183,2),"/",RIGHT(E183,2))</f>
        <v>dif 22/21</v>
      </c>
      <c r="I184" s="116" t="s">
        <v>69</v>
      </c>
      <c r="J184" s="115" t="str">
        <f>CONCATENATE("dif ",RIGHT(I183,2),"/",RIGHT(G183,2))</f>
        <v>dif 23/22</v>
      </c>
      <c r="K184" s="116" t="s">
        <v>69</v>
      </c>
      <c r="L184" s="115" t="str">
        <f>CONCATENATE("dif ",RIGHT(K183,2),"/",RIGHT(I183,2))</f>
        <v>dif 24/23</v>
      </c>
      <c r="M184" s="116" t="s">
        <v>69</v>
      </c>
      <c r="N184" s="115" t="str">
        <f>CONCATENATE("dif ",RIGHT(M183,2),"/",RIGHT(K183,2))</f>
        <v>dif 25/24</v>
      </c>
    </row>
    <row r="185" spans="1:15" x14ac:dyDescent="0.25">
      <c r="A185" s="123"/>
      <c r="B185" s="117" t="s">
        <v>71</v>
      </c>
      <c r="C185" s="185">
        <v>2.3828828828828827</v>
      </c>
      <c r="D185" s="186">
        <v>0.15529667598633123</v>
      </c>
      <c r="E185" s="185">
        <v>1.6046511627906976</v>
      </c>
      <c r="F185" s="186">
        <f t="shared" ref="F185:J187" si="32">IFERROR(E185-C185,"-")</f>
        <v>-0.77823172009218511</v>
      </c>
      <c r="G185" s="185">
        <v>2.4294117647058822</v>
      </c>
      <c r="H185" s="186">
        <f t="shared" si="32"/>
        <v>0.82476060191518452</v>
      </c>
      <c r="I185" s="185">
        <v>2.5857740585774058</v>
      </c>
      <c r="J185" s="186">
        <f t="shared" si="32"/>
        <v>0.15636229387152367</v>
      </c>
      <c r="K185" s="185">
        <v>2.8736462093862816</v>
      </c>
      <c r="L185" s="186">
        <f t="shared" ref="L185:L187" si="33">IFERROR(K185-I185,"-")</f>
        <v>0.28787215080887574</v>
      </c>
      <c r="M185" s="185">
        <v>2.8328173374613002</v>
      </c>
      <c r="N185" s="186">
        <f t="shared" ref="N185:N187" si="34">IFERROR(M185-K185,"-")</f>
        <v>-4.0828871924981414E-2</v>
      </c>
    </row>
    <row r="186" spans="1:15" x14ac:dyDescent="0.25">
      <c r="B186" s="117" t="s">
        <v>73</v>
      </c>
      <c r="C186" s="185">
        <v>2.25</v>
      </c>
      <c r="D186" s="186">
        <v>-0.32971014492753614</v>
      </c>
      <c r="E186" s="185">
        <v>2.2702702702702702</v>
      </c>
      <c r="F186" s="186">
        <f t="shared" si="32"/>
        <v>2.0270270270270174E-2</v>
      </c>
      <c r="G186" s="185">
        <v>2.8324022346368714</v>
      </c>
      <c r="H186" s="186">
        <f t="shared" si="32"/>
        <v>0.56213196436660118</v>
      </c>
      <c r="I186" s="185">
        <v>2.5750000000000002</v>
      </c>
      <c r="J186" s="186">
        <f t="shared" si="32"/>
        <v>-0.25740223463687117</v>
      </c>
      <c r="K186" s="185">
        <v>2.9292929292929295</v>
      </c>
      <c r="L186" s="186">
        <f t="shared" si="33"/>
        <v>0.35429292929292933</v>
      </c>
      <c r="M186" s="185"/>
      <c r="N186" s="186"/>
    </row>
    <row r="187" spans="1:15" x14ac:dyDescent="0.25">
      <c r="B187" s="117" t="s">
        <v>75</v>
      </c>
      <c r="C187" s="185">
        <v>3.0352941176470587</v>
      </c>
      <c r="D187" s="186">
        <v>-1.5430520034100503E-2</v>
      </c>
      <c r="E187" s="185">
        <v>1.65625</v>
      </c>
      <c r="F187" s="186">
        <f t="shared" si="32"/>
        <v>-1.3790441176470587</v>
      </c>
      <c r="G187" s="185">
        <v>2.5076142131979697</v>
      </c>
      <c r="H187" s="186">
        <f t="shared" si="32"/>
        <v>0.85136421319796973</v>
      </c>
      <c r="I187" s="185">
        <v>4.1359223300970873</v>
      </c>
      <c r="J187" s="186">
        <f t="shared" si="32"/>
        <v>1.6283081168991176</v>
      </c>
      <c r="K187" s="185">
        <v>2.9226519337016574</v>
      </c>
      <c r="L187" s="186">
        <f t="shared" si="33"/>
        <v>-1.2132703963954299</v>
      </c>
      <c r="M187" s="185"/>
      <c r="N187" s="186"/>
    </row>
    <row r="188" spans="1:15" x14ac:dyDescent="0.25">
      <c r="B188" s="117" t="s">
        <v>77</v>
      </c>
      <c r="C188" s="185" t="s">
        <v>227</v>
      </c>
      <c r="D188" s="186" t="s">
        <v>227</v>
      </c>
      <c r="E188" s="185">
        <v>1.8064516129032258</v>
      </c>
      <c r="F188" s="186" t="str">
        <f>IFERROR(E188-C188,"-")</f>
        <v>-</v>
      </c>
      <c r="G188" s="185">
        <v>2.7118644067796609</v>
      </c>
      <c r="H188" s="186">
        <f>IFERROR(G188-E188,"-")</f>
        <v>0.90541279387643514</v>
      </c>
      <c r="I188" s="185">
        <v>3.5714285714285716</v>
      </c>
      <c r="J188" s="186">
        <f>IFERROR(I188-G188,"-")</f>
        <v>0.85956416464891072</v>
      </c>
      <c r="K188" s="185">
        <v>4.037383177570093</v>
      </c>
      <c r="L188" s="186">
        <f>IFERROR(K188-I188,"-")</f>
        <v>0.4659546061415214</v>
      </c>
      <c r="M188" s="185"/>
      <c r="N188" s="186"/>
    </row>
    <row r="189" spans="1:15" x14ac:dyDescent="0.25">
      <c r="B189" s="117" t="s">
        <v>79</v>
      </c>
      <c r="C189" s="185" t="s">
        <v>227</v>
      </c>
      <c r="D189" s="186" t="s">
        <v>227</v>
      </c>
      <c r="E189" s="185">
        <v>2.2323232323232323</v>
      </c>
      <c r="F189" s="186" t="str">
        <f t="shared" ref="F189:J197" si="35">IFERROR(E189-C189,"-")</f>
        <v>-</v>
      </c>
      <c r="G189" s="185">
        <v>2.7777777777777777</v>
      </c>
      <c r="H189" s="186">
        <f t="shared" si="35"/>
        <v>0.54545454545454541</v>
      </c>
      <c r="I189" s="185">
        <v>2.8666666666666667</v>
      </c>
      <c r="J189" s="186">
        <f t="shared" si="35"/>
        <v>8.8888888888889017E-2</v>
      </c>
      <c r="K189" s="185">
        <v>2.7593984962406015</v>
      </c>
      <c r="L189" s="186">
        <f t="shared" ref="L189:L197" si="36">IFERROR(K189-I189,"-")</f>
        <v>-0.10726817042606518</v>
      </c>
      <c r="M189" s="185"/>
      <c r="N189" s="186"/>
    </row>
    <row r="190" spans="1:15" x14ac:dyDescent="0.25">
      <c r="B190" s="117" t="s">
        <v>120</v>
      </c>
      <c r="C190" s="185" t="s">
        <v>227</v>
      </c>
      <c r="D190" s="186" t="s">
        <v>227</v>
      </c>
      <c r="E190" s="185">
        <v>2.5396825396825395</v>
      </c>
      <c r="F190" s="186" t="str">
        <f t="shared" si="35"/>
        <v>-</v>
      </c>
      <c r="G190" s="185">
        <v>2.7916666666666665</v>
      </c>
      <c r="H190" s="186">
        <f t="shared" si="35"/>
        <v>0.25198412698412698</v>
      </c>
      <c r="I190" s="185">
        <v>2.5697674418604652</v>
      </c>
      <c r="J190" s="186">
        <f t="shared" si="35"/>
        <v>-0.22189922480620128</v>
      </c>
      <c r="K190" s="185">
        <v>2.324786324786325</v>
      </c>
      <c r="L190" s="186">
        <f t="shared" si="36"/>
        <v>-0.24498111707414028</v>
      </c>
      <c r="M190" s="185"/>
      <c r="N190" s="186"/>
    </row>
    <row r="191" spans="1:15" x14ac:dyDescent="0.25">
      <c r="B191" s="117" t="s">
        <v>83</v>
      </c>
      <c r="C191" s="185" t="s">
        <v>227</v>
      </c>
      <c r="D191" s="186" t="s">
        <v>227</v>
      </c>
      <c r="E191" s="185">
        <v>2.5662650602409638</v>
      </c>
      <c r="F191" s="186" t="str">
        <f t="shared" si="35"/>
        <v>-</v>
      </c>
      <c r="G191" s="185">
        <v>3.7247706422018347</v>
      </c>
      <c r="H191" s="186">
        <f t="shared" si="35"/>
        <v>1.1585055819608709</v>
      </c>
      <c r="I191" s="185">
        <v>2.5481481481481483</v>
      </c>
      <c r="J191" s="186">
        <f t="shared" si="35"/>
        <v>-1.1766224940536865</v>
      </c>
      <c r="K191" s="185">
        <v>2.6422764227642275</v>
      </c>
      <c r="L191" s="186">
        <f t="shared" si="36"/>
        <v>9.4128274616079199E-2</v>
      </c>
      <c r="M191" s="185"/>
      <c r="N191" s="186"/>
    </row>
    <row r="192" spans="1:15" x14ac:dyDescent="0.25">
      <c r="B192" s="117" t="s">
        <v>85</v>
      </c>
      <c r="C192" s="185">
        <v>2.5714285714285716</v>
      </c>
      <c r="D192" s="186">
        <v>-0.25357142857142856</v>
      </c>
      <c r="E192" s="185">
        <v>2.8058252427184467</v>
      </c>
      <c r="F192" s="186">
        <f t="shared" si="35"/>
        <v>0.23439667128987507</v>
      </c>
      <c r="G192" s="185">
        <v>2.5</v>
      </c>
      <c r="H192" s="186">
        <f t="shared" si="35"/>
        <v>-0.30582524271844669</v>
      </c>
      <c r="I192" s="185">
        <v>3.4957983193277311</v>
      </c>
      <c r="J192" s="186">
        <f t="shared" si="35"/>
        <v>0.99579831932773111</v>
      </c>
      <c r="K192" s="185">
        <v>4.1339285714285712</v>
      </c>
      <c r="L192" s="186">
        <f t="shared" si="36"/>
        <v>0.63813025210084007</v>
      </c>
      <c r="M192" s="185"/>
      <c r="N192" s="186"/>
    </row>
    <row r="193" spans="2:15" x14ac:dyDescent="0.25">
      <c r="B193" s="117" t="s">
        <v>87</v>
      </c>
      <c r="C193" s="185">
        <v>1.8918918918918919</v>
      </c>
      <c r="D193" s="186">
        <v>-1.1735286688557716</v>
      </c>
      <c r="E193" s="185">
        <v>2.9885057471264367</v>
      </c>
      <c r="F193" s="186">
        <f t="shared" si="35"/>
        <v>1.0966138552345448</v>
      </c>
      <c r="G193" s="185">
        <v>2.5051546391752577</v>
      </c>
      <c r="H193" s="186">
        <f t="shared" si="35"/>
        <v>-0.48335110795117897</v>
      </c>
      <c r="I193" s="185">
        <v>2.8235294117647061</v>
      </c>
      <c r="J193" s="186">
        <f t="shared" si="35"/>
        <v>0.31837477258944835</v>
      </c>
      <c r="K193" s="185">
        <v>3.06993006993007</v>
      </c>
      <c r="L193" s="186">
        <f t="shared" si="36"/>
        <v>0.24640065816536394</v>
      </c>
      <c r="M193" s="185"/>
      <c r="N193" s="186"/>
    </row>
    <row r="194" spans="2:15" x14ac:dyDescent="0.25">
      <c r="B194" s="117" t="s">
        <v>89</v>
      </c>
      <c r="C194" s="185">
        <v>2.7872340425531914</v>
      </c>
      <c r="D194" s="186">
        <v>-3.454813566463022E-2</v>
      </c>
      <c r="E194" s="185">
        <v>2.3220338983050848</v>
      </c>
      <c r="F194" s="186">
        <f t="shared" si="35"/>
        <v>-0.46520014424810663</v>
      </c>
      <c r="G194" s="185">
        <v>2.6454545454545455</v>
      </c>
      <c r="H194" s="186">
        <f t="shared" si="35"/>
        <v>0.32342064714946073</v>
      </c>
      <c r="I194" s="185">
        <v>2.8175182481751824</v>
      </c>
      <c r="J194" s="186">
        <f t="shared" si="35"/>
        <v>0.17206370272063687</v>
      </c>
      <c r="K194" s="185">
        <v>2.3806451612903228</v>
      </c>
      <c r="L194" s="186">
        <f t="shared" si="36"/>
        <v>-0.4368730868848596</v>
      </c>
      <c r="M194" s="185"/>
      <c r="N194" s="186"/>
    </row>
    <row r="195" spans="2:15" x14ac:dyDescent="0.25">
      <c r="B195" s="117" t="s">
        <v>91</v>
      </c>
      <c r="C195" s="185">
        <v>1.7192982456140351</v>
      </c>
      <c r="D195" s="186">
        <v>-1.1386252516537243</v>
      </c>
      <c r="E195" s="185">
        <v>2.6972704714640199</v>
      </c>
      <c r="F195" s="186">
        <f t="shared" si="35"/>
        <v>0.97797222584998478</v>
      </c>
      <c r="G195" s="185">
        <v>2.5934065934065935</v>
      </c>
      <c r="H195" s="186">
        <f t="shared" si="35"/>
        <v>-0.10386387805742636</v>
      </c>
      <c r="I195" s="185">
        <v>3.5201465201465201</v>
      </c>
      <c r="J195" s="186">
        <f t="shared" si="35"/>
        <v>0.92673992673992656</v>
      </c>
      <c r="K195" s="185">
        <v>2.2638297872340427</v>
      </c>
      <c r="L195" s="186">
        <f t="shared" si="36"/>
        <v>-1.2563167329124774</v>
      </c>
      <c r="M195" s="185"/>
      <c r="N195" s="186"/>
    </row>
    <row r="196" spans="2:15" x14ac:dyDescent="0.25">
      <c r="B196" s="117" t="s">
        <v>93</v>
      </c>
      <c r="C196" s="185">
        <v>2.6081081081081079</v>
      </c>
      <c r="D196" s="186">
        <v>0.38992628992628964</v>
      </c>
      <c r="E196" s="185">
        <v>2.7487437185929648</v>
      </c>
      <c r="F196" s="186">
        <f t="shared" si="35"/>
        <v>0.14063561048485695</v>
      </c>
      <c r="G196" s="185">
        <v>2.3558718861209966</v>
      </c>
      <c r="H196" s="186">
        <f t="shared" si="35"/>
        <v>-0.39287183247196822</v>
      </c>
      <c r="I196" s="185">
        <v>2.9561403508771931</v>
      </c>
      <c r="J196" s="186">
        <f t="shared" si="35"/>
        <v>0.60026846475619644</v>
      </c>
      <c r="K196" s="185">
        <v>2.6193548387096772</v>
      </c>
      <c r="L196" s="186">
        <f t="shared" si="36"/>
        <v>-0.33678551216751584</v>
      </c>
      <c r="M196" s="185"/>
      <c r="N196" s="186"/>
    </row>
    <row r="197" spans="2:15" ht="15.75" x14ac:dyDescent="0.25">
      <c r="B197" s="120" t="s">
        <v>30</v>
      </c>
      <c r="C197" s="187">
        <v>2.3633004926108376</v>
      </c>
      <c r="D197" s="188">
        <v>-0.28023050469374455</v>
      </c>
      <c r="E197" s="187">
        <v>2.5423728813559321</v>
      </c>
      <c r="F197" s="188">
        <f t="shared" si="35"/>
        <v>0.17907238874509446</v>
      </c>
      <c r="G197" s="187">
        <v>2.642156862745098</v>
      </c>
      <c r="H197" s="188">
        <f t="shared" si="35"/>
        <v>9.9783981389165888E-2</v>
      </c>
      <c r="I197" s="187">
        <v>3.0806618407445709</v>
      </c>
      <c r="J197" s="188">
        <f t="shared" si="35"/>
        <v>0.43850497799947297</v>
      </c>
      <c r="K197" s="187">
        <v>2.8292682926829267</v>
      </c>
      <c r="L197" s="188">
        <f t="shared" si="36"/>
        <v>-0.25139354806164427</v>
      </c>
      <c r="M197" s="187">
        <v>2.8328173374613002</v>
      </c>
      <c r="N197" s="188">
        <v>-4.0828871924981414E-2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0" t="s">
        <v>290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v>2020</v>
      </c>
      <c r="D205" s="295"/>
      <c r="E205" s="296">
        <v>2021</v>
      </c>
      <c r="F205" s="295"/>
      <c r="G205" s="296">
        <v>2022</v>
      </c>
      <c r="H205" s="295"/>
      <c r="I205" s="296">
        <v>2023</v>
      </c>
      <c r="J205" s="295"/>
      <c r="K205" s="296">
        <v>2024</v>
      </c>
      <c r="L205" s="295"/>
      <c r="M205" s="296">
        <v>2025</v>
      </c>
      <c r="N205" s="297"/>
    </row>
    <row r="206" spans="2:15" ht="16.5" thickTop="1" thickBot="1" x14ac:dyDescent="0.3">
      <c r="B206" s="85"/>
      <c r="C206" s="114" t="s">
        <v>69</v>
      </c>
      <c r="D206" s="115" t="str">
        <f>CONCATENATE("dif ",RIGHT(C205,2),"/",RIGHT(C205-1,2))</f>
        <v>dif 20/19</v>
      </c>
      <c r="E206" s="116" t="s">
        <v>69</v>
      </c>
      <c r="F206" s="115" t="str">
        <f>CONCATENATE("dif ",RIGHT(E205,2),"/",RIGHT(C205,2))</f>
        <v>dif 21/20</v>
      </c>
      <c r="G206" s="116" t="s">
        <v>69</v>
      </c>
      <c r="H206" s="115" t="str">
        <f>CONCATENATE("dif ",RIGHT(G205,2),"/",RIGHT(E205,2))</f>
        <v>dif 22/21</v>
      </c>
      <c r="I206" s="116" t="s">
        <v>69</v>
      </c>
      <c r="J206" s="115" t="str">
        <f>CONCATENATE("dif ",RIGHT(I205,2),"/",RIGHT(G205,2))</f>
        <v>dif 23/22</v>
      </c>
      <c r="K206" s="116" t="s">
        <v>69</v>
      </c>
      <c r="L206" s="115" t="str">
        <f>CONCATENATE("dif ",RIGHT(K205,2),"/",RIGHT(I205,2))</f>
        <v>dif 24/23</v>
      </c>
      <c r="M206" s="116" t="s">
        <v>69</v>
      </c>
      <c r="N206" s="115" t="str">
        <f>CONCATENATE("dif ",RIGHT(M205,2),"/",RIGHT(K205,2))</f>
        <v>dif 25/24</v>
      </c>
    </row>
    <row r="207" spans="2:15" x14ac:dyDescent="0.25">
      <c r="B207" s="117" t="s">
        <v>71</v>
      </c>
      <c r="C207" s="185">
        <v>2.8614718614718613</v>
      </c>
      <c r="D207" s="186">
        <v>0.36147186147186128</v>
      </c>
      <c r="E207" s="185">
        <v>2.1052631578947367</v>
      </c>
      <c r="F207" s="186">
        <f t="shared" ref="F207:J209" si="37">IFERROR(E207-C207,"-")</f>
        <v>-0.75620870357712455</v>
      </c>
      <c r="G207" s="185">
        <v>3.1148148148148147</v>
      </c>
      <c r="H207" s="186">
        <f t="shared" si="37"/>
        <v>1.009551656920078</v>
      </c>
      <c r="I207" s="185">
        <v>2.8249158249158248</v>
      </c>
      <c r="J207" s="186">
        <f t="shared" si="37"/>
        <v>-0.28989898989898988</v>
      </c>
      <c r="K207" s="185">
        <v>3.3443223443223444</v>
      </c>
      <c r="L207" s="186">
        <f t="shared" ref="L207:L209" si="38">IFERROR(K207-I207,"-")</f>
        <v>0.51940651940651961</v>
      </c>
      <c r="M207" s="185">
        <v>2.9627659574468086</v>
      </c>
      <c r="N207" s="186">
        <f t="shared" ref="N207:N209" si="39">IFERROR(M207-K207,"-")</f>
        <v>-0.38155638687553584</v>
      </c>
    </row>
    <row r="208" spans="2:15" x14ac:dyDescent="0.25">
      <c r="B208" s="117" t="s">
        <v>73</v>
      </c>
      <c r="C208" s="185">
        <v>2.0930232558139537</v>
      </c>
      <c r="D208" s="186">
        <v>-0.64317306320445145</v>
      </c>
      <c r="E208" s="185">
        <v>1.4772727272727273</v>
      </c>
      <c r="F208" s="186">
        <f t="shared" si="37"/>
        <v>-0.61575052854122636</v>
      </c>
      <c r="G208" s="185">
        <v>2.414814814814815</v>
      </c>
      <c r="H208" s="186">
        <f t="shared" si="37"/>
        <v>0.93754208754208768</v>
      </c>
      <c r="I208" s="185">
        <v>2.4600760456273765</v>
      </c>
      <c r="J208" s="186">
        <f t="shared" si="37"/>
        <v>4.5261230812561504E-2</v>
      </c>
      <c r="K208" s="185">
        <v>2.4355828220858897</v>
      </c>
      <c r="L208" s="186">
        <f t="shared" si="38"/>
        <v>-2.4493223541486753E-2</v>
      </c>
      <c r="M208" s="185"/>
      <c r="N208" s="186"/>
    </row>
    <row r="209" spans="2:15" x14ac:dyDescent="0.25">
      <c r="B209" s="117" t="s">
        <v>75</v>
      </c>
      <c r="C209" s="185">
        <v>2.4691358024691357</v>
      </c>
      <c r="D209" s="186">
        <v>-0.16244314489928557</v>
      </c>
      <c r="E209" s="185">
        <v>2.4565217391304346</v>
      </c>
      <c r="F209" s="186">
        <f t="shared" si="37"/>
        <v>-1.2614063338701076E-2</v>
      </c>
      <c r="G209" s="185">
        <v>2.5943396226415096</v>
      </c>
      <c r="H209" s="186">
        <f t="shared" si="37"/>
        <v>0.13781788351107505</v>
      </c>
      <c r="I209" s="185">
        <v>2.6113360323886639</v>
      </c>
      <c r="J209" s="186">
        <f t="shared" si="37"/>
        <v>1.6996409747154217E-2</v>
      </c>
      <c r="K209" s="185">
        <v>3.1333333333333333</v>
      </c>
      <c r="L209" s="186">
        <f t="shared" si="38"/>
        <v>0.52199730094466945</v>
      </c>
      <c r="M209" s="185"/>
      <c r="N209" s="186"/>
    </row>
    <row r="210" spans="2:15" x14ac:dyDescent="0.25">
      <c r="B210" s="117" t="s">
        <v>77</v>
      </c>
      <c r="C210" s="185" t="s">
        <v>227</v>
      </c>
      <c r="D210" s="186" t="s">
        <v>227</v>
      </c>
      <c r="E210" s="185">
        <v>1.8571428571428572</v>
      </c>
      <c r="F210" s="186" t="str">
        <f>IFERROR(E210-C210,"-")</f>
        <v>-</v>
      </c>
      <c r="G210" s="185">
        <v>2.4713375796178343</v>
      </c>
      <c r="H210" s="186">
        <f>IFERROR(G210-E210,"-")</f>
        <v>0.61419472247497708</v>
      </c>
      <c r="I210" s="185">
        <v>3.0125000000000002</v>
      </c>
      <c r="J210" s="186">
        <f>IFERROR(I210-G210,"-")</f>
        <v>0.54116242038216589</v>
      </c>
      <c r="K210" s="185">
        <v>2.8167539267015709</v>
      </c>
      <c r="L210" s="186">
        <f>IFERROR(K210-I210,"-")</f>
        <v>-0.1957460732984293</v>
      </c>
      <c r="M210" s="185"/>
      <c r="N210" s="186"/>
    </row>
    <row r="211" spans="2:15" x14ac:dyDescent="0.25">
      <c r="B211" s="117" t="s">
        <v>79</v>
      </c>
      <c r="C211" s="185" t="s">
        <v>227</v>
      </c>
      <c r="D211" s="186" t="s">
        <v>227</v>
      </c>
      <c r="E211" s="185">
        <v>1.6206896551724137</v>
      </c>
      <c r="F211" s="186" t="str">
        <f t="shared" ref="F211:J219" si="40">IFERROR(E211-C211,"-")</f>
        <v>-</v>
      </c>
      <c r="G211" s="185">
        <v>3.0419580419580421</v>
      </c>
      <c r="H211" s="186">
        <f t="shared" si="40"/>
        <v>1.4212683867856284</v>
      </c>
      <c r="I211" s="185">
        <v>2.6937500000000001</v>
      </c>
      <c r="J211" s="186">
        <f t="shared" si="40"/>
        <v>-0.348208041958042</v>
      </c>
      <c r="K211" s="185">
        <v>3.6575342465753424</v>
      </c>
      <c r="L211" s="186">
        <f t="shared" ref="L211:L219" si="41">IFERROR(K211-I211,"-")</f>
        <v>0.96378424657534234</v>
      </c>
      <c r="M211" s="185"/>
      <c r="N211" s="186"/>
    </row>
    <row r="212" spans="2:15" x14ac:dyDescent="0.25">
      <c r="B212" s="117" t="s">
        <v>81</v>
      </c>
      <c r="C212" s="185" t="s">
        <v>227</v>
      </c>
      <c r="D212" s="186" t="s">
        <v>227</v>
      </c>
      <c r="E212" s="185">
        <v>2.5921052631578947</v>
      </c>
      <c r="F212" s="186" t="str">
        <f t="shared" si="40"/>
        <v>-</v>
      </c>
      <c r="G212" s="185">
        <v>2.984</v>
      </c>
      <c r="H212" s="186">
        <f t="shared" si="40"/>
        <v>0.3918947368421053</v>
      </c>
      <c r="I212" s="185">
        <v>2.6162790697674421</v>
      </c>
      <c r="J212" s="186">
        <f t="shared" si="40"/>
        <v>-0.36772093023255792</v>
      </c>
      <c r="K212" s="185">
        <v>2.592233009708738</v>
      </c>
      <c r="L212" s="186">
        <f t="shared" si="41"/>
        <v>-2.4046060058704022E-2</v>
      </c>
      <c r="M212" s="185"/>
      <c r="N212" s="186"/>
    </row>
    <row r="213" spans="2:15" x14ac:dyDescent="0.25">
      <c r="B213" s="117" t="s">
        <v>83</v>
      </c>
      <c r="C213" s="185" t="s">
        <v>227</v>
      </c>
      <c r="D213" s="186" t="s">
        <v>227</v>
      </c>
      <c r="E213" s="185">
        <v>3.2180451127819549</v>
      </c>
      <c r="F213" s="186" t="str">
        <f t="shared" si="40"/>
        <v>-</v>
      </c>
      <c r="G213" s="185">
        <v>2.489795918367347</v>
      </c>
      <c r="H213" s="186">
        <f t="shared" si="40"/>
        <v>-0.72824919441460789</v>
      </c>
      <c r="I213" s="185">
        <v>1.8778877887788779</v>
      </c>
      <c r="J213" s="186">
        <f t="shared" si="40"/>
        <v>-0.61190812958846919</v>
      </c>
      <c r="K213" s="185">
        <v>2.952054794520548</v>
      </c>
      <c r="L213" s="186">
        <f t="shared" si="41"/>
        <v>1.0741670057416701</v>
      </c>
      <c r="M213" s="185"/>
      <c r="N213" s="186"/>
    </row>
    <row r="214" spans="2:15" x14ac:dyDescent="0.25">
      <c r="B214" s="117" t="s">
        <v>85</v>
      </c>
      <c r="C214" s="185">
        <v>1.6041666666666667</v>
      </c>
      <c r="D214" s="186">
        <v>-2.5184748427672954</v>
      </c>
      <c r="E214" s="185">
        <v>4.07</v>
      </c>
      <c r="F214" s="186">
        <f t="shared" si="40"/>
        <v>2.4658333333333333</v>
      </c>
      <c r="G214" s="185">
        <v>1.7235772357723578</v>
      </c>
      <c r="H214" s="186">
        <f t="shared" si="40"/>
        <v>-2.3464227642276425</v>
      </c>
      <c r="I214" s="185">
        <v>3.0769230769230771</v>
      </c>
      <c r="J214" s="186">
        <f t="shared" si="40"/>
        <v>1.3533458411507193</v>
      </c>
      <c r="K214" s="185">
        <v>5.062176165803109</v>
      </c>
      <c r="L214" s="186">
        <f t="shared" si="41"/>
        <v>1.9852530888800319</v>
      </c>
      <c r="M214" s="185"/>
      <c r="N214" s="186"/>
    </row>
    <row r="215" spans="2:15" x14ac:dyDescent="0.25">
      <c r="B215" s="117" t="s">
        <v>87</v>
      </c>
      <c r="C215" s="185">
        <v>1.5263157894736843</v>
      </c>
      <c r="D215" s="186">
        <v>-1.5330062444246206</v>
      </c>
      <c r="E215" s="185">
        <v>2.6967213114754101</v>
      </c>
      <c r="F215" s="186">
        <f t="shared" si="40"/>
        <v>1.1704055220017258</v>
      </c>
      <c r="G215" s="185">
        <v>1.7846889952153111</v>
      </c>
      <c r="H215" s="186">
        <f t="shared" si="40"/>
        <v>-0.91203231626009895</v>
      </c>
      <c r="I215" s="185">
        <v>3.9452054794520546</v>
      </c>
      <c r="J215" s="186">
        <f t="shared" si="40"/>
        <v>2.1605164842367435</v>
      </c>
      <c r="K215" s="185">
        <v>3.4752475247524752</v>
      </c>
      <c r="L215" s="186">
        <f t="shared" si="41"/>
        <v>-0.46995795469957935</v>
      </c>
      <c r="M215" s="185"/>
      <c r="N215" s="186"/>
    </row>
    <row r="216" spans="2:15" x14ac:dyDescent="0.25">
      <c r="B216" s="117" t="s">
        <v>89</v>
      </c>
      <c r="C216" s="185">
        <v>1.5666666666666667</v>
      </c>
      <c r="D216" s="186">
        <v>-1.293146417445483</v>
      </c>
      <c r="E216" s="185">
        <v>2.4550898203592815</v>
      </c>
      <c r="F216" s="186">
        <f t="shared" si="40"/>
        <v>0.88842315369261482</v>
      </c>
      <c r="G216" s="185">
        <v>2.9919354838709675</v>
      </c>
      <c r="H216" s="186">
        <f t="shared" si="40"/>
        <v>0.53684566351168606</v>
      </c>
      <c r="I216" s="185">
        <v>2.8269230769230771</v>
      </c>
      <c r="J216" s="186">
        <f t="shared" si="40"/>
        <v>-0.16501240694789043</v>
      </c>
      <c r="K216" s="185">
        <v>4.169354838709677</v>
      </c>
      <c r="L216" s="186">
        <f t="shared" si="41"/>
        <v>1.3424317617866</v>
      </c>
      <c r="M216" s="185"/>
      <c r="N216" s="186"/>
    </row>
    <row r="217" spans="2:15" x14ac:dyDescent="0.25">
      <c r="B217" s="117" t="s">
        <v>91</v>
      </c>
      <c r="C217" s="185">
        <v>2.6875</v>
      </c>
      <c r="D217" s="186">
        <v>0.27302631578947389</v>
      </c>
      <c r="E217" s="185">
        <v>2.8636363636363638</v>
      </c>
      <c r="F217" s="186">
        <f t="shared" si="40"/>
        <v>0.17613636363636376</v>
      </c>
      <c r="G217" s="185">
        <v>2.5331125827814569</v>
      </c>
      <c r="H217" s="186">
        <f t="shared" si="40"/>
        <v>-0.33052378085490686</v>
      </c>
      <c r="I217" s="185">
        <v>2.8129251700680271</v>
      </c>
      <c r="J217" s="186">
        <f t="shared" si="40"/>
        <v>0.27981258728657021</v>
      </c>
      <c r="K217" s="185">
        <v>2.3783783783783785</v>
      </c>
      <c r="L217" s="186">
        <f t="shared" si="41"/>
        <v>-0.4345467916896486</v>
      </c>
      <c r="M217" s="185"/>
      <c r="N217" s="186"/>
    </row>
    <row r="218" spans="2:15" x14ac:dyDescent="0.25">
      <c r="B218" s="117" t="s">
        <v>93</v>
      </c>
      <c r="C218" s="185">
        <v>2.3488372093023258</v>
      </c>
      <c r="D218" s="186">
        <v>0.36945576600335661</v>
      </c>
      <c r="E218" s="185">
        <v>2.9883720930232558</v>
      </c>
      <c r="F218" s="186">
        <f t="shared" si="40"/>
        <v>0.63953488372093004</v>
      </c>
      <c r="G218" s="185">
        <v>2.8401360544217686</v>
      </c>
      <c r="H218" s="186">
        <f t="shared" si="40"/>
        <v>-0.14823603860148715</v>
      </c>
      <c r="I218" s="185">
        <v>3.3711340206185567</v>
      </c>
      <c r="J218" s="186">
        <f t="shared" si="40"/>
        <v>0.53099796619678807</v>
      </c>
      <c r="K218" s="185">
        <v>3.0121457489878543</v>
      </c>
      <c r="L218" s="186">
        <f t="shared" si="41"/>
        <v>-0.35898827163070246</v>
      </c>
      <c r="M218" s="185"/>
      <c r="N218" s="186"/>
    </row>
    <row r="219" spans="2:15" ht="15.75" x14ac:dyDescent="0.25">
      <c r="B219" s="120" t="s">
        <v>30</v>
      </c>
      <c r="C219" s="187">
        <v>2.4005102040816326</v>
      </c>
      <c r="D219" s="188">
        <v>-0.24150480127742435</v>
      </c>
      <c r="E219" s="187">
        <v>2.7591897974493622</v>
      </c>
      <c r="F219" s="188">
        <f t="shared" si="40"/>
        <v>0.35867959336772959</v>
      </c>
      <c r="G219" s="187">
        <v>2.511853867081228</v>
      </c>
      <c r="H219" s="188">
        <f t="shared" si="40"/>
        <v>-0.24733593036813417</v>
      </c>
      <c r="I219" s="187">
        <v>2.7997724687144481</v>
      </c>
      <c r="J219" s="188">
        <f t="shared" si="40"/>
        <v>0.28791860163322003</v>
      </c>
      <c r="K219" s="187">
        <v>3.1528013582342953</v>
      </c>
      <c r="L219" s="188">
        <f t="shared" si="41"/>
        <v>0.35302888951984723</v>
      </c>
      <c r="M219" s="187">
        <v>2.9627659574468086</v>
      </c>
      <c r="N219" s="188">
        <v>-0.38155638687553584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0" t="s">
        <v>289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v>2020</v>
      </c>
      <c r="D227" s="295"/>
      <c r="E227" s="296">
        <v>2021</v>
      </c>
      <c r="F227" s="295"/>
      <c r="G227" s="296">
        <v>2022</v>
      </c>
      <c r="H227" s="295"/>
      <c r="I227" s="296">
        <v>2023</v>
      </c>
      <c r="J227" s="295"/>
      <c r="K227" s="296">
        <v>2024</v>
      </c>
      <c r="L227" s="295"/>
      <c r="M227" s="296">
        <v>2025</v>
      </c>
      <c r="N227" s="297"/>
    </row>
    <row r="228" spans="2:15" ht="16.5" thickTop="1" thickBot="1" x14ac:dyDescent="0.3">
      <c r="B228" s="85"/>
      <c r="C228" s="114" t="s">
        <v>69</v>
      </c>
      <c r="D228" s="115" t="str">
        <f>CONCATENATE("dif ",RIGHT(C227,2),"/",RIGHT(C227-1,2))</f>
        <v>dif 20/19</v>
      </c>
      <c r="E228" s="116" t="s">
        <v>69</v>
      </c>
      <c r="F228" s="115" t="str">
        <f>CONCATENATE("dif ",RIGHT(E227,2),"/",RIGHT(C227,2))</f>
        <v>dif 21/20</v>
      </c>
      <c r="G228" s="116" t="s">
        <v>69</v>
      </c>
      <c r="H228" s="115" t="str">
        <f>CONCATENATE("dif ",RIGHT(G227,2),"/",RIGHT(E227,2))</f>
        <v>dif 22/21</v>
      </c>
      <c r="I228" s="116" t="s">
        <v>69</v>
      </c>
      <c r="J228" s="115" t="str">
        <f>CONCATENATE("dif ",RIGHT(I227,2),"/",RIGHT(G227,2))</f>
        <v>dif 23/22</v>
      </c>
      <c r="K228" s="116" t="s">
        <v>69</v>
      </c>
      <c r="L228" s="115" t="str">
        <f>CONCATENATE("dif ",RIGHT(K227,2),"/",RIGHT(I227,2))</f>
        <v>dif 24/23</v>
      </c>
      <c r="M228" s="116" t="s">
        <v>69</v>
      </c>
      <c r="N228" s="115" t="str">
        <f>CONCATENATE("dif ",RIGHT(M227,2),"/",RIGHT(K227,2))</f>
        <v>dif 25/24</v>
      </c>
    </row>
    <row r="229" spans="2:15" x14ac:dyDescent="0.25">
      <c r="B229" s="117" t="s">
        <v>71</v>
      </c>
      <c r="C229" s="185">
        <v>2.3828828828828827</v>
      </c>
      <c r="D229" s="186">
        <v>0.15529667598633123</v>
      </c>
      <c r="E229" s="185">
        <v>1.6046511627906976</v>
      </c>
      <c r="F229" s="186">
        <f t="shared" ref="F229:J231" si="42">IFERROR(E229-C229,"-")</f>
        <v>-0.77823172009218511</v>
      </c>
      <c r="G229" s="185">
        <v>2.4294117647058822</v>
      </c>
      <c r="H229" s="186">
        <f t="shared" si="42"/>
        <v>0.82476060191518452</v>
      </c>
      <c r="I229" s="185">
        <v>2.5857740585774058</v>
      </c>
      <c r="J229" s="186">
        <f t="shared" si="42"/>
        <v>0.15636229387152367</v>
      </c>
      <c r="K229" s="185">
        <v>2.8736462093862816</v>
      </c>
      <c r="L229" s="186">
        <f t="shared" ref="L229:L231" si="43">IFERROR(K229-I229,"-")</f>
        <v>0.28787215080887574</v>
      </c>
      <c r="M229" s="185">
        <v>2.8328173374613002</v>
      </c>
      <c r="N229" s="186">
        <f t="shared" ref="N229:N231" si="44">IFERROR(M229-K229,"-")</f>
        <v>-4.0828871924981414E-2</v>
      </c>
    </row>
    <row r="230" spans="2:15" x14ac:dyDescent="0.25">
      <c r="B230" s="117" t="s">
        <v>73</v>
      </c>
      <c r="C230" s="185">
        <v>2.25</v>
      </c>
      <c r="D230" s="186">
        <v>-0.32971014492753614</v>
      </c>
      <c r="E230" s="185">
        <v>2.2702702702702702</v>
      </c>
      <c r="F230" s="186">
        <f t="shared" si="42"/>
        <v>2.0270270270270174E-2</v>
      </c>
      <c r="G230" s="185">
        <v>2.8324022346368714</v>
      </c>
      <c r="H230" s="186">
        <f t="shared" si="42"/>
        <v>0.56213196436660118</v>
      </c>
      <c r="I230" s="185">
        <v>2.5750000000000002</v>
      </c>
      <c r="J230" s="186">
        <f t="shared" si="42"/>
        <v>-0.25740223463687117</v>
      </c>
      <c r="K230" s="185">
        <v>2.9292929292929295</v>
      </c>
      <c r="L230" s="186">
        <f t="shared" si="43"/>
        <v>0.35429292929292933</v>
      </c>
      <c r="M230" s="185"/>
      <c r="N230" s="186"/>
    </row>
    <row r="231" spans="2:15" x14ac:dyDescent="0.25">
      <c r="B231" s="117" t="s">
        <v>75</v>
      </c>
      <c r="C231" s="185">
        <v>3.0352941176470587</v>
      </c>
      <c r="D231" s="186">
        <v>-1.5430520034100503E-2</v>
      </c>
      <c r="E231" s="185">
        <v>1.65625</v>
      </c>
      <c r="F231" s="186">
        <f t="shared" si="42"/>
        <v>-1.3790441176470587</v>
      </c>
      <c r="G231" s="185">
        <v>2.5076142131979697</v>
      </c>
      <c r="H231" s="186">
        <f t="shared" si="42"/>
        <v>0.85136421319796973</v>
      </c>
      <c r="I231" s="185">
        <v>4.1359223300970873</v>
      </c>
      <c r="J231" s="186">
        <f t="shared" si="42"/>
        <v>1.6283081168991176</v>
      </c>
      <c r="K231" s="185">
        <v>2.9226519337016574</v>
      </c>
      <c r="L231" s="186">
        <f t="shared" si="43"/>
        <v>-1.2132703963954299</v>
      </c>
      <c r="M231" s="185"/>
      <c r="N231" s="186"/>
    </row>
    <row r="232" spans="2:15" x14ac:dyDescent="0.25">
      <c r="B232" s="117" t="s">
        <v>77</v>
      </c>
      <c r="C232" s="185" t="s">
        <v>227</v>
      </c>
      <c r="D232" s="186" t="s">
        <v>227</v>
      </c>
      <c r="E232" s="185">
        <v>1.8064516129032258</v>
      </c>
      <c r="F232" s="186" t="str">
        <f>IFERROR(E232-C232,"-")</f>
        <v>-</v>
      </c>
      <c r="G232" s="185">
        <v>2.7118644067796609</v>
      </c>
      <c r="H232" s="186">
        <f>IFERROR(G232-E232,"-")</f>
        <v>0.90541279387643514</v>
      </c>
      <c r="I232" s="185">
        <v>3.5714285714285716</v>
      </c>
      <c r="J232" s="186">
        <f>IFERROR(I232-G232,"-")</f>
        <v>0.85956416464891072</v>
      </c>
      <c r="K232" s="185">
        <v>4.037383177570093</v>
      </c>
      <c r="L232" s="186">
        <f>IFERROR(K232-I232,"-")</f>
        <v>0.4659546061415214</v>
      </c>
      <c r="M232" s="185"/>
      <c r="N232" s="186"/>
    </row>
    <row r="233" spans="2:15" x14ac:dyDescent="0.25">
      <c r="B233" s="117" t="s">
        <v>79</v>
      </c>
      <c r="C233" s="185" t="s">
        <v>227</v>
      </c>
      <c r="D233" s="186" t="s">
        <v>227</v>
      </c>
      <c r="E233" s="185">
        <v>2.2323232323232323</v>
      </c>
      <c r="F233" s="186" t="str">
        <f t="shared" ref="F233:J241" si="45">IFERROR(E233-C233,"-")</f>
        <v>-</v>
      </c>
      <c r="G233" s="185">
        <v>2.7777777777777777</v>
      </c>
      <c r="H233" s="186">
        <f t="shared" si="45"/>
        <v>0.54545454545454541</v>
      </c>
      <c r="I233" s="185">
        <v>2.8666666666666667</v>
      </c>
      <c r="J233" s="186">
        <f t="shared" si="45"/>
        <v>8.8888888888889017E-2</v>
      </c>
      <c r="K233" s="185">
        <v>2.7593984962406015</v>
      </c>
      <c r="L233" s="186">
        <f t="shared" ref="L233:L241" si="46">IFERROR(K233-I233,"-")</f>
        <v>-0.10726817042606518</v>
      </c>
      <c r="M233" s="185"/>
      <c r="N233" s="186"/>
    </row>
    <row r="234" spans="2:15" x14ac:dyDescent="0.25">
      <c r="B234" s="117" t="s">
        <v>81</v>
      </c>
      <c r="C234" s="185" t="s">
        <v>227</v>
      </c>
      <c r="D234" s="186" t="s">
        <v>227</v>
      </c>
      <c r="E234" s="185">
        <v>2.5396825396825395</v>
      </c>
      <c r="F234" s="186" t="str">
        <f t="shared" si="45"/>
        <v>-</v>
      </c>
      <c r="G234" s="185">
        <v>2.7916666666666665</v>
      </c>
      <c r="H234" s="186">
        <f t="shared" si="45"/>
        <v>0.25198412698412698</v>
      </c>
      <c r="I234" s="185">
        <v>2.5697674418604652</v>
      </c>
      <c r="J234" s="186">
        <f t="shared" si="45"/>
        <v>-0.22189922480620128</v>
      </c>
      <c r="K234" s="185">
        <v>2.324786324786325</v>
      </c>
      <c r="L234" s="186">
        <f t="shared" si="46"/>
        <v>-0.24498111707414028</v>
      </c>
      <c r="M234" s="185"/>
      <c r="N234" s="186"/>
    </row>
    <row r="235" spans="2:15" x14ac:dyDescent="0.25">
      <c r="B235" s="117" t="s">
        <v>83</v>
      </c>
      <c r="C235" s="185" t="s">
        <v>227</v>
      </c>
      <c r="D235" s="186" t="s">
        <v>227</v>
      </c>
      <c r="E235" s="185">
        <v>2.5662650602409638</v>
      </c>
      <c r="F235" s="186" t="str">
        <f t="shared" si="45"/>
        <v>-</v>
      </c>
      <c r="G235" s="185">
        <v>3.7247706422018347</v>
      </c>
      <c r="H235" s="186">
        <f t="shared" si="45"/>
        <v>1.1585055819608709</v>
      </c>
      <c r="I235" s="185">
        <v>2.5481481481481483</v>
      </c>
      <c r="J235" s="186">
        <f t="shared" si="45"/>
        <v>-1.1766224940536865</v>
      </c>
      <c r="K235" s="185">
        <v>2.6422764227642275</v>
      </c>
      <c r="L235" s="186">
        <f t="shared" si="46"/>
        <v>9.4128274616079199E-2</v>
      </c>
      <c r="M235" s="185"/>
      <c r="N235" s="186"/>
    </row>
    <row r="236" spans="2:15" x14ac:dyDescent="0.25">
      <c r="B236" s="117" t="s">
        <v>85</v>
      </c>
      <c r="C236" s="185">
        <v>2.5714285714285716</v>
      </c>
      <c r="D236" s="186">
        <v>-0.25357142857142856</v>
      </c>
      <c r="E236" s="185">
        <v>2.8058252427184467</v>
      </c>
      <c r="F236" s="186">
        <f t="shared" si="45"/>
        <v>0.23439667128987507</v>
      </c>
      <c r="G236" s="185">
        <v>2.5</v>
      </c>
      <c r="H236" s="186">
        <f t="shared" si="45"/>
        <v>-0.30582524271844669</v>
      </c>
      <c r="I236" s="185">
        <v>3.4957983193277311</v>
      </c>
      <c r="J236" s="186">
        <f t="shared" si="45"/>
        <v>0.99579831932773111</v>
      </c>
      <c r="K236" s="185">
        <v>4.1339285714285712</v>
      </c>
      <c r="L236" s="186">
        <f t="shared" si="46"/>
        <v>0.63813025210084007</v>
      </c>
      <c r="M236" s="185"/>
      <c r="N236" s="186"/>
    </row>
    <row r="237" spans="2:15" x14ac:dyDescent="0.25">
      <c r="B237" s="117" t="s">
        <v>87</v>
      </c>
      <c r="C237" s="185">
        <v>1.8918918918918919</v>
      </c>
      <c r="D237" s="186">
        <v>-1.1735286688557716</v>
      </c>
      <c r="E237" s="185">
        <v>2.9885057471264367</v>
      </c>
      <c r="F237" s="186">
        <f t="shared" si="45"/>
        <v>1.0966138552345448</v>
      </c>
      <c r="G237" s="185">
        <v>2.5051546391752577</v>
      </c>
      <c r="H237" s="186">
        <f t="shared" si="45"/>
        <v>-0.48335110795117897</v>
      </c>
      <c r="I237" s="185">
        <v>2.8235294117647061</v>
      </c>
      <c r="J237" s="186">
        <f t="shared" si="45"/>
        <v>0.31837477258944835</v>
      </c>
      <c r="K237" s="185">
        <v>3.06993006993007</v>
      </c>
      <c r="L237" s="186">
        <f t="shared" si="46"/>
        <v>0.24640065816536394</v>
      </c>
      <c r="M237" s="185"/>
      <c r="N237" s="186"/>
    </row>
    <row r="238" spans="2:15" x14ac:dyDescent="0.25">
      <c r="B238" s="117" t="s">
        <v>89</v>
      </c>
      <c r="C238" s="185">
        <v>2.7872340425531914</v>
      </c>
      <c r="D238" s="186">
        <v>-3.454813566463022E-2</v>
      </c>
      <c r="E238" s="185">
        <v>2.3220338983050848</v>
      </c>
      <c r="F238" s="186">
        <f t="shared" si="45"/>
        <v>-0.46520014424810663</v>
      </c>
      <c r="G238" s="185">
        <v>2.6454545454545455</v>
      </c>
      <c r="H238" s="186">
        <f t="shared" si="45"/>
        <v>0.32342064714946073</v>
      </c>
      <c r="I238" s="185">
        <v>2.8175182481751824</v>
      </c>
      <c r="J238" s="186">
        <f t="shared" si="45"/>
        <v>0.17206370272063687</v>
      </c>
      <c r="K238" s="185">
        <v>2.3806451612903228</v>
      </c>
      <c r="L238" s="186">
        <f t="shared" si="46"/>
        <v>-0.4368730868848596</v>
      </c>
      <c r="M238" s="185"/>
      <c r="N238" s="186"/>
    </row>
    <row r="239" spans="2:15" x14ac:dyDescent="0.25">
      <c r="B239" s="117" t="s">
        <v>91</v>
      </c>
      <c r="C239" s="185">
        <v>1.7192982456140351</v>
      </c>
      <c r="D239" s="186">
        <v>-1.1386252516537243</v>
      </c>
      <c r="E239" s="185">
        <v>2.6972704714640199</v>
      </c>
      <c r="F239" s="186">
        <f t="shared" si="45"/>
        <v>0.97797222584998478</v>
      </c>
      <c r="G239" s="185">
        <v>2.5934065934065935</v>
      </c>
      <c r="H239" s="186">
        <f t="shared" si="45"/>
        <v>-0.10386387805742636</v>
      </c>
      <c r="I239" s="185">
        <v>3.5201465201465201</v>
      </c>
      <c r="J239" s="186">
        <f t="shared" si="45"/>
        <v>0.92673992673992656</v>
      </c>
      <c r="K239" s="185">
        <v>2.2638297872340427</v>
      </c>
      <c r="L239" s="186">
        <f t="shared" si="46"/>
        <v>-1.2563167329124774</v>
      </c>
      <c r="M239" s="185"/>
      <c r="N239" s="186"/>
    </row>
    <row r="240" spans="2:15" x14ac:dyDescent="0.25">
      <c r="B240" s="117" t="s">
        <v>93</v>
      </c>
      <c r="C240" s="185">
        <v>2.6081081081081079</v>
      </c>
      <c r="D240" s="186">
        <v>0.38992628992628964</v>
      </c>
      <c r="E240" s="185">
        <v>2.7487437185929648</v>
      </c>
      <c r="F240" s="186">
        <f t="shared" si="45"/>
        <v>0.14063561048485695</v>
      </c>
      <c r="G240" s="185">
        <v>2.3558718861209966</v>
      </c>
      <c r="H240" s="186">
        <f t="shared" si="45"/>
        <v>-0.39287183247196822</v>
      </c>
      <c r="I240" s="185">
        <v>2.9561403508771931</v>
      </c>
      <c r="J240" s="186">
        <f t="shared" si="45"/>
        <v>0.60026846475619644</v>
      </c>
      <c r="K240" s="185">
        <v>2.6193548387096772</v>
      </c>
      <c r="L240" s="186">
        <f t="shared" si="46"/>
        <v>-0.33678551216751584</v>
      </c>
      <c r="M240" s="185"/>
      <c r="N240" s="186"/>
    </row>
    <row r="241" spans="2:15" ht="15.75" x14ac:dyDescent="0.25">
      <c r="B241" s="120" t="s">
        <v>30</v>
      </c>
      <c r="C241" s="187">
        <v>2.3633004926108376</v>
      </c>
      <c r="D241" s="188">
        <v>-0.28023050469374455</v>
      </c>
      <c r="E241" s="187">
        <v>2.5423728813559321</v>
      </c>
      <c r="F241" s="188">
        <f t="shared" si="45"/>
        <v>0.17907238874509446</v>
      </c>
      <c r="G241" s="187">
        <v>2.642156862745098</v>
      </c>
      <c r="H241" s="188">
        <f t="shared" si="45"/>
        <v>9.9783981389165888E-2</v>
      </c>
      <c r="I241" s="187">
        <v>3.0806618407445709</v>
      </c>
      <c r="J241" s="188">
        <f t="shared" si="45"/>
        <v>0.43850497799947297</v>
      </c>
      <c r="K241" s="187">
        <v>2.8292682926829267</v>
      </c>
      <c r="L241" s="188">
        <f t="shared" si="46"/>
        <v>-0.25139354806164427</v>
      </c>
      <c r="M241" s="187">
        <v>2.8328173374613002</v>
      </c>
      <c r="N241" s="188">
        <v>-4.0828871924981414E-2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0" t="s">
        <v>291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</row>
    <row r="249" spans="2:15" ht="22.5" thickTop="1" thickBot="1" x14ac:dyDescent="0.3">
      <c r="B249" s="109"/>
      <c r="C249" s="294">
        <v>2020</v>
      </c>
      <c r="D249" s="295"/>
      <c r="E249" s="296">
        <v>2021</v>
      </c>
      <c r="F249" s="295"/>
      <c r="G249" s="296">
        <v>2022</v>
      </c>
      <c r="H249" s="295"/>
      <c r="I249" s="296">
        <v>2023</v>
      </c>
      <c r="J249" s="295"/>
      <c r="K249" s="296">
        <v>2024</v>
      </c>
      <c r="L249" s="295"/>
      <c r="M249" s="296">
        <v>2025</v>
      </c>
      <c r="N249" s="297"/>
    </row>
    <row r="250" spans="2:15" ht="16.5" thickTop="1" thickBot="1" x14ac:dyDescent="0.3">
      <c r="B250" s="85"/>
      <c r="C250" s="114" t="s">
        <v>69</v>
      </c>
      <c r="D250" s="115" t="str">
        <f>CONCATENATE("dif ",RIGHT(C249,2),"/",RIGHT(C249-1,2))</f>
        <v>dif 20/19</v>
      </c>
      <c r="E250" s="116" t="s">
        <v>69</v>
      </c>
      <c r="F250" s="115" t="str">
        <f>CONCATENATE("dif ",RIGHT(E249,2),"/",RIGHT(C249,2))</f>
        <v>dif 21/20</v>
      </c>
      <c r="G250" s="116" t="s">
        <v>69</v>
      </c>
      <c r="H250" s="115" t="str">
        <f>CONCATENATE("dif ",RIGHT(G249,2),"/",RIGHT(E249,2))</f>
        <v>dif 22/21</v>
      </c>
      <c r="I250" s="116" t="s">
        <v>69</v>
      </c>
      <c r="J250" s="115" t="str">
        <f>CONCATENATE("dif ",RIGHT(I249,2),"/",RIGHT(G249,2))</f>
        <v>dif 23/22</v>
      </c>
      <c r="K250" s="116" t="s">
        <v>69</v>
      </c>
      <c r="L250" s="115" t="str">
        <f>CONCATENATE("dif ",RIGHT(K249,2),"/",RIGHT(I249,2))</f>
        <v>dif 24/23</v>
      </c>
      <c r="M250" s="116" t="s">
        <v>69</v>
      </c>
      <c r="N250" s="115" t="str">
        <f>CONCATENATE("dif ",RIGHT(M249,2),"/",RIGHT(K249,2))</f>
        <v>dif 25/24</v>
      </c>
    </row>
    <row r="251" spans="2:15" x14ac:dyDescent="0.25">
      <c r="B251" s="117" t="s">
        <v>71</v>
      </c>
      <c r="C251" s="185">
        <v>2.4518272425249168</v>
      </c>
      <c r="D251" s="186">
        <v>-0.39137833238797537</v>
      </c>
      <c r="E251" s="185">
        <v>2</v>
      </c>
      <c r="F251" s="186">
        <f t="shared" ref="F251:J253" si="47">IFERROR(E251-C251,"-")</f>
        <v>-0.45182724252491679</v>
      </c>
      <c r="G251" s="185">
        <v>3.0178571428571428</v>
      </c>
      <c r="H251" s="186">
        <f t="shared" si="47"/>
        <v>1.0178571428571428</v>
      </c>
      <c r="I251" s="185">
        <v>2.7947368421052632</v>
      </c>
      <c r="J251" s="186">
        <f t="shared" si="47"/>
        <v>-0.22312030075187961</v>
      </c>
      <c r="K251" s="185">
        <v>3.1305970149253732</v>
      </c>
      <c r="L251" s="186">
        <f t="shared" ref="L251:L253" si="48">IFERROR(K251-I251,"-")</f>
        <v>0.33586017282011005</v>
      </c>
      <c r="M251" s="185">
        <v>2.7339901477832513</v>
      </c>
      <c r="N251" s="186">
        <f t="shared" ref="N251:N253" si="49">IFERROR(M251-K251,"-")</f>
        <v>-0.3966068671421219</v>
      </c>
    </row>
    <row r="252" spans="2:15" x14ac:dyDescent="0.25">
      <c r="B252" s="117" t="s">
        <v>73</v>
      </c>
      <c r="C252" s="185">
        <v>2.4299065420560746</v>
      </c>
      <c r="D252" s="186">
        <v>-0.18960565306587673</v>
      </c>
      <c r="E252" s="185">
        <v>2</v>
      </c>
      <c r="F252" s="186">
        <f t="shared" si="47"/>
        <v>-0.42990654205607459</v>
      </c>
      <c r="G252" s="185">
        <v>1.9818181818181819</v>
      </c>
      <c r="H252" s="186">
        <f t="shared" si="47"/>
        <v>-1.8181818181818077E-2</v>
      </c>
      <c r="I252" s="185">
        <v>2.5424836601307188</v>
      </c>
      <c r="J252" s="186">
        <f t="shared" si="47"/>
        <v>0.56066547831253688</v>
      </c>
      <c r="K252" s="185">
        <v>2.8382978723404255</v>
      </c>
      <c r="L252" s="186">
        <f t="shared" si="48"/>
        <v>0.29581421220970672</v>
      </c>
      <c r="M252" s="185"/>
      <c r="N252" s="186"/>
    </row>
    <row r="253" spans="2:15" x14ac:dyDescent="0.25">
      <c r="B253" s="117" t="s">
        <v>75</v>
      </c>
      <c r="C253" s="185">
        <v>2.8</v>
      </c>
      <c r="D253" s="186">
        <v>-0.20324675324675345</v>
      </c>
      <c r="E253" s="185">
        <v>2.25</v>
      </c>
      <c r="F253" s="186">
        <f t="shared" si="47"/>
        <v>-0.54999999999999982</v>
      </c>
      <c r="G253" s="185">
        <v>2.4596774193548385</v>
      </c>
      <c r="H253" s="186">
        <f t="shared" si="47"/>
        <v>0.20967741935483852</v>
      </c>
      <c r="I253" s="185">
        <v>2.0378787878787881</v>
      </c>
      <c r="J253" s="186">
        <f t="shared" si="47"/>
        <v>-0.42179863147605046</v>
      </c>
      <c r="K253" s="185">
        <v>2.6414141414141414</v>
      </c>
      <c r="L253" s="186">
        <f t="shared" si="48"/>
        <v>0.60353535353535337</v>
      </c>
      <c r="M253" s="185"/>
      <c r="N253" s="186"/>
    </row>
    <row r="254" spans="2:15" x14ac:dyDescent="0.25">
      <c r="B254" s="117" t="s">
        <v>77</v>
      </c>
      <c r="C254" s="185" t="s">
        <v>227</v>
      </c>
      <c r="D254" s="186" t="s">
        <v>227</v>
      </c>
      <c r="E254" s="185">
        <v>2.1111111111111112</v>
      </c>
      <c r="F254" s="186" t="str">
        <f>IFERROR(E254-C254,"-")</f>
        <v>-</v>
      </c>
      <c r="G254" s="185">
        <v>2.4851485148514851</v>
      </c>
      <c r="H254" s="186">
        <f>IFERROR(G254-E254,"-")</f>
        <v>0.37403740374037397</v>
      </c>
      <c r="I254" s="185">
        <v>1.7355371900826446</v>
      </c>
      <c r="J254" s="186">
        <f>IFERROR(I254-G254,"-")</f>
        <v>-0.74961132476884051</v>
      </c>
      <c r="K254" s="185">
        <v>2.0952380952380953</v>
      </c>
      <c r="L254" s="186">
        <f>IFERROR(K254-I254,"-")</f>
        <v>0.35970090515545072</v>
      </c>
      <c r="M254" s="185"/>
      <c r="N254" s="186"/>
    </row>
    <row r="255" spans="2:15" x14ac:dyDescent="0.25">
      <c r="B255" s="117" t="s">
        <v>79</v>
      </c>
      <c r="C255" s="185" t="s">
        <v>227</v>
      </c>
      <c r="D255" s="186" t="s">
        <v>227</v>
      </c>
      <c r="E255" s="185">
        <v>1.3571428571428572</v>
      </c>
      <c r="F255" s="186" t="str">
        <f t="shared" ref="F255:J263" si="50">IFERROR(E255-C255,"-")</f>
        <v>-</v>
      </c>
      <c r="G255" s="185">
        <v>2.6666666666666665</v>
      </c>
      <c r="H255" s="186">
        <f t="shared" si="50"/>
        <v>1.3095238095238093</v>
      </c>
      <c r="I255" s="185">
        <v>2.4285714285714284</v>
      </c>
      <c r="J255" s="186">
        <f t="shared" si="50"/>
        <v>-0.23809523809523814</v>
      </c>
      <c r="K255" s="185">
        <v>2.8461538461538463</v>
      </c>
      <c r="L255" s="186">
        <f t="shared" ref="L255:L263" si="51">IFERROR(K255-I255,"-")</f>
        <v>0.41758241758241788</v>
      </c>
      <c r="M255" s="185"/>
      <c r="N255" s="186"/>
    </row>
    <row r="256" spans="2:15" x14ac:dyDescent="0.25">
      <c r="B256" s="117" t="s">
        <v>81</v>
      </c>
      <c r="C256" s="185" t="s">
        <v>227</v>
      </c>
      <c r="D256" s="186" t="s">
        <v>227</v>
      </c>
      <c r="E256" s="185">
        <v>5</v>
      </c>
      <c r="F256" s="186" t="str">
        <f t="shared" si="50"/>
        <v>-</v>
      </c>
      <c r="G256" s="185">
        <v>2.5277777777777777</v>
      </c>
      <c r="H256" s="186">
        <f t="shared" si="50"/>
        <v>-2.4722222222222223</v>
      </c>
      <c r="I256" s="185">
        <v>6.2307692307692308</v>
      </c>
      <c r="J256" s="186">
        <f t="shared" si="50"/>
        <v>3.7029914529914532</v>
      </c>
      <c r="K256" s="185">
        <v>5.8461538461538458</v>
      </c>
      <c r="L256" s="186">
        <f t="shared" si="51"/>
        <v>-0.38461538461538503</v>
      </c>
      <c r="M256" s="185"/>
      <c r="N256" s="186"/>
    </row>
    <row r="257" spans="2:15" x14ac:dyDescent="0.25">
      <c r="B257" s="117" t="s">
        <v>83</v>
      </c>
      <c r="C257" s="185" t="s">
        <v>227</v>
      </c>
      <c r="D257" s="186" t="s">
        <v>227</v>
      </c>
      <c r="E257" s="185">
        <v>4.0370370370370372</v>
      </c>
      <c r="F257" s="186" t="str">
        <f t="shared" si="50"/>
        <v>-</v>
      </c>
      <c r="G257" s="185">
        <v>3.9333333333333331</v>
      </c>
      <c r="H257" s="186">
        <f t="shared" si="50"/>
        <v>-0.10370370370370408</v>
      </c>
      <c r="I257" s="185">
        <v>5.76</v>
      </c>
      <c r="J257" s="186">
        <f t="shared" si="50"/>
        <v>1.8266666666666667</v>
      </c>
      <c r="K257" s="185">
        <v>6.9347826086956523</v>
      </c>
      <c r="L257" s="186">
        <f t="shared" si="51"/>
        <v>1.1747826086956525</v>
      </c>
      <c r="M257" s="185"/>
      <c r="N257" s="186"/>
    </row>
    <row r="258" spans="2:15" x14ac:dyDescent="0.25">
      <c r="B258" s="117" t="s">
        <v>85</v>
      </c>
      <c r="C258" s="185">
        <v>1.5714285714285714</v>
      </c>
      <c r="D258" s="186">
        <v>-3.8730158730158735</v>
      </c>
      <c r="E258" s="185">
        <v>3.6</v>
      </c>
      <c r="F258" s="186">
        <f t="shared" si="50"/>
        <v>2.0285714285714285</v>
      </c>
      <c r="G258" s="185">
        <v>3.5714285714285716</v>
      </c>
      <c r="H258" s="186">
        <f t="shared" si="50"/>
        <v>-2.857142857142847E-2</v>
      </c>
      <c r="I258" s="185">
        <v>7.0909090909090908</v>
      </c>
      <c r="J258" s="186">
        <f t="shared" si="50"/>
        <v>3.5194805194805192</v>
      </c>
      <c r="K258" s="185">
        <v>5.666666666666667</v>
      </c>
      <c r="L258" s="186">
        <f t="shared" si="51"/>
        <v>-1.4242424242424239</v>
      </c>
      <c r="M258" s="185"/>
      <c r="N258" s="186"/>
    </row>
    <row r="259" spans="2:15" x14ac:dyDescent="0.25">
      <c r="B259" s="117" t="s">
        <v>87</v>
      </c>
      <c r="C259" s="185" t="s">
        <v>227</v>
      </c>
      <c r="D259" s="186" t="s">
        <v>227</v>
      </c>
      <c r="E259" s="185">
        <v>3.4117647058823528</v>
      </c>
      <c r="F259" s="186" t="str">
        <f t="shared" si="50"/>
        <v>-</v>
      </c>
      <c r="G259" s="185">
        <v>1.5625</v>
      </c>
      <c r="H259" s="186">
        <f t="shared" si="50"/>
        <v>-1.8492647058823528</v>
      </c>
      <c r="I259" s="185">
        <v>4.8571428571428568</v>
      </c>
      <c r="J259" s="186">
        <f t="shared" si="50"/>
        <v>3.2946428571428568</v>
      </c>
      <c r="K259" s="185">
        <v>2.2916666666666665</v>
      </c>
      <c r="L259" s="186">
        <f t="shared" si="51"/>
        <v>-2.5654761904761902</v>
      </c>
      <c r="M259" s="185"/>
      <c r="N259" s="186"/>
    </row>
    <row r="260" spans="2:15" x14ac:dyDescent="0.25">
      <c r="B260" s="117" t="s">
        <v>89</v>
      </c>
      <c r="C260" s="185">
        <v>3</v>
      </c>
      <c r="D260" s="186">
        <v>1.32</v>
      </c>
      <c r="E260" s="185">
        <v>2.2935779816513762</v>
      </c>
      <c r="F260" s="186">
        <f t="shared" si="50"/>
        <v>-0.70642201834862384</v>
      </c>
      <c r="G260" s="185">
        <v>2.1153846153846154</v>
      </c>
      <c r="H260" s="186">
        <f t="shared" si="50"/>
        <v>-0.17819336626676074</v>
      </c>
      <c r="I260" s="185">
        <v>1.9391304347826086</v>
      </c>
      <c r="J260" s="186">
        <f t="shared" si="50"/>
        <v>-0.17625418060200682</v>
      </c>
      <c r="K260" s="185">
        <v>2.2410714285714284</v>
      </c>
      <c r="L260" s="186">
        <f t="shared" si="51"/>
        <v>0.30194099378881978</v>
      </c>
      <c r="M260" s="185"/>
      <c r="N260" s="186"/>
    </row>
    <row r="261" spans="2:15" x14ac:dyDescent="0.25">
      <c r="B261" s="117" t="s">
        <v>91</v>
      </c>
      <c r="C261" s="185">
        <v>1.6363636363636365</v>
      </c>
      <c r="D261" s="186">
        <v>-0.11501757910597687</v>
      </c>
      <c r="E261" s="185">
        <v>2.5089820359281436</v>
      </c>
      <c r="F261" s="186">
        <f t="shared" si="50"/>
        <v>0.87261839956450715</v>
      </c>
      <c r="G261" s="185">
        <v>2.9285714285714284</v>
      </c>
      <c r="H261" s="186">
        <f t="shared" si="50"/>
        <v>0.41958939264328476</v>
      </c>
      <c r="I261" s="185">
        <v>2.5141242937853105</v>
      </c>
      <c r="J261" s="186">
        <f t="shared" si="50"/>
        <v>-0.41444713478611783</v>
      </c>
      <c r="K261" s="185">
        <v>2.1355932203389831</v>
      </c>
      <c r="L261" s="186">
        <f t="shared" si="51"/>
        <v>-0.37853107344632742</v>
      </c>
      <c r="M261" s="185"/>
      <c r="N261" s="186"/>
    </row>
    <row r="262" spans="2:15" x14ac:dyDescent="0.25">
      <c r="B262" s="117" t="s">
        <v>93</v>
      </c>
      <c r="C262" s="185">
        <v>1.625</v>
      </c>
      <c r="D262" s="186">
        <v>-0.54975728155339798</v>
      </c>
      <c r="E262" s="185">
        <v>2.5635359116022101</v>
      </c>
      <c r="F262" s="186">
        <f t="shared" si="50"/>
        <v>0.93853591160221006</v>
      </c>
      <c r="G262" s="185">
        <v>2.4390243902439024</v>
      </c>
      <c r="H262" s="186">
        <f t="shared" si="50"/>
        <v>-0.12451152135830768</v>
      </c>
      <c r="I262" s="185">
        <v>2.3510638297872339</v>
      </c>
      <c r="J262" s="186">
        <f t="shared" si="50"/>
        <v>-8.7960560456668446E-2</v>
      </c>
      <c r="K262" s="185">
        <v>2.3860759493670884</v>
      </c>
      <c r="L262" s="186">
        <f t="shared" si="51"/>
        <v>3.5012119579854506E-2</v>
      </c>
      <c r="M262" s="185"/>
      <c r="N262" s="186"/>
    </row>
    <row r="263" spans="2:15" ht="15.75" x14ac:dyDescent="0.25">
      <c r="B263" s="120" t="s">
        <v>30</v>
      </c>
      <c r="C263" s="187">
        <v>2.5088495575221237</v>
      </c>
      <c r="D263" s="188">
        <v>-0.14241353551546121</v>
      </c>
      <c r="E263" s="187">
        <v>2.5981981981981983</v>
      </c>
      <c r="F263" s="188">
        <f t="shared" si="50"/>
        <v>8.934864067607462E-2</v>
      </c>
      <c r="G263" s="187">
        <v>2.5553488372093023</v>
      </c>
      <c r="H263" s="188">
        <f t="shared" si="50"/>
        <v>-4.2849360988896024E-2</v>
      </c>
      <c r="I263" s="187">
        <v>2.6137211036539894</v>
      </c>
      <c r="J263" s="188">
        <f t="shared" si="50"/>
        <v>5.8372266444687071E-2</v>
      </c>
      <c r="K263" s="187">
        <v>2.901049475262369</v>
      </c>
      <c r="L263" s="188">
        <f t="shared" si="51"/>
        <v>0.28732837160837965</v>
      </c>
      <c r="M263" s="187">
        <v>2.7339901477832513</v>
      </c>
      <c r="N263" s="188">
        <v>-0.3966068671421219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0" t="s">
        <v>292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</row>
    <row r="271" spans="2:15" ht="22.5" thickTop="1" thickBot="1" x14ac:dyDescent="0.3">
      <c r="B271" s="109"/>
      <c r="C271" s="294">
        <v>2020</v>
      </c>
      <c r="D271" s="295"/>
      <c r="E271" s="296">
        <v>2021</v>
      </c>
      <c r="F271" s="295"/>
      <c r="G271" s="296">
        <v>2022</v>
      </c>
      <c r="H271" s="295"/>
      <c r="I271" s="296">
        <v>2023</v>
      </c>
      <c r="J271" s="295"/>
      <c r="K271" s="296">
        <v>2024</v>
      </c>
      <c r="L271" s="295"/>
      <c r="M271" s="296">
        <v>2025</v>
      </c>
      <c r="N271" s="297"/>
    </row>
    <row r="272" spans="2:15" ht="16.5" thickTop="1" thickBot="1" x14ac:dyDescent="0.3">
      <c r="B272" s="85"/>
      <c r="C272" s="114" t="s">
        <v>69</v>
      </c>
      <c r="D272" s="115" t="str">
        <f>CONCATENATE("dif ",RIGHT(C271,2),"/",RIGHT(C271-1,2))</f>
        <v>dif 20/19</v>
      </c>
      <c r="E272" s="116" t="s">
        <v>69</v>
      </c>
      <c r="F272" s="115" t="str">
        <f>CONCATENATE("dif ",RIGHT(E271,2),"/",RIGHT(C271,2))</f>
        <v>dif 21/20</v>
      </c>
      <c r="G272" s="116" t="s">
        <v>69</v>
      </c>
      <c r="H272" s="115" t="str">
        <f>CONCATENATE("dif ",RIGHT(G271,2),"/",RIGHT(E271,2))</f>
        <v>dif 22/21</v>
      </c>
      <c r="I272" s="116" t="s">
        <v>69</v>
      </c>
      <c r="J272" s="115" t="str">
        <f>CONCATENATE("dif ",RIGHT(I271,2),"/",RIGHT(G271,2))</f>
        <v>dif 23/22</v>
      </c>
      <c r="K272" s="116" t="s">
        <v>69</v>
      </c>
      <c r="L272" s="115" t="str">
        <f>CONCATENATE("dif ",RIGHT(K271,2),"/",RIGHT(I271,2))</f>
        <v>dif 24/23</v>
      </c>
      <c r="M272" s="116" t="s">
        <v>69</v>
      </c>
      <c r="N272" s="115" t="str">
        <f>CONCATENATE("dif ",RIGHT(M271,2),"/",RIGHT(K271,2))</f>
        <v>dif 25/24</v>
      </c>
    </row>
    <row r="273" spans="2:14" x14ac:dyDescent="0.25">
      <c r="B273" s="117" t="s">
        <v>71</v>
      </c>
      <c r="C273" s="185">
        <v>2.1088082901554404</v>
      </c>
      <c r="D273" s="186">
        <v>-0.39580000477543509</v>
      </c>
      <c r="E273" s="185">
        <v>1.6</v>
      </c>
      <c r="F273" s="186">
        <f t="shared" ref="F273:J275" si="52">IFERROR(E273-C273,"-")</f>
        <v>-0.50880829015544027</v>
      </c>
      <c r="G273" s="185">
        <v>2.0763636363636362</v>
      </c>
      <c r="H273" s="186">
        <f t="shared" si="52"/>
        <v>0.4763636363636361</v>
      </c>
      <c r="I273" s="185">
        <v>2.2141280353200883</v>
      </c>
      <c r="J273" s="186">
        <f t="shared" si="52"/>
        <v>0.13776439895645209</v>
      </c>
      <c r="K273" s="185">
        <v>2.3753280839895012</v>
      </c>
      <c r="L273" s="186">
        <f t="shared" ref="L273:L275" si="53">IFERROR(K273-I273,"-")</f>
        <v>0.16120004866941295</v>
      </c>
      <c r="M273" s="185">
        <v>2.1986607142857144</v>
      </c>
      <c r="N273" s="186">
        <f t="shared" ref="N273:N275" si="54">IFERROR(M273-K273,"-")</f>
        <v>-0.17666736970378683</v>
      </c>
    </row>
    <row r="274" spans="2:14" x14ac:dyDescent="0.25">
      <c r="B274" s="117" t="s">
        <v>73</v>
      </c>
      <c r="C274" s="185">
        <v>1.8259803921568627</v>
      </c>
      <c r="D274" s="186">
        <v>-0.69808377896613183</v>
      </c>
      <c r="E274" s="185">
        <v>1.7</v>
      </c>
      <c r="F274" s="186">
        <f t="shared" si="52"/>
        <v>-0.12598039215686274</v>
      </c>
      <c r="G274" s="185">
        <v>2.2489795918367346</v>
      </c>
      <c r="H274" s="186">
        <f t="shared" si="52"/>
        <v>0.54897959183673462</v>
      </c>
      <c r="I274" s="185">
        <v>1.9424920127795526</v>
      </c>
      <c r="J274" s="186">
        <f t="shared" si="52"/>
        <v>-0.30648757905718194</v>
      </c>
      <c r="K274" s="185">
        <v>2.3452380952380953</v>
      </c>
      <c r="L274" s="186">
        <f t="shared" si="53"/>
        <v>0.40274608245854271</v>
      </c>
      <c r="M274" s="185"/>
      <c r="N274" s="186"/>
    </row>
    <row r="275" spans="2:14" x14ac:dyDescent="0.25">
      <c r="B275" s="117" t="s">
        <v>75</v>
      </c>
      <c r="C275" s="185">
        <v>1.9261363636363635</v>
      </c>
      <c r="D275" s="186">
        <v>0.10672327108557345</v>
      </c>
      <c r="E275" s="185">
        <v>2</v>
      </c>
      <c r="F275" s="186">
        <f t="shared" si="52"/>
        <v>7.3863636363636465E-2</v>
      </c>
      <c r="G275" s="185">
        <v>1.892156862745098</v>
      </c>
      <c r="H275" s="186">
        <f t="shared" si="52"/>
        <v>-0.10784313725490202</v>
      </c>
      <c r="I275" s="185">
        <v>1.9501557632398754</v>
      </c>
      <c r="J275" s="186">
        <f t="shared" si="52"/>
        <v>5.7998900494777406E-2</v>
      </c>
      <c r="K275" s="185">
        <v>2.1419753086419755</v>
      </c>
      <c r="L275" s="186">
        <f t="shared" si="53"/>
        <v>0.19181954540210011</v>
      </c>
      <c r="M275" s="185"/>
      <c r="N275" s="186"/>
    </row>
    <row r="276" spans="2:14" x14ac:dyDescent="0.25">
      <c r="B276" s="117" t="s">
        <v>77</v>
      </c>
      <c r="C276" s="185" t="s">
        <v>227</v>
      </c>
      <c r="D276" s="186" t="s">
        <v>227</v>
      </c>
      <c r="E276" s="185">
        <v>3</v>
      </c>
      <c r="F276" s="186" t="str">
        <f>IFERROR(E276-C276,"-")</f>
        <v>-</v>
      </c>
      <c r="G276" s="185">
        <v>1.5960591133004927</v>
      </c>
      <c r="H276" s="186">
        <f>IFERROR(G276-E276,"-")</f>
        <v>-1.4039408866995073</v>
      </c>
      <c r="I276" s="185">
        <v>1.4731182795698925</v>
      </c>
      <c r="J276" s="186">
        <f>IFERROR(I276-G276,"-")</f>
        <v>-0.12294083373060016</v>
      </c>
      <c r="K276" s="185">
        <v>2.8341463414634145</v>
      </c>
      <c r="L276" s="186">
        <f>IFERROR(K276-I276,"-")</f>
        <v>1.361028061893522</v>
      </c>
      <c r="M276" s="185"/>
      <c r="N276" s="186"/>
    </row>
    <row r="277" spans="2:14" x14ac:dyDescent="0.25">
      <c r="B277" s="117" t="s">
        <v>79</v>
      </c>
      <c r="C277" s="185" t="s">
        <v>227</v>
      </c>
      <c r="D277" s="186" t="s">
        <v>227</v>
      </c>
      <c r="E277" s="185">
        <v>2.2400000000000002</v>
      </c>
      <c r="F277" s="186" t="str">
        <f t="shared" ref="F277:J285" si="55">IFERROR(E277-C277,"-")</f>
        <v>-</v>
      </c>
      <c r="G277" s="185">
        <v>3.7692307692307692</v>
      </c>
      <c r="H277" s="186">
        <f t="shared" si="55"/>
        <v>1.5292307692307689</v>
      </c>
      <c r="I277" s="185">
        <v>1.7272727272727273</v>
      </c>
      <c r="J277" s="186">
        <f t="shared" si="55"/>
        <v>-2.0419580419580416</v>
      </c>
      <c r="K277" s="185">
        <v>1.6956521739130435</v>
      </c>
      <c r="L277" s="186">
        <f t="shared" ref="L277:L285" si="56">IFERROR(K277-I277,"-")</f>
        <v>-3.1620553359683834E-2</v>
      </c>
      <c r="M277" s="185"/>
      <c r="N277" s="186"/>
    </row>
    <row r="278" spans="2:14" x14ac:dyDescent="0.25">
      <c r="B278" s="117" t="s">
        <v>81</v>
      </c>
      <c r="C278" s="185" t="s">
        <v>227</v>
      </c>
      <c r="D278" s="186" t="s">
        <v>227</v>
      </c>
      <c r="E278" s="185">
        <v>2.2592592592592591</v>
      </c>
      <c r="F278" s="186" t="str">
        <f t="shared" si="55"/>
        <v>-</v>
      </c>
      <c r="G278" s="185">
        <v>6.7254901960784315</v>
      </c>
      <c r="H278" s="186">
        <f t="shared" si="55"/>
        <v>4.4662309368191728</v>
      </c>
      <c r="I278" s="185">
        <v>2.3636363636363638</v>
      </c>
      <c r="J278" s="186">
        <f t="shared" si="55"/>
        <v>-4.3618538324420673</v>
      </c>
      <c r="K278" s="185">
        <v>2.1923076923076925</v>
      </c>
      <c r="L278" s="186">
        <f t="shared" si="56"/>
        <v>-0.17132867132867124</v>
      </c>
      <c r="M278" s="185"/>
      <c r="N278" s="186"/>
    </row>
    <row r="279" spans="2:14" x14ac:dyDescent="0.25">
      <c r="B279" s="117" t="s">
        <v>83</v>
      </c>
      <c r="C279" s="185" t="s">
        <v>227</v>
      </c>
      <c r="D279" s="186" t="s">
        <v>227</v>
      </c>
      <c r="E279" s="185">
        <v>3.76</v>
      </c>
      <c r="F279" s="186" t="str">
        <f t="shared" si="55"/>
        <v>-</v>
      </c>
      <c r="G279" s="185">
        <v>2.4615384615384617</v>
      </c>
      <c r="H279" s="186">
        <f t="shared" si="55"/>
        <v>-1.2984615384615381</v>
      </c>
      <c r="I279" s="185">
        <v>3.6153846153846154</v>
      </c>
      <c r="J279" s="186">
        <f t="shared" si="55"/>
        <v>1.1538461538461537</v>
      </c>
      <c r="K279" s="185">
        <v>3.7234042553191489</v>
      </c>
      <c r="L279" s="186">
        <f t="shared" si="56"/>
        <v>0.10801963993453345</v>
      </c>
      <c r="M279" s="185"/>
      <c r="N279" s="186"/>
    </row>
    <row r="280" spans="2:14" x14ac:dyDescent="0.25">
      <c r="B280" s="117" t="s">
        <v>85</v>
      </c>
      <c r="C280" s="185">
        <v>1.6</v>
      </c>
      <c r="D280" s="186">
        <v>-3.164705882352941</v>
      </c>
      <c r="E280" s="185">
        <v>2.2142857142857144</v>
      </c>
      <c r="F280" s="186">
        <f t="shared" si="55"/>
        <v>0.61428571428571432</v>
      </c>
      <c r="G280" s="185">
        <v>1.6666666666666667</v>
      </c>
      <c r="H280" s="186">
        <f t="shared" si="55"/>
        <v>-0.54761904761904767</v>
      </c>
      <c r="I280" s="185">
        <v>3</v>
      </c>
      <c r="J280" s="186">
        <f t="shared" si="55"/>
        <v>1.3333333333333333</v>
      </c>
      <c r="K280" s="185">
        <v>4.4210526315789478</v>
      </c>
      <c r="L280" s="186">
        <f t="shared" si="56"/>
        <v>1.4210526315789478</v>
      </c>
      <c r="M280" s="185"/>
      <c r="N280" s="186"/>
    </row>
    <row r="281" spans="2:14" x14ac:dyDescent="0.25">
      <c r="B281" s="117" t="s">
        <v>87</v>
      </c>
      <c r="C281" s="185">
        <v>2.52</v>
      </c>
      <c r="D281" s="186">
        <v>-0.13789473684210529</v>
      </c>
      <c r="E281" s="185">
        <v>3.4242424242424243</v>
      </c>
      <c r="F281" s="186">
        <f t="shared" si="55"/>
        <v>0.90424242424242429</v>
      </c>
      <c r="G281" s="185">
        <v>2.1470588235294117</v>
      </c>
      <c r="H281" s="186">
        <f t="shared" si="55"/>
        <v>-1.2771836007130126</v>
      </c>
      <c r="I281" s="185">
        <v>2.8378378378378377</v>
      </c>
      <c r="J281" s="186">
        <f t="shared" si="55"/>
        <v>0.69077901430842603</v>
      </c>
      <c r="K281" s="185">
        <v>2</v>
      </c>
      <c r="L281" s="186">
        <f t="shared" si="56"/>
        <v>-0.83783783783783772</v>
      </c>
      <c r="M281" s="185"/>
      <c r="N281" s="186"/>
    </row>
    <row r="282" spans="2:14" x14ac:dyDescent="0.25">
      <c r="B282" s="117" t="s">
        <v>89</v>
      </c>
      <c r="C282" s="185">
        <v>1.65</v>
      </c>
      <c r="D282" s="186">
        <v>-0.20098039215686292</v>
      </c>
      <c r="E282" s="185">
        <v>1.8473282442748091</v>
      </c>
      <c r="F282" s="186">
        <f t="shared" si="55"/>
        <v>0.19732824427480922</v>
      </c>
      <c r="G282" s="185">
        <v>1.7763975155279503</v>
      </c>
      <c r="H282" s="186">
        <f t="shared" si="55"/>
        <v>-7.0930728746858795E-2</v>
      </c>
      <c r="I282" s="185">
        <v>1.8677685950413223</v>
      </c>
      <c r="J282" s="186">
        <f t="shared" si="55"/>
        <v>9.1371079513371978E-2</v>
      </c>
      <c r="K282" s="185">
        <v>1.6622807017543859</v>
      </c>
      <c r="L282" s="186">
        <f t="shared" si="56"/>
        <v>-0.2054878932869364</v>
      </c>
      <c r="M282" s="185"/>
      <c r="N282" s="186"/>
    </row>
    <row r="283" spans="2:14" x14ac:dyDescent="0.25">
      <c r="B283" s="117" t="s">
        <v>91</v>
      </c>
      <c r="C283" s="185">
        <v>1.8148148148148149</v>
      </c>
      <c r="D283" s="186">
        <v>-2.8935185185185119E-2</v>
      </c>
      <c r="E283" s="185">
        <v>1.9113924050632911</v>
      </c>
      <c r="F283" s="186">
        <f t="shared" si="55"/>
        <v>9.6577590248476231E-2</v>
      </c>
      <c r="G283" s="185">
        <v>2.0648854961832059</v>
      </c>
      <c r="H283" s="186">
        <f t="shared" si="55"/>
        <v>0.15349309111991483</v>
      </c>
      <c r="I283" s="185">
        <v>2.1746575342465753</v>
      </c>
      <c r="J283" s="186">
        <f t="shared" si="55"/>
        <v>0.10977203806336933</v>
      </c>
      <c r="K283" s="185">
        <v>1.7654986522911051</v>
      </c>
      <c r="L283" s="186">
        <f t="shared" si="56"/>
        <v>-0.40915888195547012</v>
      </c>
      <c r="M283" s="185"/>
      <c r="N283" s="186"/>
    </row>
    <row r="284" spans="2:14" x14ac:dyDescent="0.25">
      <c r="B284" s="117" t="s">
        <v>93</v>
      </c>
      <c r="C284" s="185">
        <v>1.9583333333333333</v>
      </c>
      <c r="D284" s="186">
        <v>-0.21006044905008658</v>
      </c>
      <c r="E284" s="185">
        <v>2.2438271604938271</v>
      </c>
      <c r="F284" s="186">
        <f t="shared" si="55"/>
        <v>0.28549382716049387</v>
      </c>
      <c r="G284" s="185">
        <v>1.8543417366946779</v>
      </c>
      <c r="H284" s="186">
        <f t="shared" si="55"/>
        <v>-0.38948542379914919</v>
      </c>
      <c r="I284" s="185">
        <v>1.8375350140056022</v>
      </c>
      <c r="J284" s="186">
        <f t="shared" si="55"/>
        <v>-1.6806722689075793E-2</v>
      </c>
      <c r="K284" s="185">
        <v>1.9036402569593147</v>
      </c>
      <c r="L284" s="186">
        <f t="shared" si="56"/>
        <v>6.6105242953712562E-2</v>
      </c>
      <c r="M284" s="185"/>
      <c r="N284" s="186"/>
    </row>
    <row r="285" spans="2:14" ht="15.75" x14ac:dyDescent="0.25">
      <c r="B285" s="120" t="s">
        <v>30</v>
      </c>
      <c r="C285" s="187">
        <v>1.9644484958979034</v>
      </c>
      <c r="D285" s="188">
        <v>-0.22838999720168629</v>
      </c>
      <c r="E285" s="187">
        <v>2.1871599564744288</v>
      </c>
      <c r="F285" s="188">
        <f t="shared" si="55"/>
        <v>0.22271146057652547</v>
      </c>
      <c r="G285" s="187">
        <v>2.1336870026525201</v>
      </c>
      <c r="H285" s="188">
        <f t="shared" si="55"/>
        <v>-5.3472953821908753E-2</v>
      </c>
      <c r="I285" s="187">
        <v>2.00081466395112</v>
      </c>
      <c r="J285" s="188">
        <f t="shared" si="55"/>
        <v>-0.13287233870140014</v>
      </c>
      <c r="K285" s="187">
        <v>2.1728840754111514</v>
      </c>
      <c r="L285" s="188">
        <f t="shared" si="56"/>
        <v>0.17206941146003141</v>
      </c>
      <c r="M285" s="187">
        <v>2.1986607142857144</v>
      </c>
      <c r="N285" s="188">
        <v>-0.17666736970378683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BD114-A9A6-4EA6-AF96-BA9EEC7F9A9E}">
  <sheetPr codeName="Hoja31"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0"/>
    <col min="14" max="14" width="13.5703125" style="190" bestFit="1" customWidth="1"/>
  </cols>
  <sheetData>
    <row r="4" spans="1:15" ht="48.75" customHeight="1" thickBot="1" x14ac:dyDescent="0.3">
      <c r="B4" s="270" t="s">
        <v>281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2" t="s">
        <v>132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CONCATENATE("def ",RIGHT(M7,2),"/",RIGHT(K7,2))</f>
        <v>def 25/24</v>
      </c>
    </row>
    <row r="9" spans="1:15" x14ac:dyDescent="0.25">
      <c r="A9" s="1" t="s">
        <v>70</v>
      </c>
      <c r="B9" s="117" t="s">
        <v>71</v>
      </c>
      <c r="C9" s="185">
        <v>2.2460468058191019</v>
      </c>
      <c r="D9" s="186">
        <v>-0.19145623509949861</v>
      </c>
      <c r="E9" s="185">
        <v>1.9022445982798406</v>
      </c>
      <c r="F9" s="186">
        <f t="shared" ref="F9:J21" si="0">IFERROR(E9-C9,"-")</f>
        <v>-0.34380220753926127</v>
      </c>
      <c r="G9" s="185">
        <v>2.8322493991234272</v>
      </c>
      <c r="H9" s="186">
        <f t="shared" si="0"/>
        <v>0.93000480084358661</v>
      </c>
      <c r="I9" s="185">
        <v>2.5235291626074803</v>
      </c>
      <c r="J9" s="186">
        <f t="shared" si="0"/>
        <v>-0.30872023651594693</v>
      </c>
      <c r="K9" s="185">
        <v>2.6250052373570201</v>
      </c>
      <c r="L9" s="186">
        <f t="shared" ref="L9:L21" si="1">IFERROR(K9-I9,"-")</f>
        <v>0.10147607474953979</v>
      </c>
      <c r="M9" s="185">
        <v>2.3200146329566702</v>
      </c>
      <c r="N9" s="186">
        <f t="shared" ref="N9:N14" si="2">IFERROR(M9-K9,"-")</f>
        <v>-0.30499060440034986</v>
      </c>
    </row>
    <row r="10" spans="1:15" x14ac:dyDescent="0.25">
      <c r="A10" s="1" t="s">
        <v>72</v>
      </c>
      <c r="B10" s="117" t="s">
        <v>73</v>
      </c>
      <c r="C10" s="185">
        <v>2.2190549563430921</v>
      </c>
      <c r="D10" s="186">
        <v>-4.0345875039200507E-2</v>
      </c>
      <c r="E10" s="185">
        <v>1.8830991170252456</v>
      </c>
      <c r="F10" s="186">
        <f t="shared" si="0"/>
        <v>-0.33595583931784656</v>
      </c>
      <c r="G10" s="185">
        <v>2.4567090685268771</v>
      </c>
      <c r="H10" s="186">
        <f t="shared" si="0"/>
        <v>0.57360995150163152</v>
      </c>
      <c r="I10" s="185">
        <v>2.2917233809001099</v>
      </c>
      <c r="J10" s="186">
        <f t="shared" si="0"/>
        <v>-0.16498568762676724</v>
      </c>
      <c r="K10" s="185">
        <v>2.4732375690607733</v>
      </c>
      <c r="L10" s="186">
        <f t="shared" si="1"/>
        <v>0.18151418816066345</v>
      </c>
      <c r="M10" s="185"/>
      <c r="N10" s="186"/>
    </row>
    <row r="11" spans="1:15" x14ac:dyDescent="0.25">
      <c r="A11" s="1" t="s">
        <v>74</v>
      </c>
      <c r="B11" s="117" t="s">
        <v>75</v>
      </c>
      <c r="C11" s="185">
        <v>2.2663384064458372</v>
      </c>
      <c r="D11" s="186">
        <v>-2.2689676301075323E-3</v>
      </c>
      <c r="E11" s="185">
        <v>2.1653413498836307</v>
      </c>
      <c r="F11" s="186">
        <f t="shared" si="0"/>
        <v>-0.10099705656220648</v>
      </c>
      <c r="G11" s="185">
        <v>2.3488082178119076</v>
      </c>
      <c r="H11" s="186">
        <f t="shared" si="0"/>
        <v>0.18346686792827693</v>
      </c>
      <c r="I11" s="185">
        <v>2.3180265353142131</v>
      </c>
      <c r="J11" s="186">
        <f t="shared" si="0"/>
        <v>-3.0781682497694529E-2</v>
      </c>
      <c r="K11" s="185">
        <v>2.5529145444255801</v>
      </c>
      <c r="L11" s="186">
        <f t="shared" si="1"/>
        <v>0.23488800911136698</v>
      </c>
      <c r="M11" s="185"/>
      <c r="N11" s="186"/>
    </row>
    <row r="12" spans="1:15" x14ac:dyDescent="0.25">
      <c r="A12" s="1" t="s">
        <v>76</v>
      </c>
      <c r="B12" s="117" t="s">
        <v>77</v>
      </c>
      <c r="C12" s="185" t="s">
        <v>227</v>
      </c>
      <c r="D12" s="186" t="s">
        <v>227</v>
      </c>
      <c r="E12" s="185">
        <v>2.0378243201000314</v>
      </c>
      <c r="F12" s="186" t="str">
        <f t="shared" si="0"/>
        <v>-</v>
      </c>
      <c r="G12" s="185">
        <v>2.5104382929642446</v>
      </c>
      <c r="H12" s="186">
        <f t="shared" si="0"/>
        <v>0.47261397286421314</v>
      </c>
      <c r="I12" s="185">
        <v>2.2301869061292678</v>
      </c>
      <c r="J12" s="186">
        <f t="shared" si="0"/>
        <v>-0.28025138683497675</v>
      </c>
      <c r="K12" s="185">
        <v>2.4243523043775292</v>
      </c>
      <c r="L12" s="186">
        <f t="shared" si="1"/>
        <v>0.1941653982482614</v>
      </c>
      <c r="M12" s="185"/>
      <c r="N12" s="186"/>
    </row>
    <row r="13" spans="1:15" x14ac:dyDescent="0.25">
      <c r="A13" s="1" t="s">
        <v>78</v>
      </c>
      <c r="B13" s="117" t="s">
        <v>79</v>
      </c>
      <c r="C13" s="185" t="s">
        <v>227</v>
      </c>
      <c r="D13" s="186" t="s">
        <v>227</v>
      </c>
      <c r="E13" s="185">
        <v>1.9151056197688323</v>
      </c>
      <c r="F13" s="186" t="str">
        <f t="shared" si="0"/>
        <v>-</v>
      </c>
      <c r="G13" s="185">
        <v>2.4632700120786208</v>
      </c>
      <c r="H13" s="186">
        <f t="shared" si="0"/>
        <v>0.54816439230978853</v>
      </c>
      <c r="I13" s="185">
        <v>2.3830322688887646</v>
      </c>
      <c r="J13" s="186">
        <f t="shared" si="0"/>
        <v>-8.0237743189856214E-2</v>
      </c>
      <c r="K13" s="185">
        <v>2.197144331670394</v>
      </c>
      <c r="L13" s="186">
        <f t="shared" si="1"/>
        <v>-0.1858879372183706</v>
      </c>
      <c r="M13" s="185"/>
      <c r="N13" s="186"/>
    </row>
    <row r="14" spans="1:15" x14ac:dyDescent="0.25">
      <c r="A14" s="1" t="s">
        <v>80</v>
      </c>
      <c r="B14" s="117" t="s">
        <v>81</v>
      </c>
      <c r="C14" s="185" t="s">
        <v>227</v>
      </c>
      <c r="D14" s="186" t="s">
        <v>227</v>
      </c>
      <c r="E14" s="185">
        <v>1.9788051104054354</v>
      </c>
      <c r="F14" s="186" t="str">
        <f t="shared" si="0"/>
        <v>-</v>
      </c>
      <c r="G14" s="185">
        <v>2.2983870967741935</v>
      </c>
      <c r="H14" s="186">
        <f t="shared" si="0"/>
        <v>0.31958198636875812</v>
      </c>
      <c r="I14" s="185">
        <v>2.1486403825835509</v>
      </c>
      <c r="J14" s="186">
        <f t="shared" si="0"/>
        <v>-0.14974671419064256</v>
      </c>
      <c r="K14" s="185">
        <v>2.0572924688125673</v>
      </c>
      <c r="L14" s="186">
        <f t="shared" si="1"/>
        <v>-9.1347913770983613E-2</v>
      </c>
      <c r="M14" s="185"/>
      <c r="N14" s="186"/>
    </row>
    <row r="15" spans="1:15" x14ac:dyDescent="0.25">
      <c r="A15" s="1" t="s">
        <v>82</v>
      </c>
      <c r="B15" s="117" t="s">
        <v>83</v>
      </c>
      <c r="C15" s="185" t="s">
        <v>227</v>
      </c>
      <c r="D15" s="186" t="s">
        <v>227</v>
      </c>
      <c r="E15" s="185">
        <v>2.1686345325739684</v>
      </c>
      <c r="F15" s="186" t="str">
        <f t="shared" si="0"/>
        <v>-</v>
      </c>
      <c r="G15" s="185">
        <v>2.3937399767737655</v>
      </c>
      <c r="H15" s="186">
        <f t="shared" si="0"/>
        <v>0.22510544419979706</v>
      </c>
      <c r="I15" s="185">
        <v>2.4037477691850091</v>
      </c>
      <c r="J15" s="186">
        <f t="shared" si="0"/>
        <v>1.000779241124361E-2</v>
      </c>
      <c r="K15" s="185">
        <v>2.0914386094674557</v>
      </c>
      <c r="L15" s="186">
        <f t="shared" si="1"/>
        <v>-0.31230915971755335</v>
      </c>
      <c r="M15" s="185"/>
      <c r="N15" s="186"/>
    </row>
    <row r="16" spans="1:15" x14ac:dyDescent="0.25">
      <c r="A16" s="1" t="s">
        <v>84</v>
      </c>
      <c r="B16" s="117" t="s">
        <v>85</v>
      </c>
      <c r="C16" s="185">
        <v>2.2469008264462809</v>
      </c>
      <c r="D16" s="186">
        <v>-0.55988522444910105</v>
      </c>
      <c r="E16" s="185">
        <v>2.5961220825852784</v>
      </c>
      <c r="F16" s="186">
        <f t="shared" si="0"/>
        <v>0.34922125613899757</v>
      </c>
      <c r="G16" s="185">
        <v>2.6865335051546393</v>
      </c>
      <c r="H16" s="186">
        <f t="shared" si="0"/>
        <v>9.0411422569360855E-2</v>
      </c>
      <c r="I16" s="185">
        <v>2.8928833455612621</v>
      </c>
      <c r="J16" s="186">
        <f t="shared" si="0"/>
        <v>0.20634984040662285</v>
      </c>
      <c r="K16" s="185">
        <v>2.8021182816919938</v>
      </c>
      <c r="L16" s="186">
        <f t="shared" si="1"/>
        <v>-9.0765063869268303E-2</v>
      </c>
      <c r="M16" s="185"/>
      <c r="N16" s="186"/>
    </row>
    <row r="17" spans="1:15" x14ac:dyDescent="0.25">
      <c r="A17" s="1" t="s">
        <v>86</v>
      </c>
      <c r="B17" s="117" t="s">
        <v>87</v>
      </c>
      <c r="C17" s="185">
        <v>1.9535228344335174</v>
      </c>
      <c r="D17" s="186">
        <v>-0.3270549544609298</v>
      </c>
      <c r="E17" s="185">
        <v>2.197656771687003</v>
      </c>
      <c r="F17" s="186">
        <f t="shared" si="0"/>
        <v>0.24413393725348564</v>
      </c>
      <c r="G17" s="185">
        <v>2.1155368505436143</v>
      </c>
      <c r="H17" s="186">
        <f t="shared" si="0"/>
        <v>-8.211992114338873E-2</v>
      </c>
      <c r="I17" s="185">
        <v>2.5199899579489111</v>
      </c>
      <c r="J17" s="186">
        <f t="shared" si="0"/>
        <v>0.40445310740529683</v>
      </c>
      <c r="K17" s="185">
        <v>2.2043213975583593</v>
      </c>
      <c r="L17" s="186">
        <f t="shared" si="1"/>
        <v>-0.3156685603905518</v>
      </c>
      <c r="M17" s="185"/>
      <c r="N17" s="186"/>
    </row>
    <row r="18" spans="1:15" x14ac:dyDescent="0.25">
      <c r="A18" s="1" t="s">
        <v>88</v>
      </c>
      <c r="B18" s="117" t="s">
        <v>89</v>
      </c>
      <c r="C18" s="185">
        <v>1.8614755861475587</v>
      </c>
      <c r="D18" s="186">
        <v>-0.28640683608299233</v>
      </c>
      <c r="E18" s="185">
        <v>2.1695147304903402</v>
      </c>
      <c r="F18" s="186">
        <f t="shared" si="0"/>
        <v>0.30803914434278146</v>
      </c>
      <c r="G18" s="185">
        <v>2.1997993799015139</v>
      </c>
      <c r="H18" s="186">
        <f t="shared" si="0"/>
        <v>3.0284649411173703E-2</v>
      </c>
      <c r="I18" s="185">
        <v>2.3996983408748114</v>
      </c>
      <c r="J18" s="186">
        <f t="shared" si="0"/>
        <v>0.19989896097329751</v>
      </c>
      <c r="K18" s="185">
        <v>2.2301287686818019</v>
      </c>
      <c r="L18" s="186">
        <f t="shared" si="1"/>
        <v>-0.1695695721930095</v>
      </c>
      <c r="M18" s="185"/>
      <c r="N18" s="186"/>
    </row>
    <row r="19" spans="1:15" x14ac:dyDescent="0.25">
      <c r="A19" s="1" t="s">
        <v>90</v>
      </c>
      <c r="B19" s="117" t="s">
        <v>91</v>
      </c>
      <c r="C19" s="185">
        <v>1.8271224086870681</v>
      </c>
      <c r="D19" s="186">
        <v>-0.37006458693202338</v>
      </c>
      <c r="E19" s="185">
        <v>2.1612137203166228</v>
      </c>
      <c r="F19" s="186">
        <f t="shared" si="0"/>
        <v>0.33409131162955474</v>
      </c>
      <c r="G19" s="185">
        <v>2.2195556611619343</v>
      </c>
      <c r="H19" s="186">
        <f t="shared" si="0"/>
        <v>5.8341940845311413E-2</v>
      </c>
      <c r="I19" s="185">
        <v>2.3657835805129506</v>
      </c>
      <c r="J19" s="186">
        <f t="shared" si="0"/>
        <v>0.14622791935101631</v>
      </c>
      <c r="K19" s="185">
        <v>2.1195535180386686</v>
      </c>
      <c r="L19" s="186">
        <f t="shared" si="1"/>
        <v>-0.24623006247428192</v>
      </c>
      <c r="M19" s="185"/>
      <c r="N19" s="186"/>
    </row>
    <row r="20" spans="1:15" x14ac:dyDescent="0.25">
      <c r="A20" s="1" t="s">
        <v>92</v>
      </c>
      <c r="B20" s="117" t="s">
        <v>93</v>
      </c>
      <c r="C20" s="185">
        <v>1.945705257110026</v>
      </c>
      <c r="D20" s="186">
        <v>-0.39368202004908115</v>
      </c>
      <c r="E20" s="185">
        <v>2.5686888669084516</v>
      </c>
      <c r="F20" s="186">
        <f t="shared" si="0"/>
        <v>0.6229836097984256</v>
      </c>
      <c r="G20" s="185">
        <v>2.2557062382641351</v>
      </c>
      <c r="H20" s="186">
        <f t="shared" si="0"/>
        <v>-0.31298262864431647</v>
      </c>
      <c r="I20" s="185">
        <v>2.5818146474218788</v>
      </c>
      <c r="J20" s="186">
        <f t="shared" si="0"/>
        <v>0.32610840915774375</v>
      </c>
      <c r="K20" s="185">
        <v>2.241869341020748</v>
      </c>
      <c r="L20" s="186">
        <f t="shared" si="1"/>
        <v>-0.33994530640113085</v>
      </c>
      <c r="M20" s="185"/>
      <c r="N20" s="186"/>
    </row>
    <row r="21" spans="1:15" ht="15.75" x14ac:dyDescent="0.25">
      <c r="A21" s="1" t="s">
        <v>0</v>
      </c>
      <c r="B21" s="120" t="s">
        <v>30</v>
      </c>
      <c r="C21" s="187">
        <v>2.0931353607171839</v>
      </c>
      <c r="D21" s="188">
        <v>-0.19090610651508255</v>
      </c>
      <c r="E21" s="187">
        <v>2.1866149593931499</v>
      </c>
      <c r="F21" s="188">
        <f t="shared" si="0"/>
        <v>9.3479598675966002E-2</v>
      </c>
      <c r="G21" s="187">
        <v>2.3720011696365835</v>
      </c>
      <c r="H21" s="188">
        <f t="shared" si="0"/>
        <v>0.1853862102434336</v>
      </c>
      <c r="I21" s="187">
        <v>2.410875374829053</v>
      </c>
      <c r="J21" s="188">
        <f t="shared" si="0"/>
        <v>3.8874205192469535E-2</v>
      </c>
      <c r="K21" s="187">
        <v>2.328977841201255</v>
      </c>
      <c r="L21" s="188">
        <f t="shared" si="1"/>
        <v>-8.1897533627798058E-2</v>
      </c>
      <c r="M21" s="187">
        <v>2.3200146329566702</v>
      </c>
      <c r="N21" s="188">
        <v>-0.30499060440034986</v>
      </c>
    </row>
    <row r="22" spans="1:15" ht="6" customHeight="1" x14ac:dyDescent="0.25"/>
    <row r="23" spans="1:15" x14ac:dyDescent="0.25">
      <c r="B23" s="105" t="s">
        <v>55</v>
      </c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</row>
    <row r="24" spans="1:15" x14ac:dyDescent="0.25">
      <c r="N24" s="192"/>
    </row>
    <row r="26" spans="1:15" ht="48.75" customHeight="1" thickBot="1" x14ac:dyDescent="0.3">
      <c r="B26" s="270" t="s">
        <v>293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39"/>
      <c r="N27" s="39"/>
      <c r="O27" s="1" t="s">
        <v>95</v>
      </c>
    </row>
    <row r="28" spans="1:15" ht="22.5" thickTop="1" thickBot="1" x14ac:dyDescent="0.3">
      <c r="B28" s="124" t="s">
        <v>96</v>
      </c>
      <c r="C28" s="302" t="s">
        <v>137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09"/>
      <c r="C29" s="294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f>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CONCATENATE("def ",RIGHT(M29,2),"/",RIGHT(K29,2))</f>
        <v>def 25/24</v>
      </c>
    </row>
    <row r="31" spans="1:15" x14ac:dyDescent="0.25">
      <c r="B31" s="117" t="s">
        <v>71</v>
      </c>
      <c r="C31" s="185">
        <v>2.2460468058191019</v>
      </c>
      <c r="D31" s="186">
        <v>-0.19145623509949861</v>
      </c>
      <c r="E31" s="185">
        <v>1.9022445982798406</v>
      </c>
      <c r="F31" s="186">
        <f t="shared" ref="F31:J43" si="3">IFERROR(E31-C31,"-")</f>
        <v>-0.34380220753926127</v>
      </c>
      <c r="G31" s="185">
        <v>2.8322493991234272</v>
      </c>
      <c r="H31" s="186">
        <f t="shared" si="3"/>
        <v>0.93000480084358661</v>
      </c>
      <c r="I31" s="185">
        <v>2.5235291626074803</v>
      </c>
      <c r="J31" s="186">
        <f t="shared" si="3"/>
        <v>-0.30872023651594693</v>
      </c>
      <c r="K31" s="185">
        <v>2.6250052373570201</v>
      </c>
      <c r="L31" s="186">
        <f t="shared" ref="L31:L43" si="4">IFERROR(K31-I31,"-")</f>
        <v>0.10147607474953979</v>
      </c>
      <c r="M31" s="185">
        <v>2.3200146329566702</v>
      </c>
      <c r="N31" s="186">
        <f>IFERROR(M31-K31,"-")</f>
        <v>-0.30499060440034986</v>
      </c>
    </row>
    <row r="32" spans="1:15" x14ac:dyDescent="0.25">
      <c r="B32" s="117" t="s">
        <v>73</v>
      </c>
      <c r="C32" s="185">
        <v>2.2190549563430921</v>
      </c>
      <c r="D32" s="186">
        <v>-4.0345875039200507E-2</v>
      </c>
      <c r="E32" s="185">
        <v>1.8830991170252456</v>
      </c>
      <c r="F32" s="186">
        <f t="shared" si="3"/>
        <v>-0.33595583931784656</v>
      </c>
      <c r="G32" s="185">
        <v>2.4567090685268771</v>
      </c>
      <c r="H32" s="186">
        <f t="shared" si="3"/>
        <v>0.57360995150163152</v>
      </c>
      <c r="I32" s="185">
        <v>2.2917233809001099</v>
      </c>
      <c r="J32" s="186">
        <f t="shared" si="3"/>
        <v>-0.16498568762676724</v>
      </c>
      <c r="K32" s="185">
        <v>2.4732375690607733</v>
      </c>
      <c r="L32" s="186">
        <f t="shared" si="4"/>
        <v>0.18151418816066345</v>
      </c>
      <c r="M32" s="185"/>
      <c r="N32" s="186"/>
    </row>
    <row r="33" spans="2:15" x14ac:dyDescent="0.25">
      <c r="B33" s="117" t="s">
        <v>75</v>
      </c>
      <c r="C33" s="185">
        <v>2.2663384064458372</v>
      </c>
      <c r="D33" s="186">
        <v>-2.2689676301075323E-3</v>
      </c>
      <c r="E33" s="185">
        <v>2.1653413498836307</v>
      </c>
      <c r="F33" s="186">
        <f t="shared" si="3"/>
        <v>-0.10099705656220648</v>
      </c>
      <c r="G33" s="185">
        <v>2.3488082178119076</v>
      </c>
      <c r="H33" s="186">
        <f t="shared" si="3"/>
        <v>0.18346686792827693</v>
      </c>
      <c r="I33" s="185">
        <v>2.3180265353142131</v>
      </c>
      <c r="J33" s="186">
        <f t="shared" si="3"/>
        <v>-3.0781682497694529E-2</v>
      </c>
      <c r="K33" s="185">
        <v>2.5529145444255801</v>
      </c>
      <c r="L33" s="186">
        <f t="shared" si="4"/>
        <v>0.23488800911136698</v>
      </c>
      <c r="M33" s="185"/>
      <c r="N33" s="186"/>
    </row>
    <row r="34" spans="2:15" x14ac:dyDescent="0.25">
      <c r="B34" s="117" t="s">
        <v>77</v>
      </c>
      <c r="C34" s="185" t="s">
        <v>227</v>
      </c>
      <c r="D34" s="186" t="s">
        <v>227</v>
      </c>
      <c r="E34" s="185">
        <v>2.0378243201000314</v>
      </c>
      <c r="F34" s="186" t="str">
        <f t="shared" si="3"/>
        <v>-</v>
      </c>
      <c r="G34" s="185">
        <v>2.5104382929642446</v>
      </c>
      <c r="H34" s="186">
        <f t="shared" si="3"/>
        <v>0.47261397286421314</v>
      </c>
      <c r="I34" s="185">
        <v>2.2301869061292678</v>
      </c>
      <c r="J34" s="186">
        <f t="shared" si="3"/>
        <v>-0.28025138683497675</v>
      </c>
      <c r="K34" s="185">
        <v>2.4243523043775292</v>
      </c>
      <c r="L34" s="186">
        <f t="shared" si="4"/>
        <v>0.1941653982482614</v>
      </c>
      <c r="M34" s="185"/>
      <c r="N34" s="186"/>
    </row>
    <row r="35" spans="2:15" x14ac:dyDescent="0.25">
      <c r="B35" s="117" t="s">
        <v>79</v>
      </c>
      <c r="C35" s="185" t="s">
        <v>227</v>
      </c>
      <c r="D35" s="186" t="s">
        <v>227</v>
      </c>
      <c r="E35" s="185">
        <v>1.9151056197688323</v>
      </c>
      <c r="F35" s="186" t="str">
        <f t="shared" si="3"/>
        <v>-</v>
      </c>
      <c r="G35" s="185">
        <v>2.4632700120786208</v>
      </c>
      <c r="H35" s="186">
        <f t="shared" si="3"/>
        <v>0.54816439230978853</v>
      </c>
      <c r="I35" s="185">
        <v>2.3830322688887646</v>
      </c>
      <c r="J35" s="186">
        <f t="shared" si="3"/>
        <v>-8.0237743189856214E-2</v>
      </c>
      <c r="K35" s="185">
        <v>2.197144331670394</v>
      </c>
      <c r="L35" s="186">
        <f t="shared" si="4"/>
        <v>-0.1858879372183706</v>
      </c>
      <c r="M35" s="185"/>
      <c r="N35" s="186"/>
    </row>
    <row r="36" spans="2:15" x14ac:dyDescent="0.25">
      <c r="B36" s="117" t="s">
        <v>81</v>
      </c>
      <c r="C36" s="185" t="s">
        <v>227</v>
      </c>
      <c r="D36" s="186" t="s">
        <v>227</v>
      </c>
      <c r="E36" s="185">
        <v>1.9788051104054354</v>
      </c>
      <c r="F36" s="186" t="str">
        <f t="shared" si="3"/>
        <v>-</v>
      </c>
      <c r="G36" s="185">
        <v>2.2983870967741935</v>
      </c>
      <c r="H36" s="186">
        <f t="shared" si="3"/>
        <v>0.31958198636875812</v>
      </c>
      <c r="I36" s="185">
        <v>2.1486403825835509</v>
      </c>
      <c r="J36" s="186">
        <f t="shared" si="3"/>
        <v>-0.14974671419064256</v>
      </c>
      <c r="K36" s="185">
        <v>2.0572924688125673</v>
      </c>
      <c r="L36" s="186">
        <f t="shared" si="4"/>
        <v>-9.1347913770983613E-2</v>
      </c>
      <c r="M36" s="185"/>
      <c r="N36" s="186"/>
    </row>
    <row r="37" spans="2:15" x14ac:dyDescent="0.25">
      <c r="B37" s="117" t="s">
        <v>83</v>
      </c>
      <c r="C37" s="185" t="s">
        <v>227</v>
      </c>
      <c r="D37" s="186" t="s">
        <v>227</v>
      </c>
      <c r="E37" s="185">
        <v>2.1686345325739684</v>
      </c>
      <c r="F37" s="186" t="str">
        <f t="shared" si="3"/>
        <v>-</v>
      </c>
      <c r="G37" s="185">
        <v>2.3937399767737655</v>
      </c>
      <c r="H37" s="186">
        <f t="shared" si="3"/>
        <v>0.22510544419979706</v>
      </c>
      <c r="I37" s="185">
        <v>2.4037477691850091</v>
      </c>
      <c r="J37" s="186">
        <f t="shared" si="3"/>
        <v>1.000779241124361E-2</v>
      </c>
      <c r="K37" s="185">
        <v>2.0914386094674557</v>
      </c>
      <c r="L37" s="186">
        <f t="shared" si="4"/>
        <v>-0.31230915971755335</v>
      </c>
      <c r="M37" s="185"/>
      <c r="N37" s="186"/>
    </row>
    <row r="38" spans="2:15" x14ac:dyDescent="0.25">
      <c r="B38" s="117" t="s">
        <v>85</v>
      </c>
      <c r="C38" s="185">
        <v>2.2469008264462809</v>
      </c>
      <c r="D38" s="186">
        <v>-0.55988522444910105</v>
      </c>
      <c r="E38" s="185">
        <v>2.5961220825852784</v>
      </c>
      <c r="F38" s="186">
        <f t="shared" si="3"/>
        <v>0.34922125613899757</v>
      </c>
      <c r="G38" s="185">
        <v>2.6865335051546393</v>
      </c>
      <c r="H38" s="186">
        <f t="shared" si="3"/>
        <v>9.0411422569360855E-2</v>
      </c>
      <c r="I38" s="185">
        <v>2.8928833455612621</v>
      </c>
      <c r="J38" s="186">
        <f t="shared" si="3"/>
        <v>0.20634984040662285</v>
      </c>
      <c r="K38" s="185">
        <v>2.8021182816919938</v>
      </c>
      <c r="L38" s="186">
        <f t="shared" si="4"/>
        <v>-9.0765063869268303E-2</v>
      </c>
      <c r="M38" s="185"/>
      <c r="N38" s="186"/>
    </row>
    <row r="39" spans="2:15" x14ac:dyDescent="0.25">
      <c r="B39" s="117" t="s">
        <v>87</v>
      </c>
      <c r="C39" s="185">
        <v>1.9535228344335174</v>
      </c>
      <c r="D39" s="186">
        <v>-0.3270549544609298</v>
      </c>
      <c r="E39" s="185">
        <v>2.197656771687003</v>
      </c>
      <c r="F39" s="186">
        <f t="shared" si="3"/>
        <v>0.24413393725348564</v>
      </c>
      <c r="G39" s="185">
        <v>2.1155368505436143</v>
      </c>
      <c r="H39" s="186">
        <f t="shared" si="3"/>
        <v>-8.211992114338873E-2</v>
      </c>
      <c r="I39" s="185">
        <v>2.5199899579489111</v>
      </c>
      <c r="J39" s="186">
        <f t="shared" si="3"/>
        <v>0.40445310740529683</v>
      </c>
      <c r="K39" s="185">
        <v>2.2043213975583593</v>
      </c>
      <c r="L39" s="186">
        <f t="shared" si="4"/>
        <v>-0.3156685603905518</v>
      </c>
      <c r="M39" s="185"/>
      <c r="N39" s="186"/>
    </row>
    <row r="40" spans="2:15" x14ac:dyDescent="0.25">
      <c r="B40" s="117" t="s">
        <v>89</v>
      </c>
      <c r="C40" s="185">
        <v>1.8614755861475587</v>
      </c>
      <c r="D40" s="186">
        <v>-0.28640683608299233</v>
      </c>
      <c r="E40" s="185">
        <v>2.1695147304903402</v>
      </c>
      <c r="F40" s="186">
        <f t="shared" si="3"/>
        <v>0.30803914434278146</v>
      </c>
      <c r="G40" s="185">
        <v>2.1997993799015139</v>
      </c>
      <c r="H40" s="186">
        <f t="shared" si="3"/>
        <v>3.0284649411173703E-2</v>
      </c>
      <c r="I40" s="185">
        <v>2.3996983408748114</v>
      </c>
      <c r="J40" s="186">
        <f t="shared" si="3"/>
        <v>0.19989896097329751</v>
      </c>
      <c r="K40" s="185">
        <v>2.2301287686818019</v>
      </c>
      <c r="L40" s="186">
        <f t="shared" si="4"/>
        <v>-0.1695695721930095</v>
      </c>
      <c r="M40" s="185"/>
      <c r="N40" s="186"/>
    </row>
    <row r="41" spans="2:15" x14ac:dyDescent="0.25">
      <c r="B41" s="117" t="s">
        <v>91</v>
      </c>
      <c r="C41" s="185">
        <v>1.8271224086870681</v>
      </c>
      <c r="D41" s="186">
        <v>-0.37006458693202338</v>
      </c>
      <c r="E41" s="185">
        <v>2.1612137203166228</v>
      </c>
      <c r="F41" s="186">
        <f t="shared" si="3"/>
        <v>0.33409131162955474</v>
      </c>
      <c r="G41" s="185">
        <v>2.2195556611619343</v>
      </c>
      <c r="H41" s="186">
        <f t="shared" si="3"/>
        <v>5.8341940845311413E-2</v>
      </c>
      <c r="I41" s="185">
        <v>2.3657835805129506</v>
      </c>
      <c r="J41" s="186">
        <f t="shared" si="3"/>
        <v>0.14622791935101631</v>
      </c>
      <c r="K41" s="185">
        <v>2.1195535180386686</v>
      </c>
      <c r="L41" s="186">
        <f t="shared" si="4"/>
        <v>-0.24623006247428192</v>
      </c>
      <c r="M41" s="185"/>
      <c r="N41" s="186"/>
    </row>
    <row r="42" spans="2:15" x14ac:dyDescent="0.25">
      <c r="B42" s="117" t="s">
        <v>93</v>
      </c>
      <c r="C42" s="185">
        <v>1.945705257110026</v>
      </c>
      <c r="D42" s="186">
        <v>-0.39368202004908115</v>
      </c>
      <c r="E42" s="185">
        <v>2.5686888669084516</v>
      </c>
      <c r="F42" s="186">
        <f t="shared" si="3"/>
        <v>0.6229836097984256</v>
      </c>
      <c r="G42" s="185">
        <v>2.2557062382641351</v>
      </c>
      <c r="H42" s="186">
        <f t="shared" si="3"/>
        <v>-0.31298262864431647</v>
      </c>
      <c r="I42" s="185">
        <v>2.5818146474218788</v>
      </c>
      <c r="J42" s="186">
        <f t="shared" si="3"/>
        <v>0.32610840915774375</v>
      </c>
      <c r="K42" s="185">
        <v>2.241869341020748</v>
      </c>
      <c r="L42" s="186">
        <f t="shared" si="4"/>
        <v>-0.33994530640113085</v>
      </c>
      <c r="M42" s="185"/>
      <c r="N42" s="186"/>
    </row>
    <row r="43" spans="2:15" ht="15.75" x14ac:dyDescent="0.25">
      <c r="B43" s="120" t="s">
        <v>30</v>
      </c>
      <c r="C43" s="187">
        <v>2.0931353607171839</v>
      </c>
      <c r="D43" s="188">
        <v>-0.19090610651508255</v>
      </c>
      <c r="E43" s="187">
        <v>2.1866149593931499</v>
      </c>
      <c r="F43" s="188">
        <f t="shared" si="3"/>
        <v>9.3479598675966002E-2</v>
      </c>
      <c r="G43" s="187">
        <v>2.3720011696365835</v>
      </c>
      <c r="H43" s="188">
        <f t="shared" si="3"/>
        <v>0.1853862102434336</v>
      </c>
      <c r="I43" s="187">
        <v>2.410875374829053</v>
      </c>
      <c r="J43" s="188">
        <f t="shared" si="3"/>
        <v>3.8874205192469535E-2</v>
      </c>
      <c r="K43" s="187">
        <v>2.328977841201255</v>
      </c>
      <c r="L43" s="188">
        <f t="shared" si="4"/>
        <v>-8.1897533627798058E-2</v>
      </c>
      <c r="M43" s="187">
        <v>2.3200146329566702</v>
      </c>
      <c r="N43" s="188">
        <v>-0.30499060440034986</v>
      </c>
    </row>
    <row r="44" spans="2:15" ht="6" customHeight="1" x14ac:dyDescent="0.25"/>
    <row r="45" spans="2:15" x14ac:dyDescent="0.25">
      <c r="B45" s="105" t="s">
        <v>55</v>
      </c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</row>
    <row r="48" spans="2:15" ht="48.75" customHeight="1" thickBot="1" x14ac:dyDescent="0.3">
      <c r="B48" s="270" t="s">
        <v>294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39"/>
      <c r="N49" s="39"/>
      <c r="O49" s="1" t="s">
        <v>99</v>
      </c>
    </row>
    <row r="50" spans="1:15" ht="22.5" thickTop="1" thickBot="1" x14ac:dyDescent="0.3">
      <c r="B50" s="109"/>
      <c r="C50" s="302" t="s">
        <v>61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09"/>
      <c r="C51" s="294">
        <v>2020</v>
      </c>
      <c r="D51" s="295"/>
      <c r="E51" s="296">
        <v>2021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f>M$7</f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CONCATENATE("def ",RIGHT(M51,2),"/",RIGHT(K51,2))</f>
        <v>def 25/24</v>
      </c>
    </row>
    <row r="53" spans="1:15" x14ac:dyDescent="0.25">
      <c r="A53" s="1"/>
      <c r="B53" s="117" t="s">
        <v>71</v>
      </c>
      <c r="C53" s="185">
        <v>2.4191376017690218</v>
      </c>
      <c r="D53" s="186">
        <v>-3.6153009259294322E-2</v>
      </c>
      <c r="E53" s="185">
        <v>1.8884439359267735</v>
      </c>
      <c r="F53" s="186">
        <f t="shared" ref="F53:J65" si="5">IFERROR(E53-C53,"-")</f>
        <v>-0.53069366584224831</v>
      </c>
      <c r="G53" s="185">
        <v>3.0459280303030303</v>
      </c>
      <c r="H53" s="186">
        <f t="shared" si="5"/>
        <v>1.1574840943762568</v>
      </c>
      <c r="I53" s="185">
        <v>2.5357270326218861</v>
      </c>
      <c r="J53" s="186">
        <f t="shared" si="5"/>
        <v>-0.51020099768114413</v>
      </c>
      <c r="K53" s="185">
        <v>2.677678115656676</v>
      </c>
      <c r="L53" s="186">
        <f t="shared" ref="L53:L65" si="6">IFERROR(K53-I53,"-")</f>
        <v>0.14195108303478987</v>
      </c>
      <c r="M53" s="185">
        <v>2.5616615067079462</v>
      </c>
      <c r="N53" s="186">
        <f>IFERROR(M53-K53,"-")</f>
        <v>-0.11601660894872978</v>
      </c>
    </row>
    <row r="54" spans="1:15" x14ac:dyDescent="0.25">
      <c r="A54" s="1"/>
      <c r="B54" s="117" t="s">
        <v>73</v>
      </c>
      <c r="C54" s="185">
        <v>2.3082387594212941</v>
      </c>
      <c r="D54" s="186">
        <v>-5.0871010476857492E-2</v>
      </c>
      <c r="E54" s="185">
        <v>1.9543461439257157</v>
      </c>
      <c r="F54" s="186">
        <f t="shared" si="5"/>
        <v>-0.35389261549557838</v>
      </c>
      <c r="G54" s="185">
        <v>2.5615745079662604</v>
      </c>
      <c r="H54" s="186">
        <f t="shared" si="5"/>
        <v>0.6072283640405447</v>
      </c>
      <c r="I54" s="185">
        <v>2.3779191670884248</v>
      </c>
      <c r="J54" s="186">
        <f t="shared" si="5"/>
        <v>-0.18365534087783564</v>
      </c>
      <c r="K54" s="185">
        <v>2.5754752996869512</v>
      </c>
      <c r="L54" s="186">
        <f t="shared" si="6"/>
        <v>0.19755613259852645</v>
      </c>
      <c r="M54" s="185"/>
      <c r="N54" s="186"/>
    </row>
    <row r="55" spans="1:15" x14ac:dyDescent="0.25">
      <c r="A55" s="1"/>
      <c r="B55" s="117" t="s">
        <v>75</v>
      </c>
      <c r="C55" s="185">
        <v>2.3149999999999999</v>
      </c>
      <c r="D55" s="186">
        <v>-9.8919619706139272E-3</v>
      </c>
      <c r="E55" s="185">
        <v>2.4047530634979575</v>
      </c>
      <c r="F55" s="186">
        <f t="shared" si="5"/>
        <v>8.975306349795753E-2</v>
      </c>
      <c r="G55" s="185">
        <v>2.4389859864588255</v>
      </c>
      <c r="H55" s="186">
        <f t="shared" si="5"/>
        <v>3.4232922960867995E-2</v>
      </c>
      <c r="I55" s="185">
        <v>2.280765423952491</v>
      </c>
      <c r="J55" s="186">
        <f t="shared" si="5"/>
        <v>-0.15822056250633443</v>
      </c>
      <c r="K55" s="185">
        <v>2.5351388153415537</v>
      </c>
      <c r="L55" s="186">
        <f t="shared" si="6"/>
        <v>0.25437339138906268</v>
      </c>
      <c r="M55" s="185"/>
      <c r="N55" s="186"/>
    </row>
    <row r="56" spans="1:15" x14ac:dyDescent="0.25">
      <c r="A56" s="1"/>
      <c r="B56" s="117" t="s">
        <v>77</v>
      </c>
      <c r="C56" s="185" t="s">
        <v>227</v>
      </c>
      <c r="D56" s="186" t="s">
        <v>227</v>
      </c>
      <c r="E56" s="185">
        <v>2.0838247011952191</v>
      </c>
      <c r="F56" s="186" t="str">
        <f t="shared" si="5"/>
        <v>-</v>
      </c>
      <c r="G56" s="185">
        <v>2.5931468036125378</v>
      </c>
      <c r="H56" s="186">
        <f t="shared" si="5"/>
        <v>0.50932210241731868</v>
      </c>
      <c r="I56" s="185">
        <v>2.3284384871510286</v>
      </c>
      <c r="J56" s="186">
        <f t="shared" si="5"/>
        <v>-0.26470831646150916</v>
      </c>
      <c r="K56" s="185">
        <v>2.5466188983430365</v>
      </c>
      <c r="L56" s="186">
        <f t="shared" si="6"/>
        <v>0.21818041119200782</v>
      </c>
      <c r="M56" s="185"/>
      <c r="N56" s="186"/>
    </row>
    <row r="57" spans="1:15" x14ac:dyDescent="0.25">
      <c r="A57" s="1"/>
      <c r="B57" s="117" t="s">
        <v>79</v>
      </c>
      <c r="C57" s="185" t="s">
        <v>227</v>
      </c>
      <c r="D57" s="186" t="s">
        <v>227</v>
      </c>
      <c r="E57" s="185">
        <v>1.9248753857108949</v>
      </c>
      <c r="F57" s="186" t="str">
        <f t="shared" si="5"/>
        <v>-</v>
      </c>
      <c r="G57" s="185">
        <v>2.4652253909843607</v>
      </c>
      <c r="H57" s="186">
        <f t="shared" si="5"/>
        <v>0.54035000527346577</v>
      </c>
      <c r="I57" s="185">
        <v>2.3221131369798971</v>
      </c>
      <c r="J57" s="186">
        <f t="shared" si="5"/>
        <v>-0.14311225400446359</v>
      </c>
      <c r="K57" s="185">
        <v>2.2173870526109916</v>
      </c>
      <c r="L57" s="186">
        <f t="shared" si="6"/>
        <v>-0.10472608436890551</v>
      </c>
      <c r="M57" s="185"/>
      <c r="N57" s="186"/>
    </row>
    <row r="58" spans="1:15" x14ac:dyDescent="0.25">
      <c r="A58" s="1"/>
      <c r="B58" s="117" t="s">
        <v>81</v>
      </c>
      <c r="C58" s="185" t="s">
        <v>227</v>
      </c>
      <c r="D58" s="186" t="s">
        <v>227</v>
      </c>
      <c r="E58" s="185">
        <v>1.9697433096668486</v>
      </c>
      <c r="F58" s="186" t="str">
        <f t="shared" si="5"/>
        <v>-</v>
      </c>
      <c r="G58" s="185">
        <v>2.4094270781974165</v>
      </c>
      <c r="H58" s="186">
        <f t="shared" si="5"/>
        <v>0.4396837685305679</v>
      </c>
      <c r="I58" s="185">
        <v>2.2037364798426746</v>
      </c>
      <c r="J58" s="186">
        <f t="shared" si="5"/>
        <v>-0.2056905983547419</v>
      </c>
      <c r="K58" s="185">
        <v>2.1963106971697259</v>
      </c>
      <c r="L58" s="186">
        <f t="shared" si="6"/>
        <v>-7.4257826729486887E-3</v>
      </c>
      <c r="M58" s="185"/>
      <c r="N58" s="186"/>
    </row>
    <row r="59" spans="1:15" x14ac:dyDescent="0.25">
      <c r="A59" s="1"/>
      <c r="B59" s="117" t="s">
        <v>83</v>
      </c>
      <c r="C59" s="185" t="s">
        <v>227</v>
      </c>
      <c r="D59" s="186" t="s">
        <v>227</v>
      </c>
      <c r="E59" s="185">
        <v>2.2148355493351994</v>
      </c>
      <c r="F59" s="186" t="str">
        <f t="shared" si="5"/>
        <v>-</v>
      </c>
      <c r="G59" s="185">
        <v>2.5594205572983943</v>
      </c>
      <c r="H59" s="186">
        <f t="shared" si="5"/>
        <v>0.34458500796319491</v>
      </c>
      <c r="I59" s="185">
        <v>2.604031533779064</v>
      </c>
      <c r="J59" s="186">
        <f t="shared" si="5"/>
        <v>4.4610976480669695E-2</v>
      </c>
      <c r="K59" s="185">
        <v>2.2843620744511615</v>
      </c>
      <c r="L59" s="186">
        <f t="shared" si="6"/>
        <v>-0.31966945932790258</v>
      </c>
      <c r="M59" s="185"/>
      <c r="N59" s="186"/>
    </row>
    <row r="60" spans="1:15" x14ac:dyDescent="0.25">
      <c r="A60" s="1"/>
      <c r="B60" s="117" t="s">
        <v>85</v>
      </c>
      <c r="C60" s="185">
        <v>2.3061282123693871</v>
      </c>
      <c r="D60" s="186">
        <v>-1.0387984472404721</v>
      </c>
      <c r="E60" s="185">
        <v>2.7658452598730228</v>
      </c>
      <c r="F60" s="186">
        <f t="shared" si="5"/>
        <v>0.45971704750363562</v>
      </c>
      <c r="G60" s="185">
        <v>3.04468764249886</v>
      </c>
      <c r="H60" s="186">
        <f t="shared" si="5"/>
        <v>0.27884238262583727</v>
      </c>
      <c r="I60" s="185">
        <v>3.0982964765633265</v>
      </c>
      <c r="J60" s="186">
        <f t="shared" si="5"/>
        <v>5.3608834064466482E-2</v>
      </c>
      <c r="K60" s="185">
        <v>3.2368137782561894</v>
      </c>
      <c r="L60" s="186">
        <f t="shared" si="6"/>
        <v>0.13851730169286292</v>
      </c>
      <c r="M60" s="185"/>
      <c r="N60" s="186"/>
    </row>
    <row r="61" spans="1:15" x14ac:dyDescent="0.25">
      <c r="A61" s="1"/>
      <c r="B61" s="117" t="s">
        <v>87</v>
      </c>
      <c r="C61" s="185">
        <v>1.9505984211866565</v>
      </c>
      <c r="D61" s="186">
        <v>-0.4226591936816968</v>
      </c>
      <c r="E61" s="185">
        <v>2.3052071455720258</v>
      </c>
      <c r="F61" s="186">
        <f t="shared" si="5"/>
        <v>0.35460872438536928</v>
      </c>
      <c r="G61" s="185">
        <v>2.1439809086088033</v>
      </c>
      <c r="H61" s="186">
        <f t="shared" si="5"/>
        <v>-0.16122623696322247</v>
      </c>
      <c r="I61" s="185">
        <v>2.7898680738786279</v>
      </c>
      <c r="J61" s="186">
        <f t="shared" si="5"/>
        <v>0.64588716526982459</v>
      </c>
      <c r="K61" s="185">
        <v>2.3288418350978506</v>
      </c>
      <c r="L61" s="186">
        <f t="shared" si="6"/>
        <v>-0.46102623878077731</v>
      </c>
      <c r="M61" s="185"/>
      <c r="N61" s="186"/>
    </row>
    <row r="62" spans="1:15" x14ac:dyDescent="0.25">
      <c r="A62" s="1"/>
      <c r="B62" s="117" t="s">
        <v>89</v>
      </c>
      <c r="C62" s="185">
        <v>1.797002997002997</v>
      </c>
      <c r="D62" s="186">
        <v>-0.4582998676372827</v>
      </c>
      <c r="E62" s="185">
        <v>2.2930118188308084</v>
      </c>
      <c r="F62" s="186">
        <f t="shared" si="5"/>
        <v>0.49600882182781136</v>
      </c>
      <c r="G62" s="185">
        <v>2.1939564867042707</v>
      </c>
      <c r="H62" s="186">
        <f t="shared" si="5"/>
        <v>-9.9055332126537721E-2</v>
      </c>
      <c r="I62" s="185">
        <v>2.3949275362318843</v>
      </c>
      <c r="J62" s="186">
        <f t="shared" si="5"/>
        <v>0.20097104952761358</v>
      </c>
      <c r="K62" s="185">
        <v>2.3148834336884359</v>
      </c>
      <c r="L62" s="186">
        <f t="shared" si="6"/>
        <v>-8.0044102543448403E-2</v>
      </c>
      <c r="M62" s="185"/>
      <c r="N62" s="186"/>
    </row>
    <row r="63" spans="1:15" x14ac:dyDescent="0.25">
      <c r="A63" s="1"/>
      <c r="B63" s="117" t="s">
        <v>91</v>
      </c>
      <c r="C63" s="185">
        <v>1.7940783615316118</v>
      </c>
      <c r="D63" s="186">
        <v>-0.48813458580876667</v>
      </c>
      <c r="E63" s="185">
        <v>2.2350271608333907</v>
      </c>
      <c r="F63" s="186">
        <f t="shared" si="5"/>
        <v>0.44094879930177888</v>
      </c>
      <c r="G63" s="185">
        <v>2.2719651012200939</v>
      </c>
      <c r="H63" s="186">
        <f t="shared" si="5"/>
        <v>3.6937940386703172E-2</v>
      </c>
      <c r="I63" s="185">
        <v>2.2942457436980335</v>
      </c>
      <c r="J63" s="186">
        <f t="shared" si="5"/>
        <v>2.2280642477939594E-2</v>
      </c>
      <c r="K63" s="185">
        <v>2.2874057456222348</v>
      </c>
      <c r="L63" s="186">
        <f t="shared" si="6"/>
        <v>-6.8399980757987144E-3</v>
      </c>
      <c r="M63" s="185"/>
      <c r="N63" s="186"/>
    </row>
    <row r="64" spans="1:15" x14ac:dyDescent="0.25">
      <c r="A64" s="1"/>
      <c r="B64" s="117" t="s">
        <v>93</v>
      </c>
      <c r="C64" s="185">
        <v>1.9831704668838219</v>
      </c>
      <c r="D64" s="186">
        <v>-0.46633829438428287</v>
      </c>
      <c r="E64" s="185">
        <v>2.718375799045647</v>
      </c>
      <c r="F64" s="186">
        <f t="shared" si="5"/>
        <v>0.73520533216182504</v>
      </c>
      <c r="G64" s="185">
        <v>2.2874622245153682</v>
      </c>
      <c r="H64" s="186">
        <f t="shared" si="5"/>
        <v>-0.43091357453027879</v>
      </c>
      <c r="I64" s="185">
        <v>2.485259025479178</v>
      </c>
      <c r="J64" s="186">
        <f t="shared" si="5"/>
        <v>0.1977968009638098</v>
      </c>
      <c r="K64" s="185">
        <v>2.4197963287280273</v>
      </c>
      <c r="L64" s="186">
        <f t="shared" si="6"/>
        <v>-6.5462696751150684E-2</v>
      </c>
      <c r="M64" s="185"/>
      <c r="N64" s="186"/>
    </row>
    <row r="65" spans="1:15" ht="15.75" x14ac:dyDescent="0.25">
      <c r="B65" s="120" t="s">
        <v>30</v>
      </c>
      <c r="C65" s="187">
        <v>2.1365079944513399</v>
      </c>
      <c r="D65" s="188">
        <v>-0.27876612400248035</v>
      </c>
      <c r="E65" s="187">
        <v>2.2816385607709044</v>
      </c>
      <c r="F65" s="188">
        <f t="shared" si="5"/>
        <v>0.14513056631956456</v>
      </c>
      <c r="G65" s="187">
        <v>2.4676964118587734</v>
      </c>
      <c r="H65" s="188">
        <f t="shared" si="5"/>
        <v>0.18605785108786899</v>
      </c>
      <c r="I65" s="187">
        <v>2.4542389639995332</v>
      </c>
      <c r="J65" s="188">
        <f t="shared" si="5"/>
        <v>-1.345744785924019E-2</v>
      </c>
      <c r="K65" s="187">
        <v>2.4544757219279627</v>
      </c>
      <c r="L65" s="188">
        <f t="shared" si="6"/>
        <v>2.3675792842947629E-4</v>
      </c>
      <c r="M65" s="187">
        <v>2.5616615067079462</v>
      </c>
      <c r="N65" s="188">
        <v>-0.11601660894872978</v>
      </c>
    </row>
    <row r="66" spans="1:15" ht="6" customHeight="1" x14ac:dyDescent="0.25"/>
    <row r="67" spans="1:15" x14ac:dyDescent="0.25">
      <c r="B67" s="105" t="s">
        <v>55</v>
      </c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</row>
    <row r="70" spans="1:15" ht="48.75" customHeight="1" thickBot="1" x14ac:dyDescent="0.3">
      <c r="B70" s="270" t="s">
        <v>295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39"/>
      <c r="N71" s="39"/>
      <c r="O71" s="1" t="s">
        <v>102</v>
      </c>
    </row>
    <row r="72" spans="1:15" ht="22.5" thickTop="1" thickBot="1" x14ac:dyDescent="0.3">
      <c r="B72" s="109"/>
      <c r="C72" s="302" t="s">
        <v>62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09"/>
      <c r="C73" s="294">
        <v>2020</v>
      </c>
      <c r="D73" s="295"/>
      <c r="E73" s="296">
        <v>2021</v>
      </c>
      <c r="F73" s="295"/>
      <c r="G73" s="296">
        <v>2022</v>
      </c>
      <c r="H73" s="295"/>
      <c r="I73" s="296">
        <v>2023</v>
      </c>
      <c r="J73" s="295"/>
      <c r="K73" s="296">
        <v>2024</v>
      </c>
      <c r="L73" s="295"/>
      <c r="M73" s="296">
        <f>M$7</f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CONCATENATE("def ",RIGHT(M73,2),"/",RIGHT(K73,2))</f>
        <v>def 25/24</v>
      </c>
    </row>
    <row r="75" spans="1:15" x14ac:dyDescent="0.25">
      <c r="A75" s="1"/>
      <c r="B75" s="117" t="s">
        <v>71</v>
      </c>
      <c r="C75" s="185">
        <v>2.0836476801207091</v>
      </c>
      <c r="D75" s="186">
        <v>-0.33440264075124748</v>
      </c>
      <c r="E75" s="185">
        <v>1.9102351772109971</v>
      </c>
      <c r="F75" s="186">
        <f t="shared" ref="F75:J87" si="7">IFERROR(E75-C75,"-")</f>
        <v>-0.173412502909712</v>
      </c>
      <c r="G75" s="185">
        <v>2.5154440154440154</v>
      </c>
      <c r="H75" s="186">
        <f t="shared" si="7"/>
        <v>0.6052088382330183</v>
      </c>
      <c r="I75" s="185">
        <v>2.5057291666666668</v>
      </c>
      <c r="J75" s="186">
        <f t="shared" si="7"/>
        <v>-9.7148487773486281E-3</v>
      </c>
      <c r="K75" s="185">
        <v>2.5538703959030924</v>
      </c>
      <c r="L75" s="186">
        <f t="shared" ref="L75:L87" si="8">IFERROR(K75-I75,"-")</f>
        <v>4.8141229236425609E-2</v>
      </c>
      <c r="M75" s="185">
        <v>1.9082215871620136</v>
      </c>
      <c r="N75" s="186">
        <f>IFERROR(M75-K75,"-")</f>
        <v>-0.64564880874107877</v>
      </c>
    </row>
    <row r="76" spans="1:15" x14ac:dyDescent="0.25">
      <c r="A76" s="1"/>
      <c r="B76" s="117" t="s">
        <v>73</v>
      </c>
      <c r="C76" s="185">
        <v>2.1319685305811693</v>
      </c>
      <c r="D76" s="186">
        <v>-2.502904811132467E-2</v>
      </c>
      <c r="E76" s="185">
        <v>1.8167627281460135</v>
      </c>
      <c r="F76" s="186">
        <f t="shared" si="7"/>
        <v>-0.31520580243515584</v>
      </c>
      <c r="G76" s="185">
        <v>2.2815777116919707</v>
      </c>
      <c r="H76" s="186">
        <f t="shared" si="7"/>
        <v>0.46481498354595718</v>
      </c>
      <c r="I76" s="185">
        <v>2.1584302325581395</v>
      </c>
      <c r="J76" s="186">
        <f t="shared" si="7"/>
        <v>-0.12314747913383117</v>
      </c>
      <c r="K76" s="185">
        <v>2.3327036104114192</v>
      </c>
      <c r="L76" s="186">
        <f t="shared" si="8"/>
        <v>0.17427337785327968</v>
      </c>
      <c r="M76" s="185"/>
      <c r="N76" s="186"/>
    </row>
    <row r="77" spans="1:15" x14ac:dyDescent="0.25">
      <c r="A77" s="1"/>
      <c r="B77" s="117" t="s">
        <v>75</v>
      </c>
      <c r="C77" s="185">
        <v>2.2098646034816247</v>
      </c>
      <c r="D77" s="186">
        <v>5.0453263731911058E-3</v>
      </c>
      <c r="E77" s="185">
        <v>1.9035728786033292</v>
      </c>
      <c r="F77" s="186">
        <f t="shared" si="7"/>
        <v>-0.30629172487829548</v>
      </c>
      <c r="G77" s="185">
        <v>2.1930087051142548</v>
      </c>
      <c r="H77" s="186">
        <f t="shared" si="7"/>
        <v>0.28943582651092559</v>
      </c>
      <c r="I77" s="185">
        <v>2.374388661543068</v>
      </c>
      <c r="J77" s="186">
        <f t="shared" si="7"/>
        <v>0.18137995642881322</v>
      </c>
      <c r="K77" s="185">
        <v>2.5770098441345364</v>
      </c>
      <c r="L77" s="186">
        <f t="shared" si="8"/>
        <v>0.20262118259146833</v>
      </c>
      <c r="M77" s="185"/>
      <c r="N77" s="186"/>
    </row>
    <row r="78" spans="1:15" x14ac:dyDescent="0.25">
      <c r="A78" s="1"/>
      <c r="B78" s="117" t="s">
        <v>77</v>
      </c>
      <c r="C78" s="185" t="s">
        <v>227</v>
      </c>
      <c r="D78" s="186" t="s">
        <v>227</v>
      </c>
      <c r="E78" s="185">
        <v>1.9509331727874775</v>
      </c>
      <c r="F78" s="186" t="str">
        <f t="shared" si="7"/>
        <v>-</v>
      </c>
      <c r="G78" s="185">
        <v>2.3559378101223949</v>
      </c>
      <c r="H78" s="186">
        <f t="shared" si="7"/>
        <v>0.40500463733491743</v>
      </c>
      <c r="I78" s="185">
        <v>2.0755274828652062</v>
      </c>
      <c r="J78" s="186">
        <f t="shared" si="7"/>
        <v>-0.28041032725718873</v>
      </c>
      <c r="K78" s="185">
        <v>2.250762970498474</v>
      </c>
      <c r="L78" s="186">
        <f t="shared" si="8"/>
        <v>0.17523548763326779</v>
      </c>
      <c r="M78" s="185"/>
      <c r="N78" s="186"/>
    </row>
    <row r="79" spans="1:15" x14ac:dyDescent="0.25">
      <c r="A79" s="1"/>
      <c r="B79" s="117" t="s">
        <v>79</v>
      </c>
      <c r="C79" s="185" t="s">
        <v>227</v>
      </c>
      <c r="D79" s="186" t="s">
        <v>227</v>
      </c>
      <c r="E79" s="185">
        <v>1.8951201747997086</v>
      </c>
      <c r="F79" s="186" t="str">
        <f t="shared" si="7"/>
        <v>-</v>
      </c>
      <c r="G79" s="185">
        <v>2.460375816993464</v>
      </c>
      <c r="H79" s="186">
        <f t="shared" si="7"/>
        <v>0.56525564219375535</v>
      </c>
      <c r="I79" s="185">
        <v>2.4736988588922904</v>
      </c>
      <c r="J79" s="186">
        <f t="shared" si="7"/>
        <v>1.3323041898826382E-2</v>
      </c>
      <c r="K79" s="185">
        <v>2.1684458616387077</v>
      </c>
      <c r="L79" s="186">
        <f t="shared" si="8"/>
        <v>-0.30525299725358268</v>
      </c>
      <c r="M79" s="185"/>
      <c r="N79" s="186"/>
    </row>
    <row r="80" spans="1:15" x14ac:dyDescent="0.25">
      <c r="A80" s="1"/>
      <c r="B80" s="117" t="s">
        <v>81</v>
      </c>
      <c r="C80" s="185" t="s">
        <v>227</v>
      </c>
      <c r="D80" s="186" t="s">
        <v>227</v>
      </c>
      <c r="E80" s="185">
        <v>1.997720018239854</v>
      </c>
      <c r="F80" s="186" t="str">
        <f t="shared" si="7"/>
        <v>-</v>
      </c>
      <c r="G80" s="185">
        <v>2.1475826972010177</v>
      </c>
      <c r="H80" s="186">
        <f t="shared" si="7"/>
        <v>0.14986267896116368</v>
      </c>
      <c r="I80" s="185">
        <v>2.0769230769230771</v>
      </c>
      <c r="J80" s="186">
        <f t="shared" si="7"/>
        <v>-7.0659620277940594E-2</v>
      </c>
      <c r="K80" s="185">
        <v>1.8747030878859858</v>
      </c>
      <c r="L80" s="186">
        <f t="shared" si="8"/>
        <v>-0.20221998903709126</v>
      </c>
      <c r="M80" s="185"/>
      <c r="N80" s="186"/>
    </row>
    <row r="81" spans="1:15" x14ac:dyDescent="0.25">
      <c r="A81" s="1"/>
      <c r="B81" s="117" t="s">
        <v>83</v>
      </c>
      <c r="C81" s="185" t="s">
        <v>227</v>
      </c>
      <c r="D81" s="186" t="s">
        <v>227</v>
      </c>
      <c r="E81" s="185">
        <v>2.0634812286689419</v>
      </c>
      <c r="F81" s="186" t="str">
        <f t="shared" si="7"/>
        <v>-</v>
      </c>
      <c r="G81" s="185">
        <v>2.1458937198067631</v>
      </c>
      <c r="H81" s="186">
        <f t="shared" si="7"/>
        <v>8.2412491137821231E-2</v>
      </c>
      <c r="I81" s="185">
        <v>2.1081160701134189</v>
      </c>
      <c r="J81" s="186">
        <f t="shared" si="7"/>
        <v>-3.7777649693344184E-2</v>
      </c>
      <c r="K81" s="185">
        <v>1.8237306843267109</v>
      </c>
      <c r="L81" s="186">
        <f t="shared" si="8"/>
        <v>-0.28438538578670802</v>
      </c>
      <c r="M81" s="185"/>
      <c r="N81" s="186"/>
    </row>
    <row r="82" spans="1:15" x14ac:dyDescent="0.25">
      <c r="A82" s="1"/>
      <c r="B82" s="117" t="s">
        <v>85</v>
      </c>
      <c r="C82" s="185">
        <v>2.1820710973724884</v>
      </c>
      <c r="D82" s="186">
        <v>-0.12907096390884876</v>
      </c>
      <c r="E82" s="185">
        <v>2.2556131260794472</v>
      </c>
      <c r="F82" s="186">
        <f t="shared" si="7"/>
        <v>7.3542028706958806E-2</v>
      </c>
      <c r="G82" s="185">
        <v>2.2209543568464731</v>
      </c>
      <c r="H82" s="186">
        <f t="shared" si="7"/>
        <v>-3.4658769232974063E-2</v>
      </c>
      <c r="I82" s="185">
        <v>2.5425839047275351</v>
      </c>
      <c r="J82" s="186">
        <f t="shared" si="7"/>
        <v>0.32162954788106202</v>
      </c>
      <c r="K82" s="185">
        <v>2.1189308069700559</v>
      </c>
      <c r="L82" s="186">
        <f t="shared" si="8"/>
        <v>-0.42365309775747928</v>
      </c>
      <c r="M82" s="185"/>
      <c r="N82" s="186"/>
    </row>
    <row r="83" spans="1:15" x14ac:dyDescent="0.25">
      <c r="A83" s="1"/>
      <c r="B83" s="117" t="s">
        <v>87</v>
      </c>
      <c r="C83" s="185">
        <v>1.9568077803203661</v>
      </c>
      <c r="D83" s="186">
        <v>-0.2366662614069508</v>
      </c>
      <c r="E83" s="185">
        <v>2.0073962010421922</v>
      </c>
      <c r="F83" s="186">
        <f t="shared" si="7"/>
        <v>5.0588420721826122E-2</v>
      </c>
      <c r="G83" s="185">
        <v>2.0783111625216888</v>
      </c>
      <c r="H83" s="186">
        <f t="shared" si="7"/>
        <v>7.0914961479496608E-2</v>
      </c>
      <c r="I83" s="185">
        <v>2.1240322081139671</v>
      </c>
      <c r="J83" s="186">
        <f t="shared" si="7"/>
        <v>4.5721045592278298E-2</v>
      </c>
      <c r="K83" s="185">
        <v>1.9859333239555492</v>
      </c>
      <c r="L83" s="186">
        <f t="shared" si="8"/>
        <v>-0.13809888415841787</v>
      </c>
      <c r="M83" s="185"/>
      <c r="N83" s="186"/>
    </row>
    <row r="84" spans="1:15" x14ac:dyDescent="0.25">
      <c r="A84" s="1"/>
      <c r="B84" s="117" t="s">
        <v>89</v>
      </c>
      <c r="C84" s="185">
        <v>1.9366410435592825</v>
      </c>
      <c r="D84" s="186">
        <v>-0.10816013155350723</v>
      </c>
      <c r="E84" s="185">
        <v>1.9506606691031769</v>
      </c>
      <c r="F84" s="186">
        <f t="shared" si="7"/>
        <v>1.4019625543894465E-2</v>
      </c>
      <c r="G84" s="185">
        <v>2.2074144087376601</v>
      </c>
      <c r="H84" s="186">
        <f t="shared" si="7"/>
        <v>0.25675373963448322</v>
      </c>
      <c r="I84" s="185">
        <v>2.4078617596623135</v>
      </c>
      <c r="J84" s="186">
        <f t="shared" si="7"/>
        <v>0.20044735092465338</v>
      </c>
      <c r="K84" s="185">
        <v>2.0581231395895347</v>
      </c>
      <c r="L84" s="186">
        <f t="shared" si="8"/>
        <v>-0.34973862007277878</v>
      </c>
      <c r="M84" s="185"/>
      <c r="N84" s="186"/>
    </row>
    <row r="85" spans="1:15" x14ac:dyDescent="0.25">
      <c r="A85" s="1"/>
      <c r="B85" s="117" t="s">
        <v>91</v>
      </c>
      <c r="C85" s="185">
        <v>1.8682170542635659</v>
      </c>
      <c r="D85" s="186">
        <v>-0.23711679070957303</v>
      </c>
      <c r="E85" s="185">
        <v>2.0302549713309745</v>
      </c>
      <c r="F85" s="186">
        <f t="shared" si="7"/>
        <v>0.16203791706740867</v>
      </c>
      <c r="G85" s="185">
        <v>2.1468809073724007</v>
      </c>
      <c r="H85" s="186">
        <f t="shared" si="7"/>
        <v>0.11662593604142613</v>
      </c>
      <c r="I85" s="185">
        <v>2.4931281569364501</v>
      </c>
      <c r="J85" s="186">
        <f t="shared" si="7"/>
        <v>0.3462472495640494</v>
      </c>
      <c r="K85" s="185">
        <v>1.8215313122372205</v>
      </c>
      <c r="L85" s="186">
        <f t="shared" si="8"/>
        <v>-0.67159684469922953</v>
      </c>
      <c r="M85" s="185"/>
      <c r="N85" s="186"/>
    </row>
    <row r="86" spans="1:15" x14ac:dyDescent="0.25">
      <c r="A86" s="1"/>
      <c r="B86" s="117" t="s">
        <v>93</v>
      </c>
      <c r="C86" s="185">
        <v>1.9035997559487492</v>
      </c>
      <c r="D86" s="186">
        <v>-0.33739571916437283</v>
      </c>
      <c r="E86" s="185">
        <v>2.3342264842758427</v>
      </c>
      <c r="F86" s="186">
        <f t="shared" si="7"/>
        <v>0.43062672832709348</v>
      </c>
      <c r="G86" s="185">
        <v>2.214271975379881</v>
      </c>
      <c r="H86" s="186">
        <f t="shared" si="7"/>
        <v>-0.11995450889596171</v>
      </c>
      <c r="I86" s="185">
        <v>2.7471658317954124</v>
      </c>
      <c r="J86" s="186">
        <f t="shared" si="7"/>
        <v>0.53289385641553144</v>
      </c>
      <c r="K86" s="185">
        <v>1.9440946591402519</v>
      </c>
      <c r="L86" s="186">
        <f t="shared" si="8"/>
        <v>-0.80307117265516048</v>
      </c>
      <c r="M86" s="185"/>
      <c r="N86" s="186"/>
    </row>
    <row r="87" spans="1:15" ht="15.75" x14ac:dyDescent="0.25">
      <c r="B87" s="120" t="s">
        <v>30</v>
      </c>
      <c r="C87" s="187">
        <v>2.044368740765063</v>
      </c>
      <c r="D87" s="188">
        <v>-0.10695395262010132</v>
      </c>
      <c r="E87" s="187">
        <v>2.0270737515086279</v>
      </c>
      <c r="F87" s="188">
        <f t="shared" si="7"/>
        <v>-1.7294989256435134E-2</v>
      </c>
      <c r="G87" s="187">
        <v>2.233020099749556</v>
      </c>
      <c r="H87" s="188">
        <f t="shared" si="7"/>
        <v>0.20594634824092806</v>
      </c>
      <c r="I87" s="187">
        <v>2.3433113659705582</v>
      </c>
      <c r="J87" s="188">
        <f t="shared" si="7"/>
        <v>0.11029126622100227</v>
      </c>
      <c r="K87" s="187">
        <v>2.1385131066597087</v>
      </c>
      <c r="L87" s="188">
        <f t="shared" si="8"/>
        <v>-0.2047982593108495</v>
      </c>
      <c r="M87" s="187">
        <v>1.9082215871620136</v>
      </c>
      <c r="N87" s="188">
        <v>-0.64564880874107877</v>
      </c>
    </row>
    <row r="88" spans="1:15" ht="6" customHeight="1" x14ac:dyDescent="0.25"/>
    <row r="89" spans="1:15" x14ac:dyDescent="0.25">
      <c r="B89" s="105" t="s">
        <v>55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</row>
    <row r="92" spans="1:15" ht="48.75" customHeight="1" thickBot="1" x14ac:dyDescent="0.3">
      <c r="B92" s="270" t="s">
        <v>296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114</v>
      </c>
    </row>
    <row r="93" spans="1:15" ht="10.5" customHeight="1" thickBot="1" x14ac:dyDescent="0.3">
      <c r="B93" s="106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39"/>
      <c r="N93" s="39"/>
      <c r="O93" s="1" t="s">
        <v>115</v>
      </c>
    </row>
    <row r="94" spans="1:15" ht="22.5" thickTop="1" thickBot="1" x14ac:dyDescent="0.3">
      <c r="B94" s="124" t="s">
        <v>96</v>
      </c>
      <c r="C94" s="302" t="s">
        <v>32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09"/>
      <c r="C95" s="294">
        <v>2020</v>
      </c>
      <c r="D95" s="295"/>
      <c r="E95" s="296">
        <v>2021</v>
      </c>
      <c r="F95" s="295"/>
      <c r="G95" s="296">
        <v>2022</v>
      </c>
      <c r="H95" s="295"/>
      <c r="I95" s="296">
        <v>2023</v>
      </c>
      <c r="J95" s="295"/>
      <c r="K95" s="296">
        <v>2024</v>
      </c>
      <c r="L95" s="295"/>
      <c r="M95" s="296">
        <f>M$7</f>
        <v>2025</v>
      </c>
      <c r="N95" s="297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CONCATENATE("def ",RIGHT(M95,2),"/",RIGHT(K95,2))</f>
        <v>def 25/24</v>
      </c>
    </row>
    <row r="97" spans="2:14" x14ac:dyDescent="0.25">
      <c r="B97" s="117" t="s">
        <v>71</v>
      </c>
      <c r="C97" s="185" t="s">
        <v>227</v>
      </c>
      <c r="D97" s="186" t="s">
        <v>227</v>
      </c>
      <c r="E97" s="185" t="s">
        <v>227</v>
      </c>
      <c r="F97" s="186" t="str">
        <f t="shared" ref="F97:J109" si="9">IFERROR(E97-C97,"-")</f>
        <v>-</v>
      </c>
      <c r="G97" s="185" t="s">
        <v>227</v>
      </c>
      <c r="H97" s="186" t="str">
        <f t="shared" si="9"/>
        <v>-</v>
      </c>
      <c r="I97" s="185" t="s">
        <v>227</v>
      </c>
      <c r="J97" s="186" t="str">
        <f t="shared" si="9"/>
        <v>-</v>
      </c>
      <c r="K97" s="185" t="s">
        <v>227</v>
      </c>
      <c r="L97" s="186" t="str">
        <f t="shared" ref="L97:L109" si="10">IFERROR(K97-I97,"-")</f>
        <v>-</v>
      </c>
      <c r="M97" s="185" t="s">
        <v>227</v>
      </c>
      <c r="N97" s="186" t="str">
        <f>IFERROR(M97-K97,"-")</f>
        <v>-</v>
      </c>
    </row>
    <row r="98" spans="2:14" x14ac:dyDescent="0.25">
      <c r="B98" s="117" t="s">
        <v>73</v>
      </c>
      <c r="C98" s="185" t="s">
        <v>227</v>
      </c>
      <c r="D98" s="186" t="s">
        <v>227</v>
      </c>
      <c r="E98" s="185" t="s">
        <v>227</v>
      </c>
      <c r="F98" s="186" t="str">
        <f t="shared" si="9"/>
        <v>-</v>
      </c>
      <c r="G98" s="185" t="s">
        <v>227</v>
      </c>
      <c r="H98" s="186" t="str">
        <f t="shared" si="9"/>
        <v>-</v>
      </c>
      <c r="I98" s="185" t="s">
        <v>227</v>
      </c>
      <c r="J98" s="186" t="str">
        <f t="shared" si="9"/>
        <v>-</v>
      </c>
      <c r="K98" s="185" t="s">
        <v>227</v>
      </c>
      <c r="L98" s="186" t="str">
        <f t="shared" si="10"/>
        <v>-</v>
      </c>
      <c r="M98" s="185"/>
      <c r="N98" s="186"/>
    </row>
    <row r="99" spans="2:14" x14ac:dyDescent="0.25">
      <c r="B99" s="117" t="s">
        <v>75</v>
      </c>
      <c r="C99" s="185" t="s">
        <v>227</v>
      </c>
      <c r="D99" s="186" t="s">
        <v>227</v>
      </c>
      <c r="E99" s="185" t="s">
        <v>227</v>
      </c>
      <c r="F99" s="186" t="str">
        <f t="shared" si="9"/>
        <v>-</v>
      </c>
      <c r="G99" s="185" t="s">
        <v>227</v>
      </c>
      <c r="H99" s="186" t="str">
        <f t="shared" si="9"/>
        <v>-</v>
      </c>
      <c r="I99" s="185" t="s">
        <v>227</v>
      </c>
      <c r="J99" s="186" t="str">
        <f t="shared" si="9"/>
        <v>-</v>
      </c>
      <c r="K99" s="185" t="s">
        <v>227</v>
      </c>
      <c r="L99" s="186" t="str">
        <f t="shared" si="10"/>
        <v>-</v>
      </c>
      <c r="M99" s="185"/>
      <c r="N99" s="186"/>
    </row>
    <row r="100" spans="2:14" x14ac:dyDescent="0.25">
      <c r="B100" s="117" t="s">
        <v>77</v>
      </c>
      <c r="C100" s="185" t="s">
        <v>227</v>
      </c>
      <c r="D100" s="186" t="s">
        <v>227</v>
      </c>
      <c r="E100" s="185" t="s">
        <v>227</v>
      </c>
      <c r="F100" s="186" t="str">
        <f t="shared" si="9"/>
        <v>-</v>
      </c>
      <c r="G100" s="185" t="s">
        <v>227</v>
      </c>
      <c r="H100" s="186" t="str">
        <f t="shared" si="9"/>
        <v>-</v>
      </c>
      <c r="I100" s="185" t="s">
        <v>227</v>
      </c>
      <c r="J100" s="186" t="str">
        <f t="shared" si="9"/>
        <v>-</v>
      </c>
      <c r="K100" s="185" t="s">
        <v>227</v>
      </c>
      <c r="L100" s="186" t="str">
        <f t="shared" si="10"/>
        <v>-</v>
      </c>
      <c r="M100" s="185"/>
      <c r="N100" s="186"/>
    </row>
    <row r="101" spans="2:14" x14ac:dyDescent="0.25">
      <c r="B101" s="117" t="s">
        <v>79</v>
      </c>
      <c r="C101" s="185" t="s">
        <v>227</v>
      </c>
      <c r="D101" s="186" t="s">
        <v>227</v>
      </c>
      <c r="E101" s="185" t="s">
        <v>227</v>
      </c>
      <c r="F101" s="186" t="str">
        <f t="shared" si="9"/>
        <v>-</v>
      </c>
      <c r="G101" s="185" t="s">
        <v>227</v>
      </c>
      <c r="H101" s="186" t="str">
        <f t="shared" si="9"/>
        <v>-</v>
      </c>
      <c r="I101" s="185" t="s">
        <v>227</v>
      </c>
      <c r="J101" s="186" t="str">
        <f t="shared" si="9"/>
        <v>-</v>
      </c>
      <c r="K101" s="185" t="s">
        <v>227</v>
      </c>
      <c r="L101" s="186" t="str">
        <f t="shared" si="10"/>
        <v>-</v>
      </c>
      <c r="M101" s="185"/>
      <c r="N101" s="186"/>
    </row>
    <row r="102" spans="2:14" x14ac:dyDescent="0.25">
      <c r="B102" s="117" t="s">
        <v>81</v>
      </c>
      <c r="C102" s="185" t="s">
        <v>227</v>
      </c>
      <c r="D102" s="186" t="s">
        <v>227</v>
      </c>
      <c r="E102" s="185" t="s">
        <v>227</v>
      </c>
      <c r="F102" s="186" t="str">
        <f t="shared" si="9"/>
        <v>-</v>
      </c>
      <c r="G102" s="185" t="s">
        <v>227</v>
      </c>
      <c r="H102" s="186" t="str">
        <f t="shared" si="9"/>
        <v>-</v>
      </c>
      <c r="I102" s="185" t="s">
        <v>227</v>
      </c>
      <c r="J102" s="186" t="str">
        <f t="shared" si="9"/>
        <v>-</v>
      </c>
      <c r="K102" s="185" t="s">
        <v>227</v>
      </c>
      <c r="L102" s="186" t="str">
        <f t="shared" si="10"/>
        <v>-</v>
      </c>
      <c r="M102" s="185"/>
      <c r="N102" s="186"/>
    </row>
    <row r="103" spans="2:14" x14ac:dyDescent="0.25">
      <c r="B103" s="117" t="s">
        <v>83</v>
      </c>
      <c r="C103" s="185" t="s">
        <v>227</v>
      </c>
      <c r="D103" s="186" t="s">
        <v>227</v>
      </c>
      <c r="E103" s="185" t="s">
        <v>227</v>
      </c>
      <c r="F103" s="186" t="str">
        <f t="shared" si="9"/>
        <v>-</v>
      </c>
      <c r="G103" s="185" t="s">
        <v>227</v>
      </c>
      <c r="H103" s="186" t="str">
        <f t="shared" si="9"/>
        <v>-</v>
      </c>
      <c r="I103" s="185" t="s">
        <v>227</v>
      </c>
      <c r="J103" s="186" t="str">
        <f t="shared" si="9"/>
        <v>-</v>
      </c>
      <c r="K103" s="185" t="s">
        <v>227</v>
      </c>
      <c r="L103" s="186" t="str">
        <f t="shared" si="10"/>
        <v>-</v>
      </c>
      <c r="M103" s="185"/>
      <c r="N103" s="186"/>
    </row>
    <row r="104" spans="2:14" x14ac:dyDescent="0.25">
      <c r="B104" s="117" t="s">
        <v>85</v>
      </c>
      <c r="C104" s="185" t="s">
        <v>227</v>
      </c>
      <c r="D104" s="186" t="s">
        <v>227</v>
      </c>
      <c r="E104" s="185" t="s">
        <v>227</v>
      </c>
      <c r="F104" s="186" t="str">
        <f t="shared" si="9"/>
        <v>-</v>
      </c>
      <c r="G104" s="185" t="s">
        <v>227</v>
      </c>
      <c r="H104" s="186" t="str">
        <f t="shared" si="9"/>
        <v>-</v>
      </c>
      <c r="I104" s="185" t="s">
        <v>227</v>
      </c>
      <c r="J104" s="186" t="str">
        <f t="shared" si="9"/>
        <v>-</v>
      </c>
      <c r="K104" s="185" t="s">
        <v>227</v>
      </c>
      <c r="L104" s="186" t="str">
        <f t="shared" si="10"/>
        <v>-</v>
      </c>
      <c r="M104" s="185"/>
      <c r="N104" s="186"/>
    </row>
    <row r="105" spans="2:14" x14ac:dyDescent="0.25">
      <c r="B105" s="117" t="s">
        <v>87</v>
      </c>
      <c r="C105" s="185" t="s">
        <v>227</v>
      </c>
      <c r="D105" s="186" t="s">
        <v>227</v>
      </c>
      <c r="E105" s="185" t="s">
        <v>227</v>
      </c>
      <c r="F105" s="186" t="str">
        <f t="shared" si="9"/>
        <v>-</v>
      </c>
      <c r="G105" s="185" t="s">
        <v>227</v>
      </c>
      <c r="H105" s="186" t="str">
        <f t="shared" si="9"/>
        <v>-</v>
      </c>
      <c r="I105" s="185" t="s">
        <v>227</v>
      </c>
      <c r="J105" s="186" t="str">
        <f t="shared" si="9"/>
        <v>-</v>
      </c>
      <c r="K105" s="185" t="s">
        <v>227</v>
      </c>
      <c r="L105" s="186" t="str">
        <f t="shared" si="10"/>
        <v>-</v>
      </c>
      <c r="M105" s="185"/>
      <c r="N105" s="186"/>
    </row>
    <row r="106" spans="2:14" x14ac:dyDescent="0.25">
      <c r="B106" s="117" t="s">
        <v>89</v>
      </c>
      <c r="C106" s="185" t="s">
        <v>227</v>
      </c>
      <c r="D106" s="186" t="s">
        <v>227</v>
      </c>
      <c r="E106" s="185" t="s">
        <v>227</v>
      </c>
      <c r="F106" s="186" t="str">
        <f t="shared" si="9"/>
        <v>-</v>
      </c>
      <c r="G106" s="185" t="s">
        <v>227</v>
      </c>
      <c r="H106" s="186" t="str">
        <f t="shared" si="9"/>
        <v>-</v>
      </c>
      <c r="I106" s="185" t="s">
        <v>227</v>
      </c>
      <c r="J106" s="186" t="str">
        <f t="shared" si="9"/>
        <v>-</v>
      </c>
      <c r="K106" s="185" t="s">
        <v>227</v>
      </c>
      <c r="L106" s="186" t="str">
        <f t="shared" si="10"/>
        <v>-</v>
      </c>
      <c r="M106" s="185"/>
      <c r="N106" s="186"/>
    </row>
    <row r="107" spans="2:14" x14ac:dyDescent="0.25">
      <c r="B107" s="117" t="s">
        <v>91</v>
      </c>
      <c r="C107" s="185" t="s">
        <v>227</v>
      </c>
      <c r="D107" s="186" t="s">
        <v>227</v>
      </c>
      <c r="E107" s="185" t="s">
        <v>227</v>
      </c>
      <c r="F107" s="186" t="str">
        <f t="shared" si="9"/>
        <v>-</v>
      </c>
      <c r="G107" s="185" t="s">
        <v>227</v>
      </c>
      <c r="H107" s="186" t="str">
        <f t="shared" si="9"/>
        <v>-</v>
      </c>
      <c r="I107" s="185" t="s">
        <v>227</v>
      </c>
      <c r="J107" s="186" t="str">
        <f t="shared" si="9"/>
        <v>-</v>
      </c>
      <c r="K107" s="185" t="s">
        <v>227</v>
      </c>
      <c r="L107" s="186" t="str">
        <f t="shared" si="10"/>
        <v>-</v>
      </c>
      <c r="M107" s="185"/>
      <c r="N107" s="186"/>
    </row>
    <row r="108" spans="2:14" x14ac:dyDescent="0.25">
      <c r="B108" s="117" t="s">
        <v>93</v>
      </c>
      <c r="C108" s="185" t="s">
        <v>227</v>
      </c>
      <c r="D108" s="186" t="s">
        <v>227</v>
      </c>
      <c r="E108" s="185" t="s">
        <v>227</v>
      </c>
      <c r="F108" s="186" t="str">
        <f t="shared" si="9"/>
        <v>-</v>
      </c>
      <c r="G108" s="185" t="s">
        <v>227</v>
      </c>
      <c r="H108" s="186" t="str">
        <f t="shared" si="9"/>
        <v>-</v>
      </c>
      <c r="I108" s="185" t="s">
        <v>227</v>
      </c>
      <c r="J108" s="186" t="str">
        <f t="shared" si="9"/>
        <v>-</v>
      </c>
      <c r="K108" s="185" t="s">
        <v>227</v>
      </c>
      <c r="L108" s="186" t="str">
        <f t="shared" si="10"/>
        <v>-</v>
      </c>
      <c r="M108" s="185"/>
      <c r="N108" s="186"/>
    </row>
    <row r="109" spans="2:14" ht="15.75" x14ac:dyDescent="0.25">
      <c r="B109" s="120" t="s">
        <v>30</v>
      </c>
      <c r="C109" s="187" t="s">
        <v>227</v>
      </c>
      <c r="D109" s="188" t="s">
        <v>227</v>
      </c>
      <c r="E109" s="187" t="s">
        <v>227</v>
      </c>
      <c r="F109" s="188" t="str">
        <f t="shared" si="9"/>
        <v>-</v>
      </c>
      <c r="G109" s="187" t="s">
        <v>227</v>
      </c>
      <c r="H109" s="188" t="str">
        <f t="shared" si="9"/>
        <v>-</v>
      </c>
      <c r="I109" s="187" t="s">
        <v>227</v>
      </c>
      <c r="J109" s="188" t="str">
        <f t="shared" si="9"/>
        <v>-</v>
      </c>
      <c r="K109" s="187" t="s">
        <v>227</v>
      </c>
      <c r="L109" s="188" t="str">
        <f t="shared" si="10"/>
        <v>-</v>
      </c>
      <c r="M109" s="187" t="s">
        <v>227</v>
      </c>
      <c r="N109" s="188" t="s">
        <v>227</v>
      </c>
    </row>
    <row r="110" spans="2:14" ht="6" customHeight="1" x14ac:dyDescent="0.25"/>
    <row r="111" spans="2:14" x14ac:dyDescent="0.25">
      <c r="B111" s="105" t="s">
        <v>55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73196-B048-4832-83FE-F276464B8BC6}">
  <sheetPr codeName="Hoja32"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34F8A-D713-4F55-8178-71F4E4C63D74}">
  <sheetPr codeName="Hoja3"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</row>
    <row r="2" spans="2:16" x14ac:dyDescent="0.25">
      <c r="D2" s="286"/>
      <c r="E2" s="286"/>
      <c r="F2" s="286"/>
      <c r="G2" s="286"/>
      <c r="H2" s="286"/>
      <c r="I2" s="286"/>
      <c r="J2" s="286"/>
      <c r="K2" s="286"/>
      <c r="L2" s="286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71" t="s">
        <v>42</v>
      </c>
      <c r="C7" s="274" t="s">
        <v>8</v>
      </c>
      <c r="D7" s="63" t="s">
        <v>43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72"/>
      <c r="C8" s="275"/>
      <c r="D8" s="15" t="s">
        <v>44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72"/>
      <c r="C9" s="275"/>
      <c r="D9" s="19" t="s">
        <v>45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72"/>
      <c r="C10" s="275"/>
      <c r="D10" s="19" t="s">
        <v>46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72"/>
      <c r="C11" s="275"/>
      <c r="D11" s="19" t="s">
        <v>47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72"/>
      <c r="C12" s="275"/>
      <c r="D12" s="19" t="s">
        <v>48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72"/>
      <c r="C13" s="275"/>
      <c r="D13" s="19" t="s">
        <v>49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72"/>
      <c r="C14" s="275"/>
      <c r="D14" s="19" t="s">
        <v>50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72"/>
      <c r="C15" s="275"/>
      <c r="D15" s="19" t="s">
        <v>51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72"/>
      <c r="C16" s="275"/>
      <c r="D16" s="19" t="s">
        <v>52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72"/>
      <c r="C17" s="276"/>
      <c r="D17" s="23" t="s">
        <v>53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72"/>
      <c r="C18" s="277" t="s">
        <v>18</v>
      </c>
      <c r="D18" s="63" t="s">
        <v>43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72"/>
      <c r="C19" s="278"/>
      <c r="D19" s="26" t="s">
        <v>44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72"/>
      <c r="C20" s="278"/>
      <c r="D20" s="4" t="s">
        <v>45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72"/>
      <c r="C21" s="278"/>
      <c r="D21" s="4" t="s">
        <v>46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72"/>
      <c r="C22" s="278"/>
      <c r="D22" s="4" t="s">
        <v>47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72"/>
      <c r="C23" s="278"/>
      <c r="D23" s="4" t="s">
        <v>48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72"/>
      <c r="C24" s="278"/>
      <c r="D24" s="4" t="s">
        <v>49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72"/>
      <c r="C25" s="278"/>
      <c r="D25" s="4" t="s">
        <v>50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72"/>
      <c r="C26" s="278"/>
      <c r="D26" s="4" t="s">
        <v>51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72"/>
      <c r="C27" s="278"/>
      <c r="D27" s="4" t="s">
        <v>52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72"/>
      <c r="C28" s="279"/>
      <c r="D28" s="32" t="s">
        <v>53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72"/>
      <c r="C29" s="274" t="s">
        <v>21</v>
      </c>
      <c r="D29" s="63" t="s">
        <v>43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72"/>
      <c r="C30" s="275"/>
      <c r="D30" s="15" t="s">
        <v>44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72"/>
      <c r="C31" s="275"/>
      <c r="D31" s="19" t="s">
        <v>45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72"/>
      <c r="C32" s="275"/>
      <c r="D32" s="19" t="s">
        <v>46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72"/>
      <c r="C33" s="275"/>
      <c r="D33" s="19" t="s">
        <v>47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72"/>
      <c r="C34" s="275"/>
      <c r="D34" s="19" t="s">
        <v>48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72"/>
      <c r="C35" s="275"/>
      <c r="D35" s="19" t="s">
        <v>49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72"/>
      <c r="C36" s="275"/>
      <c r="D36" s="19" t="s">
        <v>50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72"/>
      <c r="C37" s="275"/>
      <c r="D37" s="19" t="s">
        <v>51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72"/>
      <c r="C38" s="275"/>
      <c r="D38" s="19" t="s">
        <v>52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72"/>
      <c r="C39" s="276"/>
      <c r="D39" s="23" t="s">
        <v>53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72"/>
      <c r="C40" s="287" t="s">
        <v>22</v>
      </c>
      <c r="D40" s="63" t="s">
        <v>43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72"/>
      <c r="C41" s="288"/>
      <c r="D41" s="26" t="s">
        <v>44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72"/>
      <c r="C42" s="288"/>
      <c r="D42" s="4" t="s">
        <v>45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72"/>
      <c r="C43" s="288"/>
      <c r="D43" s="4" t="s">
        <v>46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72"/>
      <c r="C44" s="288"/>
      <c r="D44" s="4" t="s">
        <v>47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72"/>
      <c r="C45" s="288"/>
      <c r="D45" s="4" t="s">
        <v>48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72"/>
      <c r="C46" s="288"/>
      <c r="D46" s="4" t="s">
        <v>49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72"/>
      <c r="C47" s="288"/>
      <c r="D47" s="4" t="s">
        <v>50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72"/>
      <c r="C48" s="288"/>
      <c r="D48" s="4" t="s">
        <v>51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72"/>
      <c r="C49" s="288"/>
      <c r="D49" s="4" t="s">
        <v>52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72"/>
      <c r="C50" s="289"/>
      <c r="D50" s="32" t="s">
        <v>53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72"/>
      <c r="C51" s="280" t="s">
        <v>34</v>
      </c>
      <c r="D51" s="63" t="s">
        <v>43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72"/>
      <c r="C52" s="281"/>
      <c r="D52" s="15" t="s">
        <v>44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72"/>
      <c r="C53" s="281"/>
      <c r="D53" s="19" t="s">
        <v>45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72"/>
      <c r="C54" s="281"/>
      <c r="D54" s="19" t="s">
        <v>46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72"/>
      <c r="C55" s="281"/>
      <c r="D55" s="19" t="s">
        <v>47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72"/>
      <c r="C56" s="281"/>
      <c r="D56" s="19" t="s">
        <v>48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72"/>
      <c r="C57" s="281"/>
      <c r="D57" s="19" t="s">
        <v>49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72"/>
      <c r="C58" s="281"/>
      <c r="D58" s="19" t="s">
        <v>50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72"/>
      <c r="C59" s="281"/>
      <c r="D59" s="19" t="s">
        <v>51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72"/>
      <c r="C60" s="281"/>
      <c r="D60" s="19" t="s">
        <v>52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72"/>
      <c r="C61" s="282"/>
      <c r="D61" s="23" t="s">
        <v>53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72"/>
      <c r="C62" s="283" t="s">
        <v>54</v>
      </c>
      <c r="D62" s="63" t="s">
        <v>43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72"/>
      <c r="C63" s="284"/>
      <c r="D63" s="26" t="s">
        <v>44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72"/>
      <c r="C64" s="284"/>
      <c r="D64" s="4" t="s">
        <v>45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72"/>
      <c r="C65" s="284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72"/>
      <c r="C66" s="284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72"/>
      <c r="C67" s="284"/>
      <c r="D67" s="4" t="s">
        <v>48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72"/>
      <c r="C68" s="284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72"/>
      <c r="C69" s="284"/>
      <c r="D69" s="4" t="s">
        <v>50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72"/>
      <c r="C70" s="284"/>
      <c r="D70" s="4" t="s">
        <v>51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72"/>
      <c r="C71" s="284"/>
      <c r="D71" s="4" t="s">
        <v>52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73"/>
      <c r="C72" s="285"/>
      <c r="D72" s="32" t="s">
        <v>53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47"/>
    </row>
    <row r="74" spans="2:12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</row>
    <row r="76" spans="2:12" x14ac:dyDescent="0.25">
      <c r="B76" s="56"/>
    </row>
    <row r="77" spans="2:12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71" t="s">
        <v>42</v>
      </c>
      <c r="C80" s="274" t="s">
        <v>8</v>
      </c>
      <c r="D80" s="63" t="s">
        <v>43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72"/>
      <c r="C81" s="275"/>
      <c r="D81" s="15" t="s">
        <v>44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72"/>
      <c r="C82" s="275"/>
      <c r="D82" s="19" t="s">
        <v>45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72"/>
      <c r="C83" s="275"/>
      <c r="D83" s="19" t="s">
        <v>46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72"/>
      <c r="C84" s="275"/>
      <c r="D84" s="19" t="s">
        <v>47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72"/>
      <c r="C85" s="275"/>
      <c r="D85" s="19" t="s">
        <v>48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72"/>
      <c r="C86" s="275"/>
      <c r="D86" s="19" t="s">
        <v>49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72"/>
      <c r="C87" s="275"/>
      <c r="D87" s="19" t="s">
        <v>50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72"/>
      <c r="C88" s="275"/>
      <c r="D88" s="19" t="s">
        <v>51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72"/>
      <c r="C89" s="275"/>
      <c r="D89" s="19" t="s">
        <v>52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72"/>
      <c r="C90" s="276"/>
      <c r="D90" s="23" t="s">
        <v>53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72"/>
      <c r="C91" s="277" t="s">
        <v>18</v>
      </c>
      <c r="D91" s="63" t="s">
        <v>43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72"/>
      <c r="C92" s="278"/>
      <c r="D92" s="26" t="s">
        <v>44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72"/>
      <c r="C93" s="278"/>
      <c r="D93" s="4" t="s">
        <v>45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72"/>
      <c r="C94" s="278"/>
      <c r="D94" s="4" t="s">
        <v>46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72"/>
      <c r="C95" s="278"/>
      <c r="D95" s="4" t="s">
        <v>47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72"/>
      <c r="C96" s="278"/>
      <c r="D96" s="4" t="s">
        <v>48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72"/>
      <c r="C97" s="278"/>
      <c r="D97" s="4" t="s">
        <v>49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72"/>
      <c r="C98" s="278"/>
      <c r="D98" s="4" t="s">
        <v>50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72"/>
      <c r="C99" s="278"/>
      <c r="D99" s="4" t="s">
        <v>51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72"/>
      <c r="C100" s="278"/>
      <c r="D100" s="4" t="s">
        <v>52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72"/>
      <c r="C101" s="279"/>
      <c r="D101" s="32" t="s">
        <v>53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72"/>
      <c r="C102" s="274" t="s">
        <v>21</v>
      </c>
      <c r="D102" s="63" t="s">
        <v>43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72"/>
      <c r="C103" s="275"/>
      <c r="D103" s="15" t="s">
        <v>44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72"/>
      <c r="C104" s="275"/>
      <c r="D104" s="19" t="s">
        <v>45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72"/>
      <c r="C105" s="275"/>
      <c r="D105" s="19" t="s">
        <v>46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72"/>
      <c r="C106" s="275"/>
      <c r="D106" s="19" t="s">
        <v>47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72"/>
      <c r="C107" s="275"/>
      <c r="D107" s="19" t="s">
        <v>48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72"/>
      <c r="C108" s="275"/>
      <c r="D108" s="19" t="s">
        <v>49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72"/>
      <c r="C109" s="275"/>
      <c r="D109" s="19" t="s">
        <v>50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72"/>
      <c r="C110" s="275"/>
      <c r="D110" s="19" t="s">
        <v>51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72"/>
      <c r="C111" s="275"/>
      <c r="D111" s="19" t="s">
        <v>52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72"/>
      <c r="C112" s="276"/>
      <c r="D112" s="23" t="s">
        <v>53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72"/>
      <c r="C113" s="277" t="s">
        <v>22</v>
      </c>
      <c r="D113" s="63" t="s">
        <v>43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72"/>
      <c r="C114" s="278"/>
      <c r="D114" s="26" t="s">
        <v>44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72"/>
      <c r="C115" s="278"/>
      <c r="D115" s="4" t="s">
        <v>45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72"/>
      <c r="C116" s="278"/>
      <c r="D116" s="4" t="s">
        <v>46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72"/>
      <c r="C117" s="278"/>
      <c r="D117" s="4" t="s">
        <v>47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72"/>
      <c r="C118" s="278"/>
      <c r="D118" s="4" t="s">
        <v>48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72"/>
      <c r="C119" s="278"/>
      <c r="D119" s="4" t="s">
        <v>49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72"/>
      <c r="C120" s="278"/>
      <c r="D120" s="4" t="s">
        <v>50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72"/>
      <c r="C121" s="278"/>
      <c r="D121" s="4" t="s">
        <v>51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72"/>
      <c r="C122" s="278"/>
      <c r="D122" s="4" t="s">
        <v>52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72"/>
      <c r="C123" s="279"/>
      <c r="D123" s="32" t="s">
        <v>53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72"/>
      <c r="C124" s="280" t="s">
        <v>34</v>
      </c>
      <c r="D124" s="63" t="s">
        <v>43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72"/>
      <c r="C125" s="281"/>
      <c r="D125" s="15" t="s">
        <v>44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72"/>
      <c r="C126" s="281"/>
      <c r="D126" s="19" t="s">
        <v>45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72"/>
      <c r="C127" s="281"/>
      <c r="D127" s="19" t="s">
        <v>46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72"/>
      <c r="C128" s="281"/>
      <c r="D128" s="19" t="s">
        <v>47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72"/>
      <c r="C129" s="281"/>
      <c r="D129" s="19" t="s">
        <v>48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72"/>
      <c r="C130" s="281"/>
      <c r="D130" s="19" t="s">
        <v>49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72"/>
      <c r="C131" s="281"/>
      <c r="D131" s="19" t="s">
        <v>50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72"/>
      <c r="C132" s="281"/>
      <c r="D132" s="19" t="s">
        <v>51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72"/>
      <c r="C133" s="281"/>
      <c r="D133" s="19" t="s">
        <v>52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72"/>
      <c r="C134" s="282"/>
      <c r="D134" s="23" t="s">
        <v>53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72"/>
      <c r="C135" s="283" t="s">
        <v>37</v>
      </c>
      <c r="D135" s="63" t="s">
        <v>43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72"/>
      <c r="C136" s="278"/>
      <c r="D136" s="26" t="s">
        <v>44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72"/>
      <c r="C137" s="278"/>
      <c r="D137" s="4" t="s">
        <v>45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72"/>
      <c r="C138" s="278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72"/>
      <c r="C139" s="278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72"/>
      <c r="C140" s="278"/>
      <c r="D140" s="4" t="s">
        <v>48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72"/>
      <c r="C141" s="278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72"/>
      <c r="C142" s="278"/>
      <c r="D142" s="4" t="s">
        <v>50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72"/>
      <c r="C143" s="278"/>
      <c r="D143" s="4" t="s">
        <v>51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72"/>
      <c r="C144" s="278"/>
      <c r="D144" s="4" t="s">
        <v>52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73"/>
      <c r="C145" s="279"/>
      <c r="D145" s="32" t="s">
        <v>53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47"/>
    </row>
    <row r="147" spans="2:12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</row>
    <row r="148" spans="2:12" x14ac:dyDescent="0.25">
      <c r="B148" s="60"/>
    </row>
    <row r="150" spans="2:12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1" t="s">
        <v>42</v>
      </c>
      <c r="C153" s="274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2"/>
      <c r="C154" s="275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2"/>
      <c r="C155" s="275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2"/>
      <c r="C156" s="275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2"/>
      <c r="C157" s="275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2"/>
      <c r="C158" s="275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2"/>
      <c r="C159" s="275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2"/>
      <c r="C160" s="275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2"/>
      <c r="C161" s="275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2"/>
      <c r="C162" s="275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2"/>
      <c r="C163" s="276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2"/>
      <c r="C164" s="277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2"/>
      <c r="C165" s="278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2"/>
      <c r="C166" s="278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2"/>
      <c r="C167" s="278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2"/>
      <c r="C168" s="278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2"/>
      <c r="C169" s="278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2"/>
      <c r="C170" s="278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2"/>
      <c r="C171" s="278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2"/>
      <c r="C172" s="278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2"/>
      <c r="C173" s="278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2"/>
      <c r="C174" s="279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2"/>
      <c r="C175" s="274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2"/>
      <c r="C176" s="275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2"/>
      <c r="C177" s="275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2"/>
      <c r="C178" s="275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2"/>
      <c r="C179" s="275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2"/>
      <c r="C180" s="275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2"/>
      <c r="C181" s="275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2"/>
      <c r="C182" s="275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2"/>
      <c r="C183" s="275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2"/>
      <c r="C184" s="275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2"/>
      <c r="C185" s="276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2"/>
      <c r="C186" s="277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2"/>
      <c r="C187" s="278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2"/>
      <c r="C188" s="278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2"/>
      <c r="C189" s="278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2"/>
      <c r="C190" s="278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2"/>
      <c r="C191" s="278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2"/>
      <c r="C192" s="278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2"/>
      <c r="C193" s="278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2"/>
      <c r="C194" s="278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2"/>
      <c r="C195" s="278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2"/>
      <c r="C196" s="279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2"/>
      <c r="C197" s="280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2"/>
      <c r="C198" s="281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2"/>
      <c r="C199" s="281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2"/>
      <c r="C200" s="281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2"/>
      <c r="C201" s="281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2"/>
      <c r="C202" s="281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2"/>
      <c r="C203" s="281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2"/>
      <c r="C204" s="281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2"/>
      <c r="C205" s="281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2"/>
      <c r="C206" s="281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2"/>
      <c r="C207" s="282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2"/>
      <c r="C208" s="283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2"/>
      <c r="C209" s="278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2"/>
      <c r="C210" s="278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2"/>
      <c r="C211" s="278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2"/>
      <c r="C212" s="278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2"/>
      <c r="C213" s="278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2"/>
      <c r="C214" s="278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2"/>
      <c r="C215" s="278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2"/>
      <c r="C216" s="278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2"/>
      <c r="C217" s="278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3"/>
      <c r="C218" s="279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47"/>
    </row>
    <row r="220" spans="2:12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33249-FECB-4E12-B24E-D419CE7BFE7A}">
  <sheetPr codeName="Hoja33">
    <tabColor rgb="FFAC75D5"/>
  </sheetPr>
  <dimension ref="A1:AC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3"/>
    </row>
    <row r="2" spans="1:16" ht="18.75" x14ac:dyDescent="0.3">
      <c r="D2" s="193"/>
    </row>
    <row r="4" spans="1:16" ht="48.75" customHeight="1" thickBot="1" x14ac:dyDescent="0.3">
      <c r="B4" s="270" t="s">
        <v>297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6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6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CONCATENATE("var ",RIGHT(M7,2),"/",RIGHT(K7,2))</f>
        <v>var 25/24</v>
      </c>
    </row>
    <row r="9" spans="1:16" x14ac:dyDescent="0.25">
      <c r="A9" s="1" t="s">
        <v>70</v>
      </c>
      <c r="B9" s="117" t="s">
        <v>71</v>
      </c>
      <c r="C9" s="194">
        <v>0.52139999999999997</v>
      </c>
      <c r="D9" s="119">
        <v>-0.11114899420388691</v>
      </c>
      <c r="E9" s="194">
        <v>0.17649999999999999</v>
      </c>
      <c r="F9" s="119">
        <f t="shared" ref="F9:L21" si="0">IFERROR(E9/C9-1,"-")</f>
        <v>-0.66148830072880704</v>
      </c>
      <c r="G9" s="194">
        <v>0.51840000000000008</v>
      </c>
      <c r="H9" s="119">
        <f t="shared" si="0"/>
        <v>1.9371104815864029</v>
      </c>
      <c r="I9" s="194">
        <v>0.67859999999999998</v>
      </c>
      <c r="J9" s="119">
        <f t="shared" si="0"/>
        <v>0.30902777777777746</v>
      </c>
      <c r="K9" s="194">
        <v>0.73069999999999991</v>
      </c>
      <c r="L9" s="119">
        <f t="shared" si="0"/>
        <v>7.6775714706749154E-2</v>
      </c>
      <c r="M9" s="194">
        <v>0.68730000000000002</v>
      </c>
      <c r="N9" s="119">
        <f t="shared" ref="N9:N14" si="1">IFERROR(M9/K9-1,"-")</f>
        <v>-5.9395100588476635E-2</v>
      </c>
    </row>
    <row r="10" spans="1:16" x14ac:dyDescent="0.25">
      <c r="A10" s="1" t="s">
        <v>72</v>
      </c>
      <c r="B10" s="117" t="s">
        <v>73</v>
      </c>
      <c r="C10" s="194">
        <v>0.626</v>
      </c>
      <c r="D10" s="119">
        <v>2.1540469973890364E-2</v>
      </c>
      <c r="E10" s="194">
        <v>0.32640000000000002</v>
      </c>
      <c r="F10" s="119">
        <f t="shared" si="0"/>
        <v>-0.47859424920127791</v>
      </c>
      <c r="G10" s="194">
        <v>0.60040000000000004</v>
      </c>
      <c r="H10" s="119">
        <f t="shared" si="0"/>
        <v>0.83946078431372539</v>
      </c>
      <c r="I10" s="194">
        <v>0.6581999999999999</v>
      </c>
      <c r="J10" s="119">
        <f t="shared" si="0"/>
        <v>9.6269153897401427E-2</v>
      </c>
      <c r="K10" s="194">
        <v>0.69579999999999997</v>
      </c>
      <c r="L10" s="119">
        <f t="shared" si="0"/>
        <v>5.712549377089049E-2</v>
      </c>
      <c r="M10" s="194"/>
      <c r="N10" s="119"/>
    </row>
    <row r="11" spans="1:16" x14ac:dyDescent="0.25">
      <c r="A11" s="1" t="s">
        <v>74</v>
      </c>
      <c r="B11" s="117" t="s">
        <v>75</v>
      </c>
      <c r="C11" s="194">
        <v>0.22870000000000001</v>
      </c>
      <c r="D11" s="119">
        <v>-0.60453052049109457</v>
      </c>
      <c r="E11" s="194">
        <v>0.3256</v>
      </c>
      <c r="F11" s="119">
        <f t="shared" si="0"/>
        <v>0.4236991692173151</v>
      </c>
      <c r="G11" s="194">
        <v>0.59799999999999998</v>
      </c>
      <c r="H11" s="119">
        <f t="shared" si="0"/>
        <v>0.83660933660933656</v>
      </c>
      <c r="I11" s="194">
        <v>0.65930000000000011</v>
      </c>
      <c r="J11" s="119">
        <f t="shared" si="0"/>
        <v>0.10250836120401363</v>
      </c>
      <c r="K11" s="194">
        <v>0.68220000000000003</v>
      </c>
      <c r="L11" s="119">
        <f t="shared" si="0"/>
        <v>3.4733808584862524E-2</v>
      </c>
      <c r="M11" s="194"/>
      <c r="N11" s="119"/>
    </row>
    <row r="12" spans="1:16" x14ac:dyDescent="0.25">
      <c r="A12" s="1" t="s">
        <v>76</v>
      </c>
      <c r="B12" s="117" t="s">
        <v>77</v>
      </c>
      <c r="C12" s="194">
        <v>0</v>
      </c>
      <c r="D12" s="119">
        <v>-1</v>
      </c>
      <c r="E12" s="194">
        <v>0.27410000000000001</v>
      </c>
      <c r="F12" s="119" t="str">
        <f t="shared" si="0"/>
        <v>-</v>
      </c>
      <c r="G12" s="194">
        <v>0.55030000000000001</v>
      </c>
      <c r="H12" s="119">
        <f t="shared" si="0"/>
        <v>1.0076614374315942</v>
      </c>
      <c r="I12" s="194">
        <v>0.49869999999999998</v>
      </c>
      <c r="J12" s="119">
        <f t="shared" si="0"/>
        <v>-9.3767036162093476E-2</v>
      </c>
      <c r="K12" s="194">
        <v>0.55449999999999999</v>
      </c>
      <c r="L12" s="119">
        <f t="shared" si="0"/>
        <v>0.11189091638259474</v>
      </c>
      <c r="M12" s="194"/>
      <c r="N12" s="119"/>
    </row>
    <row r="13" spans="1:16" x14ac:dyDescent="0.25">
      <c r="A13" s="1" t="s">
        <v>78</v>
      </c>
      <c r="B13" s="117" t="s">
        <v>79</v>
      </c>
      <c r="C13" s="194">
        <v>0</v>
      </c>
      <c r="D13" s="119">
        <v>-1</v>
      </c>
      <c r="E13" s="194">
        <v>0.32590000000000002</v>
      </c>
      <c r="F13" s="119" t="str">
        <f t="shared" si="0"/>
        <v>-</v>
      </c>
      <c r="G13" s="194">
        <v>0.53539999999999999</v>
      </c>
      <c r="H13" s="119">
        <f t="shared" si="0"/>
        <v>0.64283522552930328</v>
      </c>
      <c r="I13" s="194">
        <v>0.48149999999999998</v>
      </c>
      <c r="J13" s="119">
        <f t="shared" si="0"/>
        <v>-0.10067239447142329</v>
      </c>
      <c r="K13" s="194">
        <v>0.44569999999999999</v>
      </c>
      <c r="L13" s="119">
        <f t="shared" si="0"/>
        <v>-7.4350986500519189E-2</v>
      </c>
      <c r="M13" s="194"/>
      <c r="N13" s="119"/>
    </row>
    <row r="14" spans="1:16" x14ac:dyDescent="0.25">
      <c r="A14" s="1" t="s">
        <v>80</v>
      </c>
      <c r="B14" s="117" t="s">
        <v>81</v>
      </c>
      <c r="C14" s="194">
        <v>0</v>
      </c>
      <c r="D14" s="119">
        <v>-1</v>
      </c>
      <c r="E14" s="194">
        <v>0.37560000000000004</v>
      </c>
      <c r="F14" s="119" t="str">
        <f t="shared" si="0"/>
        <v>-</v>
      </c>
      <c r="G14" s="194">
        <v>0.49780000000000002</v>
      </c>
      <c r="H14" s="119">
        <f t="shared" si="0"/>
        <v>0.32534611288604887</v>
      </c>
      <c r="I14" s="194">
        <v>0.47020000000000001</v>
      </c>
      <c r="J14" s="119">
        <f t="shared" si="0"/>
        <v>-5.5443953394937795E-2</v>
      </c>
      <c r="K14" s="194">
        <v>0.48170000000000002</v>
      </c>
      <c r="L14" s="119">
        <f t="shared" si="0"/>
        <v>2.4457677584006854E-2</v>
      </c>
      <c r="M14" s="194"/>
      <c r="N14" s="119"/>
    </row>
    <row r="15" spans="1:16" x14ac:dyDescent="0.25">
      <c r="A15" s="1" t="s">
        <v>82</v>
      </c>
      <c r="B15" s="117" t="s">
        <v>83</v>
      </c>
      <c r="C15" s="194">
        <v>0</v>
      </c>
      <c r="D15" s="119">
        <v>-1</v>
      </c>
      <c r="E15" s="194">
        <v>0.42359999999999998</v>
      </c>
      <c r="F15" s="119" t="str">
        <f t="shared" si="0"/>
        <v>-</v>
      </c>
      <c r="G15" s="194">
        <v>0.52890000000000004</v>
      </c>
      <c r="H15" s="119">
        <f t="shared" si="0"/>
        <v>0.24858356940509929</v>
      </c>
      <c r="I15" s="194">
        <v>0.49259999999999998</v>
      </c>
      <c r="J15" s="119">
        <f t="shared" si="0"/>
        <v>-6.8633011911514608E-2</v>
      </c>
      <c r="K15" s="194">
        <v>0.52629999999999999</v>
      </c>
      <c r="L15" s="119">
        <f t="shared" si="0"/>
        <v>6.8412505075111651E-2</v>
      </c>
      <c r="M15" s="194"/>
      <c r="N15" s="119"/>
    </row>
    <row r="16" spans="1:16" x14ac:dyDescent="0.25">
      <c r="A16" s="1" t="s">
        <v>84</v>
      </c>
      <c r="B16" s="117" t="s">
        <v>85</v>
      </c>
      <c r="C16" s="194">
        <v>0.48630000000000001</v>
      </c>
      <c r="D16" s="119">
        <v>-4.2150876501871215E-2</v>
      </c>
      <c r="E16" s="194">
        <v>0.51919999999999999</v>
      </c>
      <c r="F16" s="119">
        <f t="shared" si="0"/>
        <v>6.7653711700596197E-2</v>
      </c>
      <c r="G16" s="194">
        <v>0.51259999999999994</v>
      </c>
      <c r="H16" s="119">
        <f t="shared" si="0"/>
        <v>-1.2711864406779738E-2</v>
      </c>
      <c r="I16" s="194">
        <v>0.52780000000000005</v>
      </c>
      <c r="J16" s="119">
        <f t="shared" si="0"/>
        <v>2.9652750682793716E-2</v>
      </c>
      <c r="K16" s="194">
        <v>0.52239999999999998</v>
      </c>
      <c r="L16" s="119">
        <f t="shared" si="0"/>
        <v>-1.0231148162182735E-2</v>
      </c>
      <c r="M16" s="194"/>
      <c r="N16" s="119"/>
    </row>
    <row r="17" spans="1:29" x14ac:dyDescent="0.25">
      <c r="A17" s="1" t="s">
        <v>86</v>
      </c>
      <c r="B17" s="117" t="s">
        <v>87</v>
      </c>
      <c r="C17" s="194">
        <v>0.29170000000000001</v>
      </c>
      <c r="D17" s="119">
        <v>-0.35018935174871912</v>
      </c>
      <c r="E17" s="194">
        <v>0.48560000000000003</v>
      </c>
      <c r="F17" s="119">
        <f t="shared" si="0"/>
        <v>0.66472403153925264</v>
      </c>
      <c r="G17" s="194">
        <v>0.498</v>
      </c>
      <c r="H17" s="119">
        <f t="shared" si="0"/>
        <v>2.5535420098846684E-2</v>
      </c>
      <c r="I17" s="194">
        <v>0.48670000000000002</v>
      </c>
      <c r="J17" s="119">
        <f t="shared" si="0"/>
        <v>-2.269076305220874E-2</v>
      </c>
      <c r="K17" s="194">
        <v>0.57379999999999998</v>
      </c>
      <c r="L17" s="119">
        <f t="shared" si="0"/>
        <v>0.17896034518183668</v>
      </c>
      <c r="M17" s="194"/>
      <c r="N17" s="119"/>
    </row>
    <row r="18" spans="1:29" x14ac:dyDescent="0.25">
      <c r="A18" s="1" t="s">
        <v>88</v>
      </c>
      <c r="B18" s="117" t="s">
        <v>89</v>
      </c>
      <c r="C18" s="194">
        <v>0.33689999999999998</v>
      </c>
      <c r="D18" s="119">
        <v>-0.29504080351537987</v>
      </c>
      <c r="E18" s="194">
        <v>0.5554</v>
      </c>
      <c r="F18" s="119">
        <f t="shared" si="0"/>
        <v>0.64856040368061763</v>
      </c>
      <c r="G18" s="194">
        <v>0.54949999999999999</v>
      </c>
      <c r="H18" s="119">
        <f t="shared" si="0"/>
        <v>-1.0622974432841215E-2</v>
      </c>
      <c r="I18" s="194">
        <v>0.57689999999999997</v>
      </c>
      <c r="J18" s="119">
        <f t="shared" si="0"/>
        <v>4.9863512283894407E-2</v>
      </c>
      <c r="K18" s="194">
        <v>0.52039999999999997</v>
      </c>
      <c r="L18" s="119">
        <f t="shared" si="0"/>
        <v>-9.793725082336624E-2</v>
      </c>
      <c r="M18" s="194"/>
      <c r="N18" s="119"/>
      <c r="AB18" s="195"/>
    </row>
    <row r="19" spans="1:29" x14ac:dyDescent="0.25">
      <c r="A19" s="1" t="s">
        <v>90</v>
      </c>
      <c r="B19" s="117" t="s">
        <v>91</v>
      </c>
      <c r="C19" s="194">
        <v>0.2979</v>
      </c>
      <c r="D19" s="119">
        <v>-0.49207161125319698</v>
      </c>
      <c r="E19" s="194">
        <v>0.65709999999999991</v>
      </c>
      <c r="F19" s="119">
        <f t="shared" si="0"/>
        <v>1.2057737495803957</v>
      </c>
      <c r="G19" s="194">
        <v>0.65969999999999995</v>
      </c>
      <c r="H19" s="119">
        <f t="shared" si="0"/>
        <v>3.956779789986431E-3</v>
      </c>
      <c r="I19" s="194">
        <v>0.67669999999999997</v>
      </c>
      <c r="J19" s="119">
        <f t="shared" si="0"/>
        <v>2.576928907078968E-2</v>
      </c>
      <c r="K19" s="194">
        <v>0.66159999999999997</v>
      </c>
      <c r="L19" s="119">
        <f t="shared" si="0"/>
        <v>-2.2314171715679065E-2</v>
      </c>
      <c r="M19" s="194"/>
      <c r="N19" s="119"/>
      <c r="AB19" s="195"/>
      <c r="AC19" s="195"/>
    </row>
    <row r="20" spans="1:29" x14ac:dyDescent="0.25">
      <c r="A20" s="1" t="s">
        <v>92</v>
      </c>
      <c r="B20" s="117" t="s">
        <v>93</v>
      </c>
      <c r="C20" s="194">
        <v>0.26369999999999999</v>
      </c>
      <c r="D20" s="119">
        <v>-0.54776196192762827</v>
      </c>
      <c r="E20" s="194">
        <v>0.60489999999999999</v>
      </c>
      <c r="F20" s="119">
        <f t="shared" si="0"/>
        <v>1.2938945771710277</v>
      </c>
      <c r="G20" s="194">
        <v>0.61580000000000001</v>
      </c>
      <c r="H20" s="119">
        <f t="shared" si="0"/>
        <v>1.8019507356587861E-2</v>
      </c>
      <c r="I20" s="194">
        <v>0.62139999999999995</v>
      </c>
      <c r="J20" s="119">
        <f t="shared" si="0"/>
        <v>9.0938616433906549E-3</v>
      </c>
      <c r="K20" s="194">
        <v>0.66480000000000006</v>
      </c>
      <c r="L20" s="119">
        <f t="shared" si="0"/>
        <v>6.984229159961397E-2</v>
      </c>
      <c r="M20" s="194"/>
      <c r="N20" s="119"/>
      <c r="O20" s="125"/>
    </row>
    <row r="21" spans="1:29" ht="15.75" x14ac:dyDescent="0.25">
      <c r="A21" s="1" t="s">
        <v>0</v>
      </c>
      <c r="B21" s="120" t="s">
        <v>30</v>
      </c>
      <c r="C21" s="196">
        <v>0.43917828766012645</v>
      </c>
      <c r="D21" s="122">
        <v>-0.14384411362923355</v>
      </c>
      <c r="E21" s="196">
        <v>0.43287194104141685</v>
      </c>
      <c r="F21" s="122">
        <v>-1.435942257598577E-2</v>
      </c>
      <c r="G21" s="196">
        <v>0.55540181632567553</v>
      </c>
      <c r="H21" s="122">
        <v>0.28306264201249109</v>
      </c>
      <c r="I21" s="196">
        <v>0.56942335787332776</v>
      </c>
      <c r="J21" s="122">
        <v>2.5245761060727734E-2</v>
      </c>
      <c r="K21" s="196">
        <v>0.58812285219043858</v>
      </c>
      <c r="L21" s="122">
        <f t="shared" si="0"/>
        <v>3.283935240547442E-2</v>
      </c>
      <c r="M21" s="196"/>
      <c r="N21" s="122"/>
      <c r="O21" s="304"/>
    </row>
    <row r="22" spans="1:29" ht="6" customHeight="1" x14ac:dyDescent="0.25">
      <c r="O22" s="304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4"/>
    </row>
    <row r="24" spans="1:29" x14ac:dyDescent="0.25">
      <c r="C24" s="197"/>
      <c r="K24" s="197"/>
      <c r="M24" s="197"/>
      <c r="N24" s="119"/>
      <c r="O24" s="304"/>
    </row>
    <row r="26" spans="1:29" ht="21.75" customHeight="1" thickBot="1" x14ac:dyDescent="0.3">
      <c r="B26" s="270" t="s">
        <v>298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29" ht="22.5" thickTop="1" thickBot="1" x14ac:dyDescent="0.3">
      <c r="B29" s="109"/>
      <c r="C29" s="110">
        <f>C$7</f>
        <v>2020</v>
      </c>
      <c r="D29" s="111"/>
      <c r="E29" s="110">
        <f>E$7</f>
        <v>2021</v>
      </c>
      <c r="F29" s="111"/>
      <c r="G29" s="110">
        <f>G$7</f>
        <v>2022</v>
      </c>
      <c r="H29" s="111"/>
      <c r="I29" s="110">
        <f>I$7</f>
        <v>2023</v>
      </c>
      <c r="J29" s="111"/>
      <c r="K29" s="110">
        <f>K$7</f>
        <v>2024</v>
      </c>
      <c r="L29" s="111"/>
      <c r="M29" s="112">
        <f>M$7</f>
        <v>2025</v>
      </c>
      <c r="N29" s="113"/>
    </row>
    <row r="30" spans="1:29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29" x14ac:dyDescent="0.25">
      <c r="B31" s="117" t="s">
        <v>71</v>
      </c>
      <c r="C31" s="194">
        <v>0.52139999999999997</v>
      </c>
      <c r="D31" s="119"/>
      <c r="E31" s="194">
        <v>0.17649999999999999</v>
      </c>
      <c r="F31" s="119">
        <f t="shared" ref="F31:J42" si="2">IFERROR(E31/C31-1,"-")</f>
        <v>-0.66148830072880704</v>
      </c>
      <c r="G31" s="194">
        <v>0.51840000000000008</v>
      </c>
      <c r="H31" s="119">
        <f t="shared" si="2"/>
        <v>1.9371104815864029</v>
      </c>
      <c r="I31" s="194">
        <v>0.67859999999999998</v>
      </c>
      <c r="J31" s="119">
        <f t="shared" si="2"/>
        <v>0.30902777777777746</v>
      </c>
      <c r="K31" s="194">
        <v>0.73069999999999991</v>
      </c>
      <c r="L31" s="119">
        <f t="shared" ref="L31:L43" si="3">IFERROR(K31/I31-1,"-")</f>
        <v>7.6775714706749154E-2</v>
      </c>
      <c r="M31" s="194">
        <v>0.68730000000000002</v>
      </c>
      <c r="N31" s="119">
        <f t="shared" ref="N31:N39" si="4">IFERROR(M31/K31-1,"-")</f>
        <v>-5.9395100588476635E-2</v>
      </c>
    </row>
    <row r="32" spans="1:29" x14ac:dyDescent="0.25">
      <c r="B32" s="117" t="s">
        <v>73</v>
      </c>
      <c r="C32" s="194">
        <v>0.626</v>
      </c>
      <c r="D32" s="119"/>
      <c r="E32" s="194">
        <v>0.32640000000000002</v>
      </c>
      <c r="F32" s="119">
        <f t="shared" si="2"/>
        <v>-0.47859424920127791</v>
      </c>
      <c r="G32" s="194">
        <v>0.60040000000000004</v>
      </c>
      <c r="H32" s="119">
        <f t="shared" si="2"/>
        <v>0.83946078431372539</v>
      </c>
      <c r="I32" s="194">
        <v>0.6581999999999999</v>
      </c>
      <c r="J32" s="119">
        <f t="shared" si="2"/>
        <v>9.6269153897401427E-2</v>
      </c>
      <c r="K32" s="194">
        <v>0.7206999999999999</v>
      </c>
      <c r="L32" s="119">
        <f t="shared" si="3"/>
        <v>9.4955940443634201E-2</v>
      </c>
      <c r="M32" s="194"/>
      <c r="N32" s="119"/>
    </row>
    <row r="33" spans="2:16" x14ac:dyDescent="0.25">
      <c r="B33" s="117" t="s">
        <v>75</v>
      </c>
      <c r="C33" s="194">
        <v>0.22870000000000001</v>
      </c>
      <c r="D33" s="119"/>
      <c r="E33" s="194">
        <v>0.3256</v>
      </c>
      <c r="F33" s="119">
        <f t="shared" si="2"/>
        <v>0.4236991692173151</v>
      </c>
      <c r="G33" s="194">
        <v>0.59799999999999998</v>
      </c>
      <c r="H33" s="119">
        <f t="shared" si="2"/>
        <v>0.83660933660933656</v>
      </c>
      <c r="I33" s="194">
        <v>0.65930000000000011</v>
      </c>
      <c r="J33" s="119">
        <f t="shared" si="2"/>
        <v>0.10250836120401363</v>
      </c>
      <c r="K33" s="194">
        <v>0.68220000000000003</v>
      </c>
      <c r="L33" s="119">
        <f t="shared" si="3"/>
        <v>3.4733808584862524E-2</v>
      </c>
      <c r="M33" s="194"/>
      <c r="N33" s="119"/>
    </row>
    <row r="34" spans="2:16" x14ac:dyDescent="0.25">
      <c r="B34" s="117" t="s">
        <v>77</v>
      </c>
      <c r="C34" s="194">
        <v>0</v>
      </c>
      <c r="D34" s="119"/>
      <c r="E34" s="194">
        <v>0.27410000000000001</v>
      </c>
      <c r="F34" s="119" t="str">
        <f t="shared" si="2"/>
        <v>-</v>
      </c>
      <c r="G34" s="194">
        <v>0.55030000000000001</v>
      </c>
      <c r="H34" s="119">
        <f t="shared" si="2"/>
        <v>1.0076614374315942</v>
      </c>
      <c r="I34" s="194">
        <v>0.49869999999999998</v>
      </c>
      <c r="J34" s="119">
        <f t="shared" si="2"/>
        <v>-9.3767036162093476E-2</v>
      </c>
      <c r="K34" s="194">
        <v>0.55449999999999999</v>
      </c>
      <c r="L34" s="119">
        <f t="shared" si="3"/>
        <v>0.11189091638259474</v>
      </c>
      <c r="M34" s="194"/>
      <c r="N34" s="119"/>
    </row>
    <row r="35" spans="2:16" x14ac:dyDescent="0.25">
      <c r="B35" s="117" t="s">
        <v>79</v>
      </c>
      <c r="C35" s="194">
        <v>0</v>
      </c>
      <c r="D35" s="119"/>
      <c r="E35" s="194">
        <v>0.32590000000000002</v>
      </c>
      <c r="F35" s="119" t="str">
        <f t="shared" si="2"/>
        <v>-</v>
      </c>
      <c r="G35" s="194">
        <v>0.53539999999999999</v>
      </c>
      <c r="H35" s="119">
        <f t="shared" si="2"/>
        <v>0.64283522552930328</v>
      </c>
      <c r="I35" s="194">
        <v>0.48149999999999998</v>
      </c>
      <c r="J35" s="119">
        <f t="shared" si="2"/>
        <v>-0.10067239447142329</v>
      </c>
      <c r="K35" s="194">
        <v>0.44569999999999999</v>
      </c>
      <c r="L35" s="119">
        <f t="shared" si="3"/>
        <v>-7.4350986500519189E-2</v>
      </c>
      <c r="M35" s="194"/>
      <c r="N35" s="119"/>
    </row>
    <row r="36" spans="2:16" x14ac:dyDescent="0.25">
      <c r="B36" s="117" t="s">
        <v>81</v>
      </c>
      <c r="C36" s="194">
        <v>0</v>
      </c>
      <c r="D36" s="119"/>
      <c r="E36" s="194">
        <v>0.37560000000000004</v>
      </c>
      <c r="F36" s="119" t="str">
        <f t="shared" si="2"/>
        <v>-</v>
      </c>
      <c r="G36" s="194">
        <v>0.49780000000000002</v>
      </c>
      <c r="H36" s="119">
        <f t="shared" si="2"/>
        <v>0.32534611288604887</v>
      </c>
      <c r="I36" s="194">
        <v>0.47020000000000001</v>
      </c>
      <c r="J36" s="119">
        <f t="shared" si="2"/>
        <v>-5.5443953394937795E-2</v>
      </c>
      <c r="K36" s="194">
        <v>0.48170000000000002</v>
      </c>
      <c r="L36" s="119">
        <f t="shared" si="3"/>
        <v>2.4457677584006854E-2</v>
      </c>
      <c r="M36" s="194"/>
      <c r="N36" s="119"/>
    </row>
    <row r="37" spans="2:16" x14ac:dyDescent="0.25">
      <c r="B37" s="117" t="s">
        <v>83</v>
      </c>
      <c r="C37" s="194">
        <v>0</v>
      </c>
      <c r="D37" s="119"/>
      <c r="E37" s="194">
        <v>0.42359999999999998</v>
      </c>
      <c r="F37" s="119" t="str">
        <f t="shared" si="2"/>
        <v>-</v>
      </c>
      <c r="G37" s="194">
        <v>0.52890000000000004</v>
      </c>
      <c r="H37" s="119">
        <f t="shared" si="2"/>
        <v>0.24858356940509929</v>
      </c>
      <c r="I37" s="194">
        <v>0.49259999999999998</v>
      </c>
      <c r="J37" s="119">
        <f t="shared" si="2"/>
        <v>-6.8633011911514608E-2</v>
      </c>
      <c r="K37" s="194">
        <v>0.52629999999999999</v>
      </c>
      <c r="L37" s="119">
        <f t="shared" si="3"/>
        <v>6.8412505075111651E-2</v>
      </c>
      <c r="M37" s="194"/>
      <c r="N37" s="119"/>
    </row>
    <row r="38" spans="2:16" x14ac:dyDescent="0.25">
      <c r="B38" s="117" t="s">
        <v>85</v>
      </c>
      <c r="C38" s="194">
        <v>0.48630000000000001</v>
      </c>
      <c r="D38" s="119"/>
      <c r="E38" s="194">
        <v>0.51919999999999999</v>
      </c>
      <c r="F38" s="119">
        <f t="shared" si="2"/>
        <v>6.7653711700596197E-2</v>
      </c>
      <c r="G38" s="194">
        <v>0.51259999999999994</v>
      </c>
      <c r="H38" s="119">
        <f t="shared" si="2"/>
        <v>-1.2711864406779738E-2</v>
      </c>
      <c r="I38" s="194">
        <v>0.52780000000000005</v>
      </c>
      <c r="J38" s="119">
        <f t="shared" si="2"/>
        <v>2.9652750682793716E-2</v>
      </c>
      <c r="K38" s="194">
        <v>0.52239999999999998</v>
      </c>
      <c r="L38" s="119">
        <f t="shared" si="3"/>
        <v>-1.0231148162182735E-2</v>
      </c>
      <c r="M38" s="194"/>
      <c r="N38" s="119"/>
    </row>
    <row r="39" spans="2:16" x14ac:dyDescent="0.25">
      <c r="B39" s="117" t="s">
        <v>87</v>
      </c>
      <c r="C39" s="194">
        <v>0.29170000000000001</v>
      </c>
      <c r="D39" s="119"/>
      <c r="E39" s="194">
        <v>0.48560000000000003</v>
      </c>
      <c r="F39" s="119">
        <f t="shared" si="2"/>
        <v>0.66472403153925264</v>
      </c>
      <c r="G39" s="194">
        <v>0.498</v>
      </c>
      <c r="H39" s="119">
        <f t="shared" si="2"/>
        <v>2.5535420098846684E-2</v>
      </c>
      <c r="I39" s="194">
        <v>0.48670000000000002</v>
      </c>
      <c r="J39" s="119">
        <f t="shared" si="2"/>
        <v>-2.269076305220874E-2</v>
      </c>
      <c r="K39" s="194">
        <v>0.57379999999999998</v>
      </c>
      <c r="L39" s="119">
        <f t="shared" si="3"/>
        <v>0.17896034518183668</v>
      </c>
      <c r="M39" s="194"/>
      <c r="N39" s="119"/>
    </row>
    <row r="40" spans="2:16" x14ac:dyDescent="0.25">
      <c r="B40" s="117" t="s">
        <v>89</v>
      </c>
      <c r="C40" s="194">
        <v>0.33689999999999998</v>
      </c>
      <c r="D40" s="119"/>
      <c r="E40" s="194">
        <v>0.5554</v>
      </c>
      <c r="F40" s="119">
        <f t="shared" si="2"/>
        <v>0.64856040368061763</v>
      </c>
      <c r="G40" s="194">
        <v>0.54949999999999999</v>
      </c>
      <c r="H40" s="119">
        <f t="shared" si="2"/>
        <v>-1.0622974432841215E-2</v>
      </c>
      <c r="I40" s="194">
        <v>0.57689999999999997</v>
      </c>
      <c r="J40" s="119">
        <f t="shared" si="2"/>
        <v>4.9863512283894407E-2</v>
      </c>
      <c r="K40" s="194">
        <v>0.52039999999999997</v>
      </c>
      <c r="L40" s="119">
        <f t="shared" si="3"/>
        <v>-9.793725082336624E-2</v>
      </c>
      <c r="M40" s="194"/>
      <c r="N40" s="119"/>
    </row>
    <row r="41" spans="2:16" x14ac:dyDescent="0.25">
      <c r="B41" s="117" t="s">
        <v>91</v>
      </c>
      <c r="C41" s="194">
        <v>0.2979</v>
      </c>
      <c r="D41" s="119"/>
      <c r="E41" s="194">
        <v>0.65709999999999991</v>
      </c>
      <c r="F41" s="119">
        <f t="shared" si="2"/>
        <v>1.2057737495803957</v>
      </c>
      <c r="G41" s="194">
        <v>0.65969999999999995</v>
      </c>
      <c r="H41" s="119">
        <f t="shared" si="2"/>
        <v>3.956779789986431E-3</v>
      </c>
      <c r="I41" s="194">
        <v>0.67669999999999997</v>
      </c>
      <c r="J41" s="119">
        <f t="shared" si="2"/>
        <v>2.576928907078968E-2</v>
      </c>
      <c r="K41" s="194">
        <v>0.66159999999999997</v>
      </c>
      <c r="L41" s="119">
        <f t="shared" si="3"/>
        <v>-2.2314171715679065E-2</v>
      </c>
      <c r="M41" s="194"/>
      <c r="N41" s="119"/>
    </row>
    <row r="42" spans="2:16" x14ac:dyDescent="0.25">
      <c r="B42" s="117" t="s">
        <v>93</v>
      </c>
      <c r="C42" s="194">
        <v>0.26369999999999999</v>
      </c>
      <c r="D42" s="119"/>
      <c r="E42" s="194">
        <v>0.60489999999999999</v>
      </c>
      <c r="F42" s="119">
        <f t="shared" si="2"/>
        <v>1.2938945771710277</v>
      </c>
      <c r="G42" s="194">
        <v>0.61580000000000001</v>
      </c>
      <c r="H42" s="119">
        <f t="shared" si="2"/>
        <v>1.8019507356587861E-2</v>
      </c>
      <c r="I42" s="194">
        <v>0.62139999999999995</v>
      </c>
      <c r="J42" s="119">
        <f t="shared" si="2"/>
        <v>9.0938616433906549E-3</v>
      </c>
      <c r="K42" s="194">
        <v>0.66480000000000006</v>
      </c>
      <c r="L42" s="119">
        <f t="shared" si="3"/>
        <v>6.984229159961397E-2</v>
      </c>
      <c r="M42" s="194"/>
      <c r="N42" s="119"/>
    </row>
    <row r="43" spans="2:16" ht="15.75" x14ac:dyDescent="0.25">
      <c r="B43" s="120" t="s">
        <v>30</v>
      </c>
      <c r="C43" s="196">
        <v>0.38850000000000001</v>
      </c>
      <c r="D43" s="122">
        <v>-0.24263887537070183</v>
      </c>
      <c r="E43" s="196">
        <v>0.43290000000000001</v>
      </c>
      <c r="F43" s="122">
        <v>0.11428571428571432</v>
      </c>
      <c r="G43" s="196">
        <v>0.5554</v>
      </c>
      <c r="H43" s="122">
        <v>0.28297528297528296</v>
      </c>
      <c r="I43" s="196">
        <v>0.56942335787332776</v>
      </c>
      <c r="J43" s="122">
        <v>2.5249113923888622E-2</v>
      </c>
      <c r="K43" s="196">
        <v>0.58812285219043858</v>
      </c>
      <c r="L43" s="122">
        <f t="shared" si="3"/>
        <v>3.283935240547442E-2</v>
      </c>
      <c r="M43" s="196"/>
      <c r="N43" s="122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7"/>
      <c r="K46" s="197"/>
      <c r="L46" s="197"/>
    </row>
    <row r="48" spans="2:16" ht="21.75" customHeight="1" thickBot="1" x14ac:dyDescent="0.3">
      <c r="B48" s="270" t="s">
        <v>299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2:16" ht="22.5" thickTop="1" thickBot="1" x14ac:dyDescent="0.3">
      <c r="B51" s="109"/>
      <c r="C51" s="110">
        <f>C$7</f>
        <v>2020</v>
      </c>
      <c r="D51" s="111"/>
      <c r="E51" s="110">
        <f>E$7</f>
        <v>2021</v>
      </c>
      <c r="F51" s="111"/>
      <c r="G51" s="110">
        <f>G$7</f>
        <v>2022</v>
      </c>
      <c r="H51" s="111"/>
      <c r="I51" s="110">
        <f>I$7</f>
        <v>2023</v>
      </c>
      <c r="J51" s="111"/>
      <c r="K51" s="110">
        <f>K$7</f>
        <v>2024</v>
      </c>
      <c r="L51" s="111"/>
      <c r="M51" s="112">
        <f>M$7</f>
        <v>2025</v>
      </c>
      <c r="N51" s="113"/>
    </row>
    <row r="52" spans="2:16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2:16" x14ac:dyDescent="0.25">
      <c r="B53" s="117" t="s">
        <v>71</v>
      </c>
      <c r="C53" s="194">
        <v>0.52039999999999997</v>
      </c>
      <c r="D53" s="119"/>
      <c r="E53" s="194" t="s">
        <v>227</v>
      </c>
      <c r="F53" s="119" t="str">
        <f t="shared" ref="F53:J64" si="5">IFERROR(E53/C53-1,"-")</f>
        <v>-</v>
      </c>
      <c r="G53" s="194" t="s">
        <v>227</v>
      </c>
      <c r="H53" s="119" t="str">
        <f t="shared" si="5"/>
        <v>-</v>
      </c>
      <c r="I53" s="194">
        <v>0.6845</v>
      </c>
      <c r="J53" s="119" t="str">
        <f t="shared" si="5"/>
        <v>-</v>
      </c>
      <c r="K53" s="194">
        <v>0.70760000000000001</v>
      </c>
      <c r="L53" s="119">
        <f t="shared" ref="L53:L64" si="6">IFERROR(K53/I53-1,"-")</f>
        <v>3.3747260774287913E-2</v>
      </c>
      <c r="M53" s="194">
        <v>0.69359999999999999</v>
      </c>
      <c r="N53" s="119">
        <f t="shared" ref="N53:N61" si="7">IFERROR(M53/K53-1,"-")</f>
        <v>-1.9785189372526824E-2</v>
      </c>
    </row>
    <row r="54" spans="2:16" x14ac:dyDescent="0.25">
      <c r="B54" s="117" t="s">
        <v>73</v>
      </c>
      <c r="C54" s="194">
        <v>0.61580000000000001</v>
      </c>
      <c r="D54" s="119"/>
      <c r="E54" s="194" t="s">
        <v>227</v>
      </c>
      <c r="F54" s="119" t="str">
        <f t="shared" si="5"/>
        <v>-</v>
      </c>
      <c r="G54" s="194" t="s">
        <v>227</v>
      </c>
      <c r="H54" s="119" t="str">
        <f t="shared" si="5"/>
        <v>-</v>
      </c>
      <c r="I54" s="194">
        <v>0.70169999999999999</v>
      </c>
      <c r="J54" s="119" t="str">
        <f t="shared" si="5"/>
        <v>-</v>
      </c>
      <c r="K54" s="194">
        <v>0.71660000000000001</v>
      </c>
      <c r="L54" s="119">
        <f t="shared" si="6"/>
        <v>2.1234145646287672E-2</v>
      </c>
      <c r="M54" s="194"/>
      <c r="N54" s="119"/>
    </row>
    <row r="55" spans="2:16" x14ac:dyDescent="0.25">
      <c r="B55" s="117" t="s">
        <v>75</v>
      </c>
      <c r="C55" s="194">
        <v>0.2402</v>
      </c>
      <c r="D55" s="119"/>
      <c r="E55" s="194" t="s">
        <v>227</v>
      </c>
      <c r="F55" s="119" t="str">
        <f t="shared" si="5"/>
        <v>-</v>
      </c>
      <c r="G55" s="194" t="s">
        <v>227</v>
      </c>
      <c r="H55" s="119" t="str">
        <f t="shared" si="5"/>
        <v>-</v>
      </c>
      <c r="I55" s="194">
        <v>0.66610000000000003</v>
      </c>
      <c r="J55" s="119" t="str">
        <f t="shared" si="5"/>
        <v>-</v>
      </c>
      <c r="K55" s="194">
        <v>0.6431</v>
      </c>
      <c r="L55" s="119">
        <f t="shared" si="6"/>
        <v>-3.4529349947455379E-2</v>
      </c>
      <c r="M55" s="194"/>
      <c r="N55" s="119"/>
    </row>
    <row r="56" spans="2:16" x14ac:dyDescent="0.25">
      <c r="B56" s="117" t="s">
        <v>77</v>
      </c>
      <c r="C56" s="194">
        <v>0</v>
      </c>
      <c r="D56" s="119"/>
      <c r="E56" s="194" t="s">
        <v>227</v>
      </c>
      <c r="F56" s="119" t="str">
        <f t="shared" si="5"/>
        <v>-</v>
      </c>
      <c r="G56" s="194" t="s">
        <v>227</v>
      </c>
      <c r="H56" s="119" t="str">
        <f t="shared" si="5"/>
        <v>-</v>
      </c>
      <c r="I56" s="194">
        <v>0.54310000000000003</v>
      </c>
      <c r="J56" s="119" t="str">
        <f t="shared" si="5"/>
        <v>-</v>
      </c>
      <c r="K56" s="194">
        <v>0.56380000000000008</v>
      </c>
      <c r="L56" s="119">
        <f t="shared" si="6"/>
        <v>3.8114527711287094E-2</v>
      </c>
      <c r="M56" s="194"/>
      <c r="N56" s="119"/>
    </row>
    <row r="57" spans="2:16" x14ac:dyDescent="0.25">
      <c r="B57" s="117" t="s">
        <v>79</v>
      </c>
      <c r="C57" s="194">
        <v>0</v>
      </c>
      <c r="D57" s="119"/>
      <c r="E57" s="194" t="s">
        <v>227</v>
      </c>
      <c r="F57" s="119" t="str">
        <f t="shared" si="5"/>
        <v>-</v>
      </c>
      <c r="G57" s="194" t="s">
        <v>227</v>
      </c>
      <c r="H57" s="119" t="str">
        <f t="shared" si="5"/>
        <v>-</v>
      </c>
      <c r="I57" s="194">
        <v>0.47859999999999997</v>
      </c>
      <c r="J57" s="119" t="str">
        <f t="shared" si="5"/>
        <v>-</v>
      </c>
      <c r="K57" s="194">
        <v>0.43509999999999999</v>
      </c>
      <c r="L57" s="119">
        <f t="shared" si="6"/>
        <v>-9.0890096113664831E-2</v>
      </c>
      <c r="M57" s="194"/>
      <c r="N57" s="119"/>
    </row>
    <row r="58" spans="2:16" x14ac:dyDescent="0.25">
      <c r="B58" s="117" t="s">
        <v>81</v>
      </c>
      <c r="C58" s="194">
        <v>0</v>
      </c>
      <c r="D58" s="119"/>
      <c r="E58" s="194" t="s">
        <v>227</v>
      </c>
      <c r="F58" s="119" t="str">
        <f t="shared" si="5"/>
        <v>-</v>
      </c>
      <c r="G58" s="194" t="s">
        <v>227</v>
      </c>
      <c r="H58" s="119" t="str">
        <f t="shared" si="5"/>
        <v>-</v>
      </c>
      <c r="I58" s="194">
        <v>0.44630000000000003</v>
      </c>
      <c r="J58" s="119" t="str">
        <f t="shared" si="5"/>
        <v>-</v>
      </c>
      <c r="K58" s="194">
        <v>0.48159999999999997</v>
      </c>
      <c r="L58" s="119">
        <f t="shared" si="6"/>
        <v>7.9094779296437157E-2</v>
      </c>
      <c r="M58" s="194"/>
      <c r="N58" s="119"/>
    </row>
    <row r="59" spans="2:16" x14ac:dyDescent="0.25">
      <c r="B59" s="117" t="s">
        <v>83</v>
      </c>
      <c r="C59" s="194">
        <v>0</v>
      </c>
      <c r="D59" s="119"/>
      <c r="E59" s="194" t="s">
        <v>227</v>
      </c>
      <c r="F59" s="119" t="str">
        <f t="shared" si="5"/>
        <v>-</v>
      </c>
      <c r="G59" s="194" t="s">
        <v>227</v>
      </c>
      <c r="H59" s="119" t="str">
        <f t="shared" si="5"/>
        <v>-</v>
      </c>
      <c r="I59" s="194">
        <v>0.50290000000000001</v>
      </c>
      <c r="J59" s="119" t="str">
        <f t="shared" si="5"/>
        <v>-</v>
      </c>
      <c r="K59" s="194">
        <v>0.55110000000000003</v>
      </c>
      <c r="L59" s="119">
        <f t="shared" si="6"/>
        <v>9.5844104195665247E-2</v>
      </c>
      <c r="M59" s="194"/>
      <c r="N59" s="119"/>
    </row>
    <row r="60" spans="2:16" x14ac:dyDescent="0.25">
      <c r="B60" s="117" t="s">
        <v>85</v>
      </c>
      <c r="C60" s="194">
        <v>0.53979999999999995</v>
      </c>
      <c r="D60" s="119"/>
      <c r="E60" s="194" t="s">
        <v>227</v>
      </c>
      <c r="F60" s="119" t="str">
        <f t="shared" si="5"/>
        <v>-</v>
      </c>
      <c r="G60" s="194" t="s">
        <v>227</v>
      </c>
      <c r="H60" s="119" t="str">
        <f t="shared" si="5"/>
        <v>-</v>
      </c>
      <c r="I60" s="194">
        <v>0.56430000000000002</v>
      </c>
      <c r="J60" s="119" t="str">
        <f t="shared" si="5"/>
        <v>-</v>
      </c>
      <c r="K60" s="194">
        <v>0.62619999999999998</v>
      </c>
      <c r="L60" s="119">
        <f t="shared" si="6"/>
        <v>0.10969342548289918</v>
      </c>
      <c r="M60" s="194"/>
      <c r="N60" s="119"/>
    </row>
    <row r="61" spans="2:16" x14ac:dyDescent="0.25">
      <c r="B61" s="117" t="s">
        <v>87</v>
      </c>
      <c r="C61" s="194">
        <v>0.27250000000000002</v>
      </c>
      <c r="D61" s="119"/>
      <c r="E61" s="194" t="s">
        <v>227</v>
      </c>
      <c r="F61" s="119" t="str">
        <f t="shared" si="5"/>
        <v>-</v>
      </c>
      <c r="G61" s="194" t="s">
        <v>227</v>
      </c>
      <c r="H61" s="119" t="str">
        <f t="shared" si="5"/>
        <v>-</v>
      </c>
      <c r="I61" s="194">
        <v>0.52639999999999998</v>
      </c>
      <c r="J61" s="119" t="str">
        <f t="shared" si="5"/>
        <v>-</v>
      </c>
      <c r="K61" s="194">
        <v>0.57579999999999998</v>
      </c>
      <c r="L61" s="119">
        <f t="shared" si="6"/>
        <v>9.3844984802431641E-2</v>
      </c>
      <c r="M61" s="194"/>
      <c r="N61" s="119"/>
    </row>
    <row r="62" spans="2:16" x14ac:dyDescent="0.25">
      <c r="B62" s="117" t="s">
        <v>89</v>
      </c>
      <c r="C62" s="194">
        <v>0.30959999999999999</v>
      </c>
      <c r="D62" s="119"/>
      <c r="E62" s="194" t="s">
        <v>227</v>
      </c>
      <c r="F62" s="119" t="str">
        <f t="shared" si="5"/>
        <v>-</v>
      </c>
      <c r="G62" s="194" t="s">
        <v>227</v>
      </c>
      <c r="H62" s="119" t="str">
        <f t="shared" si="5"/>
        <v>-</v>
      </c>
      <c r="I62" s="194">
        <v>0.59870000000000001</v>
      </c>
      <c r="J62" s="119" t="str">
        <f t="shared" si="5"/>
        <v>-</v>
      </c>
      <c r="K62" s="194">
        <v>0.52369999999999994</v>
      </c>
      <c r="L62" s="119">
        <f t="shared" si="6"/>
        <v>-0.12527142141306169</v>
      </c>
      <c r="M62" s="194"/>
      <c r="N62" s="119"/>
    </row>
    <row r="63" spans="2:16" x14ac:dyDescent="0.25">
      <c r="B63" s="117" t="s">
        <v>91</v>
      </c>
      <c r="C63" s="194">
        <v>0.28670000000000001</v>
      </c>
      <c r="D63" s="119"/>
      <c r="E63" s="194" t="s">
        <v>227</v>
      </c>
      <c r="F63" s="119" t="str">
        <f t="shared" si="5"/>
        <v>-</v>
      </c>
      <c r="G63" s="194" t="s">
        <v>227</v>
      </c>
      <c r="H63" s="119" t="str">
        <f t="shared" si="5"/>
        <v>-</v>
      </c>
      <c r="I63" s="194">
        <v>0.69230000000000003</v>
      </c>
      <c r="J63" s="119" t="str">
        <f t="shared" si="5"/>
        <v>-</v>
      </c>
      <c r="K63" s="194">
        <v>0.66239999999999999</v>
      </c>
      <c r="L63" s="119">
        <f t="shared" si="6"/>
        <v>-4.318936877076418E-2</v>
      </c>
      <c r="M63" s="194"/>
      <c r="N63" s="119"/>
    </row>
    <row r="64" spans="2:16" x14ac:dyDescent="0.25">
      <c r="B64" s="117" t="s">
        <v>93</v>
      </c>
      <c r="C64" s="194">
        <v>0.2515</v>
      </c>
      <c r="D64" s="119"/>
      <c r="E64" s="194" t="s">
        <v>227</v>
      </c>
      <c r="F64" s="119" t="str">
        <f t="shared" si="5"/>
        <v>-</v>
      </c>
      <c r="G64" s="194" t="s">
        <v>227</v>
      </c>
      <c r="H64" s="119" t="str">
        <f t="shared" si="5"/>
        <v>-</v>
      </c>
      <c r="I64" s="194">
        <v>0.62219999999999998</v>
      </c>
      <c r="J64" s="119" t="str">
        <f t="shared" si="5"/>
        <v>-</v>
      </c>
      <c r="K64" s="194">
        <v>0.65159999999999996</v>
      </c>
      <c r="L64" s="119">
        <f t="shared" si="6"/>
        <v>4.7251687560269984E-2</v>
      </c>
      <c r="M64" s="194"/>
      <c r="N64" s="119"/>
    </row>
    <row r="65" spans="2:16" ht="15.75" x14ac:dyDescent="0.25">
      <c r="B65" s="120" t="s">
        <v>30</v>
      </c>
      <c r="C65" s="196">
        <v>0.53115642802858176</v>
      </c>
      <c r="D65" s="122"/>
      <c r="E65" s="196">
        <v>0.3785</v>
      </c>
      <c r="F65" s="122">
        <v>-0.28740389831141655</v>
      </c>
      <c r="G65" s="196">
        <v>0.42406401375024599</v>
      </c>
      <c r="H65" s="122">
        <v>0.12038048546960622</v>
      </c>
      <c r="I65" s="196">
        <v>0.55261090702655957</v>
      </c>
      <c r="J65" s="122">
        <v>0.30313086965219771</v>
      </c>
      <c r="K65" s="196">
        <v>0.58497896924763915</v>
      </c>
      <c r="L65" s="122">
        <v>5.8572970257215529E-2</v>
      </c>
      <c r="M65" s="200"/>
      <c r="N65" s="199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7" t="e">
        <v>#REF!</v>
      </c>
      <c r="K68" s="197"/>
      <c r="L68" s="197"/>
    </row>
    <row r="70" spans="2:16" ht="21.75" customHeight="1" thickBot="1" x14ac:dyDescent="0.3">
      <c r="B70" s="270" t="s">
        <v>300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2:16" ht="22.5" thickTop="1" thickBot="1" x14ac:dyDescent="0.3">
      <c r="B73" s="109"/>
      <c r="C73" s="110">
        <f>C$7</f>
        <v>2020</v>
      </c>
      <c r="D73" s="111"/>
      <c r="E73" s="110">
        <f>E$7</f>
        <v>2021</v>
      </c>
      <c r="F73" s="111"/>
      <c r="G73" s="110">
        <f>G$7</f>
        <v>2022</v>
      </c>
      <c r="H73" s="111"/>
      <c r="I73" s="110">
        <f>I$7</f>
        <v>2023</v>
      </c>
      <c r="J73" s="111"/>
      <c r="K73" s="110">
        <f>K$7</f>
        <v>2024</v>
      </c>
      <c r="L73" s="111"/>
      <c r="M73" s="112">
        <f>M$7</f>
        <v>2025</v>
      </c>
      <c r="N73" s="113"/>
    </row>
    <row r="74" spans="2:16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",RIGHT(E73,2),"/",RIGHT(C73,2))</f>
        <v>var 21/20</v>
      </c>
      <c r="G74" s="116" t="s">
        <v>69</v>
      </c>
      <c r="H74" s="115" t="str">
        <f>CONCATENATE("var ",RIGHT(G73,2),"/",RIGHT(E73,2))</f>
        <v>var 22/21</v>
      </c>
      <c r="I74" s="116" t="s">
        <v>69</v>
      </c>
      <c r="J74" s="115" t="str">
        <f>CONCATENATE("var ",RIGHT(I73,2),"/",RIGHT(G73,2))</f>
        <v>var 23/22</v>
      </c>
      <c r="K74" s="116" t="s">
        <v>69</v>
      </c>
      <c r="L74" s="115" t="str">
        <f>CONCATENATE("var ",RIGHT(K73,2),"/",RIGHT(I73,2))</f>
        <v>var 24/23</v>
      </c>
      <c r="M74" s="116" t="s">
        <v>69</v>
      </c>
      <c r="N74" s="115" t="str">
        <f>CONCATENATE("var ",RIGHT(M73,2),"/",RIGHT(K73,2))</f>
        <v>var 25/24</v>
      </c>
    </row>
    <row r="75" spans="2:16" x14ac:dyDescent="0.25">
      <c r="B75" s="117" t="s">
        <v>71</v>
      </c>
      <c r="C75" s="194">
        <v>0.52249999999999996</v>
      </c>
      <c r="D75" s="119"/>
      <c r="E75" s="194" t="s">
        <v>227</v>
      </c>
      <c r="F75" s="119" t="str">
        <f t="shared" ref="F75:J86" si="8">IFERROR(E75/C75-1,"-")</f>
        <v>-</v>
      </c>
      <c r="G75" s="194" t="s">
        <v>227</v>
      </c>
      <c r="H75" s="119" t="str">
        <f t="shared" si="8"/>
        <v>-</v>
      </c>
      <c r="I75" s="194">
        <v>0.67010000000000003</v>
      </c>
      <c r="J75" s="119" t="str">
        <f t="shared" si="8"/>
        <v>-</v>
      </c>
      <c r="K75" s="194">
        <v>0.7659999999999999</v>
      </c>
      <c r="L75" s="119">
        <f t="shared" ref="L75:L86" si="9">IFERROR(K75/I75-1,"-")</f>
        <v>0.14311296821369934</v>
      </c>
      <c r="M75" s="194">
        <v>0.67310000000000003</v>
      </c>
      <c r="N75" s="119">
        <f t="shared" ref="N75:N83" si="10">IFERROR(M75/K75-1,"-")</f>
        <v>-0.12127937336814609</v>
      </c>
    </row>
    <row r="76" spans="2:16" x14ac:dyDescent="0.25">
      <c r="B76" s="117" t="s">
        <v>73</v>
      </c>
      <c r="C76" s="194">
        <v>0.6371</v>
      </c>
      <c r="D76" s="119"/>
      <c r="E76" s="194" t="s">
        <v>227</v>
      </c>
      <c r="F76" s="119" t="str">
        <f t="shared" si="8"/>
        <v>-</v>
      </c>
      <c r="G76" s="194" t="s">
        <v>227</v>
      </c>
      <c r="H76" s="119" t="str">
        <f t="shared" si="8"/>
        <v>-</v>
      </c>
      <c r="I76" s="194">
        <v>0.59540000000000004</v>
      </c>
      <c r="J76" s="119" t="str">
        <f t="shared" si="8"/>
        <v>-</v>
      </c>
      <c r="K76" s="194">
        <v>0.72689999999999999</v>
      </c>
      <c r="L76" s="119">
        <f t="shared" si="9"/>
        <v>0.22085992610010075</v>
      </c>
      <c r="M76" s="194"/>
      <c r="N76" s="119"/>
    </row>
    <row r="77" spans="2:16" x14ac:dyDescent="0.25">
      <c r="B77" s="117" t="s">
        <v>75</v>
      </c>
      <c r="C77" s="194">
        <v>0.2162</v>
      </c>
      <c r="D77" s="119"/>
      <c r="E77" s="194" t="s">
        <v>227</v>
      </c>
      <c r="F77" s="119" t="str">
        <f t="shared" si="8"/>
        <v>-</v>
      </c>
      <c r="G77" s="194" t="s">
        <v>227</v>
      </c>
      <c r="H77" s="119" t="str">
        <f t="shared" si="8"/>
        <v>-</v>
      </c>
      <c r="I77" s="194">
        <v>0.64980000000000004</v>
      </c>
      <c r="J77" s="119" t="str">
        <f t="shared" si="8"/>
        <v>-</v>
      </c>
      <c r="K77" s="194">
        <v>0.74239999999999995</v>
      </c>
      <c r="L77" s="119">
        <f t="shared" si="9"/>
        <v>0.14250538627269904</v>
      </c>
      <c r="M77" s="194"/>
      <c r="N77" s="119"/>
    </row>
    <row r="78" spans="2:16" x14ac:dyDescent="0.25">
      <c r="B78" s="117" t="s">
        <v>77</v>
      </c>
      <c r="C78" s="194">
        <v>0</v>
      </c>
      <c r="D78" s="119"/>
      <c r="E78" s="194" t="s">
        <v>227</v>
      </c>
      <c r="F78" s="119" t="str">
        <f t="shared" si="8"/>
        <v>-</v>
      </c>
      <c r="G78" s="194" t="s">
        <v>227</v>
      </c>
      <c r="H78" s="119" t="str">
        <f t="shared" si="8"/>
        <v>-</v>
      </c>
      <c r="I78" s="194">
        <v>0.43590000000000001</v>
      </c>
      <c r="J78" s="119" t="str">
        <f t="shared" si="8"/>
        <v>-</v>
      </c>
      <c r="K78" s="194">
        <v>0.5403</v>
      </c>
      <c r="L78" s="119">
        <f t="shared" si="9"/>
        <v>0.23950447350309712</v>
      </c>
      <c r="M78" s="194"/>
      <c r="N78" s="119"/>
    </row>
    <row r="79" spans="2:16" x14ac:dyDescent="0.25">
      <c r="B79" s="117" t="s">
        <v>79</v>
      </c>
      <c r="C79" s="194">
        <v>0</v>
      </c>
      <c r="D79" s="119"/>
      <c r="E79" s="194" t="s">
        <v>227</v>
      </c>
      <c r="F79" s="119" t="str">
        <f t="shared" si="8"/>
        <v>-</v>
      </c>
      <c r="G79" s="194" t="s">
        <v>227</v>
      </c>
      <c r="H79" s="119" t="str">
        <f t="shared" si="8"/>
        <v>-</v>
      </c>
      <c r="I79" s="194">
        <v>0.48549999999999999</v>
      </c>
      <c r="J79" s="119" t="str">
        <f t="shared" si="8"/>
        <v>-</v>
      </c>
      <c r="K79" s="194">
        <v>0.46200000000000002</v>
      </c>
      <c r="L79" s="119">
        <f t="shared" si="9"/>
        <v>-4.8403707518022587E-2</v>
      </c>
      <c r="M79" s="194"/>
      <c r="N79" s="119"/>
    </row>
    <row r="80" spans="2:16" x14ac:dyDescent="0.25">
      <c r="B80" s="117" t="s">
        <v>81</v>
      </c>
      <c r="C80" s="194">
        <v>0</v>
      </c>
      <c r="D80" s="119"/>
      <c r="E80" s="194" t="s">
        <v>227</v>
      </c>
      <c r="F80" s="119" t="str">
        <f t="shared" si="8"/>
        <v>-</v>
      </c>
      <c r="G80" s="194" t="s">
        <v>227</v>
      </c>
      <c r="H80" s="119" t="str">
        <f t="shared" si="8"/>
        <v>-</v>
      </c>
      <c r="I80" s="194">
        <v>0.50790000000000002</v>
      </c>
      <c r="J80" s="119" t="str">
        <f t="shared" si="8"/>
        <v>-</v>
      </c>
      <c r="K80" s="194">
        <v>0.48180000000000001</v>
      </c>
      <c r="L80" s="119">
        <f t="shared" si="9"/>
        <v>-5.1388068517424723E-2</v>
      </c>
      <c r="M80" s="194"/>
      <c r="N80" s="119"/>
    </row>
    <row r="81" spans="2:14" x14ac:dyDescent="0.25">
      <c r="B81" s="117" t="s">
        <v>83</v>
      </c>
      <c r="C81" s="194">
        <v>0</v>
      </c>
      <c r="D81" s="119"/>
      <c r="E81" s="194" t="s">
        <v>227</v>
      </c>
      <c r="F81" s="119" t="str">
        <f t="shared" si="8"/>
        <v>-</v>
      </c>
      <c r="G81" s="194" t="s">
        <v>227</v>
      </c>
      <c r="H81" s="119" t="str">
        <f t="shared" si="8"/>
        <v>-</v>
      </c>
      <c r="I81" s="194">
        <v>0.47499999999999998</v>
      </c>
      <c r="J81" s="119" t="str">
        <f t="shared" si="8"/>
        <v>-</v>
      </c>
      <c r="K81" s="194">
        <v>0.48810000000000003</v>
      </c>
      <c r="L81" s="119">
        <f t="shared" si="9"/>
        <v>2.7578947368421147E-2</v>
      </c>
      <c r="M81" s="194"/>
      <c r="N81" s="119"/>
    </row>
    <row r="82" spans="2:14" x14ac:dyDescent="0.25">
      <c r="B82" s="117" t="s">
        <v>85</v>
      </c>
      <c r="C82" s="194">
        <v>0.43619999999999998</v>
      </c>
      <c r="D82" s="119"/>
      <c r="E82" s="194" t="s">
        <v>227</v>
      </c>
      <c r="F82" s="119" t="str">
        <f t="shared" si="8"/>
        <v>-</v>
      </c>
      <c r="G82" s="194" t="s">
        <v>227</v>
      </c>
      <c r="H82" s="119" t="str">
        <f t="shared" si="8"/>
        <v>-</v>
      </c>
      <c r="I82" s="194">
        <v>0.46520000000000006</v>
      </c>
      <c r="J82" s="119" t="str">
        <f t="shared" si="8"/>
        <v>-</v>
      </c>
      <c r="K82" s="194">
        <v>0.37380000000000002</v>
      </c>
      <c r="L82" s="119">
        <f t="shared" si="9"/>
        <v>-0.19647463456577818</v>
      </c>
      <c r="M82" s="194"/>
      <c r="N82" s="119"/>
    </row>
    <row r="83" spans="2:14" x14ac:dyDescent="0.25">
      <c r="B83" s="117" t="s">
        <v>87</v>
      </c>
      <c r="C83" s="194">
        <v>0.31670000000000004</v>
      </c>
      <c r="D83" s="119"/>
      <c r="E83" s="194" t="s">
        <v>227</v>
      </c>
      <c r="F83" s="119" t="str">
        <f t="shared" si="8"/>
        <v>-</v>
      </c>
      <c r="G83" s="194" t="s">
        <v>227</v>
      </c>
      <c r="H83" s="119" t="str">
        <f t="shared" si="8"/>
        <v>-</v>
      </c>
      <c r="I83" s="194">
        <v>0.4249</v>
      </c>
      <c r="J83" s="119" t="str">
        <f t="shared" si="8"/>
        <v>-</v>
      </c>
      <c r="K83" s="194">
        <v>0.56969999999999998</v>
      </c>
      <c r="L83" s="119">
        <f t="shared" si="9"/>
        <v>0.3407860673099552</v>
      </c>
      <c r="M83" s="194"/>
      <c r="N83" s="119"/>
    </row>
    <row r="84" spans="2:14" x14ac:dyDescent="0.25">
      <c r="B84" s="117" t="s">
        <v>89</v>
      </c>
      <c r="C84" s="194">
        <v>0.3725</v>
      </c>
      <c r="D84" s="119"/>
      <c r="E84" s="194" t="s">
        <v>227</v>
      </c>
      <c r="F84" s="119" t="str">
        <f t="shared" si="8"/>
        <v>-</v>
      </c>
      <c r="G84" s="194" t="s">
        <v>227</v>
      </c>
      <c r="H84" s="119" t="str">
        <f t="shared" si="8"/>
        <v>-</v>
      </c>
      <c r="I84" s="194">
        <v>0.54320000000000002</v>
      </c>
      <c r="J84" s="119" t="str">
        <f t="shared" si="8"/>
        <v>-</v>
      </c>
      <c r="K84" s="194">
        <v>0.51300000000000001</v>
      </c>
      <c r="L84" s="119">
        <f t="shared" si="9"/>
        <v>-5.5596465390279848E-2</v>
      </c>
      <c r="M84" s="194"/>
      <c r="N84" s="119"/>
    </row>
    <row r="85" spans="2:14" x14ac:dyDescent="0.25">
      <c r="B85" s="117" t="s">
        <v>91</v>
      </c>
      <c r="C85" s="194">
        <v>0.31240000000000001</v>
      </c>
      <c r="D85" s="119"/>
      <c r="E85" s="194" t="s">
        <v>227</v>
      </c>
      <c r="F85" s="119" t="str">
        <f t="shared" si="8"/>
        <v>-</v>
      </c>
      <c r="G85" s="194" t="s">
        <v>227</v>
      </c>
      <c r="H85" s="119" t="str">
        <f t="shared" si="8"/>
        <v>-</v>
      </c>
      <c r="I85" s="194">
        <v>0.65260000000000007</v>
      </c>
      <c r="J85" s="119" t="str">
        <f t="shared" si="8"/>
        <v>-</v>
      </c>
      <c r="K85" s="194">
        <v>0.65959999999999996</v>
      </c>
      <c r="L85" s="119">
        <f t="shared" si="9"/>
        <v>1.0726325467361075E-2</v>
      </c>
      <c r="M85" s="194"/>
      <c r="N85" s="119"/>
    </row>
    <row r="86" spans="2:14" x14ac:dyDescent="0.25">
      <c r="B86" s="117" t="s">
        <v>93</v>
      </c>
      <c r="C86" s="194">
        <v>0.27960000000000002</v>
      </c>
      <c r="D86" s="119"/>
      <c r="E86" s="194" t="s">
        <v>227</v>
      </c>
      <c r="F86" s="119" t="str">
        <f t="shared" si="8"/>
        <v>-</v>
      </c>
      <c r="G86" s="194" t="s">
        <v>227</v>
      </c>
      <c r="H86" s="119" t="str">
        <f t="shared" si="8"/>
        <v>-</v>
      </c>
      <c r="I86" s="194">
        <v>0.62020000000000008</v>
      </c>
      <c r="J86" s="119" t="str">
        <f t="shared" si="8"/>
        <v>-</v>
      </c>
      <c r="K86" s="194">
        <v>0.69440000000000002</v>
      </c>
      <c r="L86" s="119">
        <f t="shared" si="9"/>
        <v>0.11963882618510135</v>
      </c>
      <c r="M86" s="194"/>
      <c r="N86" s="119"/>
    </row>
    <row r="87" spans="2:14" ht="15.75" x14ac:dyDescent="0.25">
      <c r="B87" s="120" t="s">
        <v>30</v>
      </c>
      <c r="C87" s="196">
        <v>0.40079999999999999</v>
      </c>
      <c r="D87" s="122">
        <v>-0.18719686343433684</v>
      </c>
      <c r="E87" s="196">
        <v>0.4506</v>
      </c>
      <c r="F87" s="122">
        <v>0.12425149700598803</v>
      </c>
      <c r="G87" s="196">
        <v>0.55989999999999995</v>
      </c>
      <c r="H87" s="122">
        <v>0.24256546826453618</v>
      </c>
      <c r="I87" s="196">
        <v>0.54569999999999996</v>
      </c>
      <c r="J87" s="122">
        <v>-2.5361671727094137E-2</v>
      </c>
      <c r="K87" s="196">
        <v>0.58483333333333343</v>
      </c>
      <c r="L87" s="122">
        <v>7.1630172332453945E-2</v>
      </c>
      <c r="M87" s="198"/>
      <c r="N87" s="199"/>
    </row>
    <row r="88" spans="2:14" ht="6" customHeight="1" x14ac:dyDescent="0.25"/>
    <row r="89" spans="2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</sheetData>
  <mergeCells count="15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A2D70-6C72-4141-BA08-79955AF684E3}">
  <sheetPr codeName="Hoja34"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EAE57-3FD3-4C66-8BEC-8EC674D5CF85}">
  <sheetPr codeName="Hoja35"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1"/>
    </row>
    <row r="5" spans="2:48" ht="50.25" customHeight="1" thickBot="1" x14ac:dyDescent="0.3">
      <c r="B5" s="270" t="s">
        <v>160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P5" s="270" t="s">
        <v>161</v>
      </c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D5" s="270" t="s">
        <v>162</v>
      </c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2" t="s">
        <v>257</v>
      </c>
      <c r="D7" s="202" t="s">
        <v>258</v>
      </c>
      <c r="E7" s="202" t="s">
        <v>259</v>
      </c>
      <c r="F7" s="90" t="s">
        <v>260</v>
      </c>
      <c r="G7" s="90" t="s">
        <v>261</v>
      </c>
      <c r="H7" s="14" t="str">
        <f>CONCATENATE("var. ",RIGHT(G7,2),"/",RIGHT(F7,2))</f>
        <v>var. 25/24</v>
      </c>
      <c r="I7" s="202" t="s">
        <v>222</v>
      </c>
      <c r="J7" s="203" t="s">
        <v>223</v>
      </c>
      <c r="K7" s="203" t="s">
        <v>224</v>
      </c>
      <c r="L7" s="13" t="s">
        <v>225</v>
      </c>
      <c r="M7" s="13" t="s">
        <v>226</v>
      </c>
      <c r="N7" s="14" t="str">
        <f>CONCATENATE("var. ",RIGHT(M7,2),"/",RIGHT(L7,2))</f>
        <v>var. 25/24</v>
      </c>
      <c r="P7" s="85"/>
      <c r="Q7" s="202" t="s">
        <v>257</v>
      </c>
      <c r="R7" s="203" t="s">
        <v>258</v>
      </c>
      <c r="S7" s="203" t="s">
        <v>259</v>
      </c>
      <c r="T7" s="90" t="s">
        <v>260</v>
      </c>
      <c r="U7" s="90" t="s">
        <v>261</v>
      </c>
      <c r="V7" s="14" t="str">
        <f>CONCATENATE("var. ",RIGHT(U7,2),"/",RIGHT(T7,2))</f>
        <v>var. 25/24</v>
      </c>
      <c r="W7" s="202" t="s">
        <v>222</v>
      </c>
      <c r="X7" s="202" t="s">
        <v>223</v>
      </c>
      <c r="Y7" s="202" t="s">
        <v>224</v>
      </c>
      <c r="Z7" s="13" t="s">
        <v>225</v>
      </c>
      <c r="AA7" s="13" t="s">
        <v>226</v>
      </c>
      <c r="AB7" s="14" t="str">
        <f>CONCATENATE("var. ",RIGHT(AA7,2),"/",RIGHT(Z7,2))</f>
        <v>var. 25/24</v>
      </c>
      <c r="AD7" s="85"/>
      <c r="AE7" s="202" t="s">
        <v>257</v>
      </c>
      <c r="AF7" s="203" t="s">
        <v>258</v>
      </c>
      <c r="AG7" s="203" t="s">
        <v>259</v>
      </c>
      <c r="AH7" s="90" t="s">
        <v>260</v>
      </c>
      <c r="AI7" s="90" t="s">
        <v>261</v>
      </c>
      <c r="AJ7" s="14" t="str">
        <f>CONCATENATE("var. ",RIGHT(AI7,2),"/",RIGHT(AH7,2))</f>
        <v>var. 25/24</v>
      </c>
      <c r="AK7" s="204" t="str">
        <f>CONCATENATE("dif. ",RIGHT(AI7,2),"/",RIGHT(AH7,2))</f>
        <v>dif. 25/24</v>
      </c>
      <c r="AL7" s="205" t="str">
        <f>CONCATENATE("cuota ",RIGHT(AI7,2))</f>
        <v>cuota 25</v>
      </c>
      <c r="AM7" s="202" t="s">
        <v>222</v>
      </c>
      <c r="AN7" s="203" t="s">
        <v>223</v>
      </c>
      <c r="AO7" s="203" t="s">
        <v>224</v>
      </c>
      <c r="AP7" s="13" t="s">
        <v>225</v>
      </c>
      <c r="AQ7" s="13" t="s">
        <v>226</v>
      </c>
      <c r="AR7" s="14" t="str">
        <f>CONCATENATE("var. ",RIGHT(AQ7,2),"/",RIGHT(AP7,2))</f>
        <v>var. 25/24</v>
      </c>
      <c r="AS7" s="204" t="str">
        <f>CONCATENATE("dif. ",RIGHT(AQ7,2),"/",RIGHT(AP7,2))</f>
        <v>dif. 25/24</v>
      </c>
      <c r="AT7" s="204" t="str">
        <f>CONCATENATE("var. ",RIGHT(AQ7,2),"/",RIGHT(AM7,2))</f>
        <v>var. 25/21</v>
      </c>
      <c r="AU7" s="204" t="str">
        <f>CONCATENATE("dif. ",RIGHT(AQ7,2),"/",RIGHT(AM7,2))</f>
        <v>dif. 25/21</v>
      </c>
      <c r="AV7" s="205" t="str">
        <f>CONCATENATE("cuota ",RIGHT(AQ7,2))</f>
        <v>cuota 25</v>
      </c>
    </row>
    <row r="8" spans="2:48" ht="15.75" x14ac:dyDescent="0.25">
      <c r="B8" s="206" t="s">
        <v>43</v>
      </c>
      <c r="C8" s="207">
        <v>87.93</v>
      </c>
      <c r="D8" s="208">
        <v>105.47</v>
      </c>
      <c r="E8" s="208">
        <v>113.84</v>
      </c>
      <c r="F8" s="209">
        <v>130.28</v>
      </c>
      <c r="G8" s="208">
        <v>139.81</v>
      </c>
      <c r="H8" s="133">
        <f>G8/F8-1</f>
        <v>7.3150138163954548E-2</v>
      </c>
      <c r="I8" s="207">
        <v>87.93</v>
      </c>
      <c r="J8" s="210">
        <v>105.47</v>
      </c>
      <c r="K8" s="210">
        <v>2633.1100000000006</v>
      </c>
      <c r="L8" s="210">
        <v>3002.4699999999993</v>
      </c>
      <c r="M8" s="210">
        <v>3293.57</v>
      </c>
      <c r="N8" s="133">
        <f t="shared" ref="N8:N18" si="0">M8/L8-1</f>
        <v>9.6953508278184497E-2</v>
      </c>
      <c r="P8" s="206" t="s">
        <v>43</v>
      </c>
      <c r="Q8" s="207">
        <v>16.13</v>
      </c>
      <c r="R8" s="209">
        <v>65.180000000000007</v>
      </c>
      <c r="S8" s="209">
        <v>97.69</v>
      </c>
      <c r="T8" s="209">
        <v>114.18</v>
      </c>
      <c r="U8" s="209">
        <v>121.68000000000002</v>
      </c>
      <c r="V8" s="133">
        <f t="shared" ref="V8:V18" si="1">U8/T8-1</f>
        <v>6.5685759327377857E-2</v>
      </c>
      <c r="W8" s="207">
        <v>16.13</v>
      </c>
      <c r="X8" s="210">
        <v>65.180000000000007</v>
      </c>
      <c r="Y8" s="210">
        <v>2194.2100000000005</v>
      </c>
      <c r="Z8" s="210">
        <v>2607.77</v>
      </c>
      <c r="AA8" s="210">
        <v>2852.4500000000003</v>
      </c>
      <c r="AB8" s="133">
        <f t="shared" ref="AB8:AB18" si="2">AA8/Z8-1</f>
        <v>9.3827293051151006E-2</v>
      </c>
      <c r="AD8" s="63" t="s">
        <v>43</v>
      </c>
      <c r="AE8" s="211">
        <v>11449189.720000001</v>
      </c>
      <c r="AF8" s="132">
        <v>101902668.2</v>
      </c>
      <c r="AG8" s="132">
        <v>162652524.09999999</v>
      </c>
      <c r="AH8" s="132">
        <v>189848565.49000001</v>
      </c>
      <c r="AI8" s="132">
        <v>203423839.31</v>
      </c>
      <c r="AJ8" s="133">
        <f t="shared" ref="AJ8:AJ18" si="3">AI8/AH8-1</f>
        <v>7.150580139998497E-2</v>
      </c>
      <c r="AK8" s="132">
        <f t="shared" ref="AK8:AK18" si="4">AI8-AH8</f>
        <v>13575273.819999993</v>
      </c>
      <c r="AL8" s="134">
        <f t="shared" ref="AL8:AL18" si="5">AI8/AI$8</f>
        <v>1</v>
      </c>
      <c r="AM8" s="212">
        <v>11449189.720000001</v>
      </c>
      <c r="AN8" s="213">
        <v>101902668.2</v>
      </c>
      <c r="AO8" s="213">
        <v>487957572.31999999</v>
      </c>
      <c r="AP8" s="213">
        <v>569545696.44000006</v>
      </c>
      <c r="AQ8" s="213">
        <v>610271517.92999995</v>
      </c>
      <c r="AR8" s="133">
        <f t="shared" ref="AR8:AR18" si="6">AQ8/AP8-1</f>
        <v>7.1505801456424933E-2</v>
      </c>
      <c r="AS8" s="132">
        <f t="shared" ref="AS8:AS18" si="7">AQ8-AP8</f>
        <v>40725821.48999989</v>
      </c>
      <c r="AT8" s="133">
        <f t="shared" ref="AT8:AT18" si="8">AQ8/AM8-1</f>
        <v>52.302594581339498</v>
      </c>
      <c r="AU8" s="132">
        <f t="shared" ref="AU8:AU18" si="9">AQ8-AM8</f>
        <v>598822328.20999992</v>
      </c>
      <c r="AV8" s="134">
        <f t="shared" ref="AV8:AV18" si="10">AQ8/AQ$8</f>
        <v>1</v>
      </c>
    </row>
    <row r="9" spans="2:48" x14ac:dyDescent="0.25">
      <c r="B9" s="15" t="s">
        <v>44</v>
      </c>
      <c r="C9" s="214">
        <v>116.06</v>
      </c>
      <c r="D9" s="215">
        <v>135.83000000000001</v>
      </c>
      <c r="E9" s="215">
        <v>143.35</v>
      </c>
      <c r="F9" s="215">
        <v>159.43</v>
      </c>
      <c r="G9" s="215">
        <v>167.71</v>
      </c>
      <c r="H9" s="74">
        <f>G9/F9-1</f>
        <v>5.1935018503418418E-2</v>
      </c>
      <c r="I9" s="214">
        <v>116.06</v>
      </c>
      <c r="J9" s="215">
        <v>135.83000000000001</v>
      </c>
      <c r="K9" s="215">
        <v>143.35</v>
      </c>
      <c r="L9" s="215">
        <v>159.43</v>
      </c>
      <c r="M9" s="215">
        <v>167.71</v>
      </c>
      <c r="N9" s="74">
        <f t="shared" si="0"/>
        <v>5.1935018503418418E-2</v>
      </c>
      <c r="P9" s="15" t="s">
        <v>44</v>
      </c>
      <c r="Q9" s="214">
        <v>22.61</v>
      </c>
      <c r="R9" s="215">
        <v>87.98</v>
      </c>
      <c r="S9" s="215">
        <v>125.75000000000001</v>
      </c>
      <c r="T9" s="215">
        <v>140.99</v>
      </c>
      <c r="U9" s="215">
        <v>149.38999999999999</v>
      </c>
      <c r="V9" s="74">
        <f t="shared" si="1"/>
        <v>5.957869352436318E-2</v>
      </c>
      <c r="W9" s="214">
        <v>22.61</v>
      </c>
      <c r="X9" s="215">
        <v>87.98</v>
      </c>
      <c r="Y9" s="215">
        <v>125.75</v>
      </c>
      <c r="Z9" s="215">
        <v>140.99</v>
      </c>
      <c r="AA9" s="215">
        <v>149.38999999999999</v>
      </c>
      <c r="AB9" s="74">
        <f t="shared" si="2"/>
        <v>5.957869352436318E-2</v>
      </c>
      <c r="AD9" s="15" t="s">
        <v>44</v>
      </c>
      <c r="AE9" s="216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7">
        <v>5408755.3099999996</v>
      </c>
      <c r="AN9" s="218">
        <v>49794861.5</v>
      </c>
      <c r="AO9" s="218">
        <v>76810128.819999993</v>
      </c>
      <c r="AP9" s="218">
        <v>87467776.670000002</v>
      </c>
      <c r="AQ9" s="218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45</v>
      </c>
      <c r="C10" s="214">
        <v>67.23</v>
      </c>
      <c r="D10" s="215">
        <v>95.519999999999982</v>
      </c>
      <c r="E10" s="215">
        <v>103.14</v>
      </c>
      <c r="F10" s="215">
        <v>118.92</v>
      </c>
      <c r="G10" s="215">
        <v>129.65</v>
      </c>
      <c r="H10" s="74">
        <f>G10/F10-1</f>
        <v>9.02287251934073E-2</v>
      </c>
      <c r="I10" s="214">
        <v>67.23</v>
      </c>
      <c r="J10" s="215">
        <v>95.52</v>
      </c>
      <c r="K10" s="215">
        <v>103.14</v>
      </c>
      <c r="L10" s="215">
        <v>118.92</v>
      </c>
      <c r="M10" s="215">
        <v>129.65</v>
      </c>
      <c r="N10" s="74">
        <f t="shared" si="0"/>
        <v>9.02287251934073E-2</v>
      </c>
      <c r="P10" s="19" t="s">
        <v>45</v>
      </c>
      <c r="Q10" s="214">
        <v>8.66</v>
      </c>
      <c r="R10" s="215">
        <v>60.81</v>
      </c>
      <c r="S10" s="215">
        <v>87.57</v>
      </c>
      <c r="T10" s="215">
        <v>104.43</v>
      </c>
      <c r="U10" s="215">
        <v>112.2</v>
      </c>
      <c r="V10" s="74">
        <f t="shared" si="1"/>
        <v>7.4403906923297791E-2</v>
      </c>
      <c r="W10" s="214">
        <v>8.66</v>
      </c>
      <c r="X10" s="215">
        <v>60.81</v>
      </c>
      <c r="Y10" s="215">
        <v>87.57</v>
      </c>
      <c r="Z10" s="215">
        <v>104.43</v>
      </c>
      <c r="AA10" s="215">
        <v>112.2</v>
      </c>
      <c r="AB10" s="74">
        <f t="shared" si="2"/>
        <v>7.4403906923297791E-2</v>
      </c>
      <c r="AD10" s="19" t="s">
        <v>45</v>
      </c>
      <c r="AE10" s="216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7">
        <v>1655019.23</v>
      </c>
      <c r="AN10" s="218">
        <v>26621450.43</v>
      </c>
      <c r="AO10" s="218">
        <v>40744112.909999996</v>
      </c>
      <c r="AP10" s="218">
        <v>46862147.049999997</v>
      </c>
      <c r="AQ10" s="218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46</v>
      </c>
      <c r="C11" s="214">
        <v>54.51</v>
      </c>
      <c r="D11" s="215">
        <v>76.489999999999995</v>
      </c>
      <c r="E11" s="215">
        <v>78.790000000000006</v>
      </c>
      <c r="F11" s="215">
        <v>102.68</v>
      </c>
      <c r="G11" s="215">
        <v>118.34999999999998</v>
      </c>
      <c r="H11" s="74">
        <f>G11/F11-1</f>
        <v>0.15261005064277344</v>
      </c>
      <c r="I11" s="214">
        <v>54.51</v>
      </c>
      <c r="J11" s="215">
        <v>76.489999999999995</v>
      </c>
      <c r="K11" s="215">
        <v>78.790000000000006</v>
      </c>
      <c r="L11" s="215">
        <v>102.68</v>
      </c>
      <c r="M11" s="215">
        <v>118.35</v>
      </c>
      <c r="N11" s="74">
        <f t="shared" si="0"/>
        <v>0.15261005064277344</v>
      </c>
      <c r="P11" s="19" t="s">
        <v>46</v>
      </c>
      <c r="Q11" s="214">
        <v>16.559999999999999</v>
      </c>
      <c r="R11" s="215">
        <v>58.460000000000008</v>
      </c>
      <c r="S11" s="215">
        <v>64.33</v>
      </c>
      <c r="T11" s="215">
        <v>93.41</v>
      </c>
      <c r="U11" s="215">
        <v>92.02</v>
      </c>
      <c r="V11" s="74">
        <f t="shared" si="1"/>
        <v>-1.4880633765121498E-2</v>
      </c>
      <c r="W11" s="214">
        <v>16.559999999999999</v>
      </c>
      <c r="X11" s="215">
        <v>58.46</v>
      </c>
      <c r="Y11" s="215">
        <v>64.33</v>
      </c>
      <c r="Z11" s="215">
        <v>93.41</v>
      </c>
      <c r="AA11" s="215">
        <v>92.02</v>
      </c>
      <c r="AB11" s="74">
        <f t="shared" si="2"/>
        <v>-1.4880633765121498E-2</v>
      </c>
      <c r="AD11" s="19" t="s">
        <v>46</v>
      </c>
      <c r="AE11" s="216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7">
        <v>121182.48</v>
      </c>
      <c r="AN11" s="218">
        <v>703206.12</v>
      </c>
      <c r="AO11" s="218">
        <v>897449.88</v>
      </c>
      <c r="AP11" s="218">
        <v>1303105.22</v>
      </c>
      <c r="AQ11" s="218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47</v>
      </c>
      <c r="C12" s="214">
        <v>160.44999999999999</v>
      </c>
      <c r="D12" s="215">
        <v>127.25</v>
      </c>
      <c r="E12" s="215">
        <v>149.52000000000001</v>
      </c>
      <c r="F12" s="215">
        <v>244.88</v>
      </c>
      <c r="G12" s="215">
        <v>228.74</v>
      </c>
      <c r="H12" s="74">
        <f t="shared" ref="H12:H18" si="11">G12/F12-1</f>
        <v>-6.5909833387781669E-2</v>
      </c>
      <c r="I12" s="214">
        <v>160.44999999999999</v>
      </c>
      <c r="J12" s="215">
        <v>127.25</v>
      </c>
      <c r="K12" s="215">
        <v>149.52000000000001</v>
      </c>
      <c r="L12" s="215">
        <v>244.88</v>
      </c>
      <c r="M12" s="215">
        <v>228.74</v>
      </c>
      <c r="N12" s="74">
        <f t="shared" si="0"/>
        <v>-6.5909833387781669E-2</v>
      </c>
      <c r="P12" s="19" t="s">
        <v>47</v>
      </c>
      <c r="Q12" s="214">
        <v>31.82</v>
      </c>
      <c r="R12" s="215">
        <v>46.18</v>
      </c>
      <c r="S12" s="215">
        <v>100.71</v>
      </c>
      <c r="T12" s="215">
        <v>164.19</v>
      </c>
      <c r="U12" s="215">
        <v>176.91</v>
      </c>
      <c r="V12" s="74">
        <f t="shared" si="1"/>
        <v>7.7471222364333903E-2</v>
      </c>
      <c r="W12" s="214">
        <v>31.82</v>
      </c>
      <c r="X12" s="215">
        <v>46.18</v>
      </c>
      <c r="Y12" s="215">
        <v>100.71</v>
      </c>
      <c r="Z12" s="215">
        <v>164.19</v>
      </c>
      <c r="AA12" s="215">
        <v>176.91</v>
      </c>
      <c r="AB12" s="74">
        <f t="shared" si="2"/>
        <v>7.7471222364333903E-2</v>
      </c>
      <c r="AD12" s="19" t="s">
        <v>47</v>
      </c>
      <c r="AE12" s="216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7">
        <v>1204548.25</v>
      </c>
      <c r="AN12" s="218">
        <v>2150164.62</v>
      </c>
      <c r="AO12" s="218">
        <v>5154413.03</v>
      </c>
      <c r="AP12" s="218">
        <v>7629730.4900000002</v>
      </c>
      <c r="AQ12" s="218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48</v>
      </c>
      <c r="C13" s="214">
        <v>37.630000000000003</v>
      </c>
      <c r="D13" s="215">
        <v>56.019999999999996</v>
      </c>
      <c r="E13" s="215">
        <v>66.25</v>
      </c>
      <c r="F13" s="215">
        <v>76.650000000000006</v>
      </c>
      <c r="G13" s="215">
        <v>85.99</v>
      </c>
      <c r="H13" s="74">
        <f t="shared" si="11"/>
        <v>0.12185257664709703</v>
      </c>
      <c r="I13" s="214">
        <v>37.630000000000003</v>
      </c>
      <c r="J13" s="215">
        <v>56.02</v>
      </c>
      <c r="K13" s="215">
        <v>66.25</v>
      </c>
      <c r="L13" s="215">
        <v>76.650000000000006</v>
      </c>
      <c r="M13" s="215">
        <v>85.99</v>
      </c>
      <c r="N13" s="74">
        <f t="shared" si="0"/>
        <v>0.12185257664709703</v>
      </c>
      <c r="P13" s="19" t="s">
        <v>48</v>
      </c>
      <c r="Q13" s="214">
        <v>7.79</v>
      </c>
      <c r="R13" s="215">
        <v>30.57</v>
      </c>
      <c r="S13" s="215">
        <v>57.86999999999999</v>
      </c>
      <c r="T13" s="215">
        <v>67.03</v>
      </c>
      <c r="U13" s="215">
        <v>74.489999999999995</v>
      </c>
      <c r="V13" s="74">
        <f t="shared" si="1"/>
        <v>0.1112934506937191</v>
      </c>
      <c r="W13" s="214">
        <v>7.79</v>
      </c>
      <c r="X13" s="215">
        <v>30.57</v>
      </c>
      <c r="Y13" s="215">
        <v>57.87</v>
      </c>
      <c r="Z13" s="215">
        <v>67.03</v>
      </c>
      <c r="AA13" s="215">
        <v>74.489999999999995</v>
      </c>
      <c r="AB13" s="74">
        <f t="shared" si="2"/>
        <v>0.1112934506937191</v>
      </c>
      <c r="AD13" s="19" t="s">
        <v>48</v>
      </c>
      <c r="AE13" s="216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7">
        <v>747311.27</v>
      </c>
      <c r="AN13" s="218">
        <v>8362651.5199999996</v>
      </c>
      <c r="AO13" s="218">
        <v>16682580.9</v>
      </c>
      <c r="AP13" s="218">
        <v>20004250.93</v>
      </c>
      <c r="AQ13" s="218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49</v>
      </c>
      <c r="C14" s="214">
        <v>82.080000000000013</v>
      </c>
      <c r="D14" s="215">
        <v>90.78</v>
      </c>
      <c r="E14" s="215">
        <v>104.66</v>
      </c>
      <c r="F14" s="215">
        <v>122.34</v>
      </c>
      <c r="G14" s="215">
        <v>123.07999999999998</v>
      </c>
      <c r="H14" s="74">
        <f t="shared" si="11"/>
        <v>6.0487166911882273E-3</v>
      </c>
      <c r="I14" s="214">
        <v>82.08</v>
      </c>
      <c r="J14" s="215">
        <v>90.78</v>
      </c>
      <c r="K14" s="215">
        <v>104.66</v>
      </c>
      <c r="L14" s="215">
        <v>122.34</v>
      </c>
      <c r="M14" s="215">
        <v>123.08</v>
      </c>
      <c r="N14" s="74">
        <f t="shared" si="0"/>
        <v>6.0487166911884493E-3</v>
      </c>
      <c r="P14" s="19" t="s">
        <v>49</v>
      </c>
      <c r="Q14" s="214">
        <v>25.34</v>
      </c>
      <c r="R14" s="215">
        <v>67.819999999999993</v>
      </c>
      <c r="S14" s="215">
        <v>89.79</v>
      </c>
      <c r="T14" s="215">
        <v>110.25000000000001</v>
      </c>
      <c r="U14" s="215">
        <v>108.94</v>
      </c>
      <c r="V14" s="74">
        <f t="shared" si="1"/>
        <v>-1.1882086167800621E-2</v>
      </c>
      <c r="W14" s="214">
        <v>25.34</v>
      </c>
      <c r="X14" s="215">
        <v>67.819999999999993</v>
      </c>
      <c r="Y14" s="215">
        <v>89.79</v>
      </c>
      <c r="Z14" s="215">
        <v>110.25</v>
      </c>
      <c r="AA14" s="215">
        <v>108.94</v>
      </c>
      <c r="AB14" s="74">
        <f t="shared" si="2"/>
        <v>-1.188208616780051E-2</v>
      </c>
      <c r="AD14" s="19" t="s">
        <v>49</v>
      </c>
      <c r="AE14" s="216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7">
        <v>186155.69</v>
      </c>
      <c r="AN14" s="218">
        <v>664353.46</v>
      </c>
      <c r="AO14" s="218">
        <v>943653.78</v>
      </c>
      <c r="AP14" s="218">
        <v>1175669.8799999999</v>
      </c>
      <c r="AQ14" s="218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50</v>
      </c>
      <c r="C15" s="214">
        <v>66.31</v>
      </c>
      <c r="D15" s="215">
        <v>120.00999999999999</v>
      </c>
      <c r="E15" s="215">
        <v>137.74</v>
      </c>
      <c r="F15" s="215">
        <v>156.54</v>
      </c>
      <c r="G15" s="215">
        <v>221.06</v>
      </c>
      <c r="H15" s="74">
        <f t="shared" si="11"/>
        <v>0.41216302542481165</v>
      </c>
      <c r="I15" s="214">
        <v>66.31</v>
      </c>
      <c r="J15" s="215">
        <v>120.01</v>
      </c>
      <c r="K15" s="215">
        <v>137.74</v>
      </c>
      <c r="L15" s="215">
        <v>156.54</v>
      </c>
      <c r="M15" s="215">
        <v>221.06</v>
      </c>
      <c r="N15" s="74">
        <f t="shared" si="0"/>
        <v>0.41216302542481165</v>
      </c>
      <c r="P15" s="19" t="s">
        <v>50</v>
      </c>
      <c r="Q15" s="214">
        <v>13.73</v>
      </c>
      <c r="R15" s="215">
        <v>86.23</v>
      </c>
      <c r="S15" s="215">
        <v>110.6</v>
      </c>
      <c r="T15" s="215">
        <v>138.41999999999999</v>
      </c>
      <c r="U15" s="215">
        <v>190.38</v>
      </c>
      <c r="V15" s="74">
        <f t="shared" si="1"/>
        <v>0.37537928045080204</v>
      </c>
      <c r="W15" s="214">
        <v>13.73</v>
      </c>
      <c r="X15" s="215">
        <v>86.23</v>
      </c>
      <c r="Y15" s="215">
        <v>110.6</v>
      </c>
      <c r="Z15" s="215">
        <v>138.41999999999999</v>
      </c>
      <c r="AA15" s="215">
        <v>190.38</v>
      </c>
      <c r="AB15" s="74">
        <f t="shared" si="2"/>
        <v>0.37537928045080204</v>
      </c>
      <c r="AD15" s="19" t="s">
        <v>50</v>
      </c>
      <c r="AE15" s="216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7">
        <v>285522.39</v>
      </c>
      <c r="AN15" s="218">
        <v>4116745.18</v>
      </c>
      <c r="AO15" s="218">
        <v>6119826.8399999999</v>
      </c>
      <c r="AP15" s="218">
        <v>7672300.4100000001</v>
      </c>
      <c r="AQ15" s="218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51</v>
      </c>
      <c r="C16" s="214">
        <v>59.19</v>
      </c>
      <c r="D16" s="215">
        <v>77.3</v>
      </c>
      <c r="E16" s="215">
        <v>86.57</v>
      </c>
      <c r="F16" s="215">
        <v>95.9</v>
      </c>
      <c r="G16" s="215">
        <v>111.62</v>
      </c>
      <c r="H16" s="74">
        <f t="shared" si="11"/>
        <v>0.16392075078206458</v>
      </c>
      <c r="I16" s="214">
        <v>59.19</v>
      </c>
      <c r="J16" s="215">
        <v>77.3</v>
      </c>
      <c r="K16" s="215">
        <v>86.57</v>
      </c>
      <c r="L16" s="215">
        <v>95.9</v>
      </c>
      <c r="M16" s="215">
        <v>111.62</v>
      </c>
      <c r="N16" s="74">
        <f t="shared" si="0"/>
        <v>0.16392075078206458</v>
      </c>
      <c r="P16" s="19" t="s">
        <v>51</v>
      </c>
      <c r="Q16" s="214">
        <v>15.74</v>
      </c>
      <c r="R16" s="215">
        <v>55.36999999999999</v>
      </c>
      <c r="S16" s="215">
        <v>69.73</v>
      </c>
      <c r="T16" s="215">
        <v>83.62</v>
      </c>
      <c r="U16" s="215">
        <v>89.42</v>
      </c>
      <c r="V16" s="74">
        <f t="shared" si="1"/>
        <v>6.9361396795025065E-2</v>
      </c>
      <c r="W16" s="214">
        <v>15.74</v>
      </c>
      <c r="X16" s="215">
        <v>55.37</v>
      </c>
      <c r="Y16" s="215">
        <v>69.73</v>
      </c>
      <c r="Z16" s="215">
        <v>83.62</v>
      </c>
      <c r="AA16" s="215">
        <v>89.42</v>
      </c>
      <c r="AB16" s="74">
        <f t="shared" si="2"/>
        <v>6.9361396795025065E-2</v>
      </c>
      <c r="AD16" s="19" t="s">
        <v>51</v>
      </c>
      <c r="AE16" s="216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7">
        <v>442587.87</v>
      </c>
      <c r="AN16" s="218">
        <v>2251898.52</v>
      </c>
      <c r="AO16" s="218">
        <v>3292257.81</v>
      </c>
      <c r="AP16" s="218">
        <v>3810782.68</v>
      </c>
      <c r="AQ16" s="218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52</v>
      </c>
      <c r="C17" s="214">
        <v>92.39</v>
      </c>
      <c r="D17" s="215">
        <v>109.46</v>
      </c>
      <c r="E17" s="215">
        <v>122.19</v>
      </c>
      <c r="F17" s="215">
        <v>140.36000000000001</v>
      </c>
      <c r="G17" s="215">
        <v>122.53000000000002</v>
      </c>
      <c r="H17" s="74">
        <f t="shared" si="11"/>
        <v>-0.12703049301795377</v>
      </c>
      <c r="I17" s="214">
        <v>92.39</v>
      </c>
      <c r="J17" s="215">
        <v>109.46</v>
      </c>
      <c r="K17" s="215">
        <v>122.19</v>
      </c>
      <c r="L17" s="215">
        <v>140.36000000000001</v>
      </c>
      <c r="M17" s="215">
        <v>122.53</v>
      </c>
      <c r="N17" s="74">
        <f t="shared" si="0"/>
        <v>-0.12703049301795388</v>
      </c>
      <c r="P17" s="19" t="s">
        <v>52</v>
      </c>
      <c r="Q17" s="214">
        <v>22.36</v>
      </c>
      <c r="R17" s="215">
        <v>66.27</v>
      </c>
      <c r="S17" s="215">
        <v>109.73</v>
      </c>
      <c r="T17" s="215">
        <v>128.38999999999999</v>
      </c>
      <c r="U17" s="215">
        <v>109.37999999999998</v>
      </c>
      <c r="V17" s="74">
        <f t="shared" si="1"/>
        <v>-0.14806449100397234</v>
      </c>
      <c r="W17" s="214">
        <v>22.36</v>
      </c>
      <c r="X17" s="215">
        <v>66.27</v>
      </c>
      <c r="Y17" s="215">
        <v>109.73</v>
      </c>
      <c r="Z17" s="215">
        <v>128.38999999999999</v>
      </c>
      <c r="AA17" s="215">
        <v>109.38</v>
      </c>
      <c r="AB17" s="74">
        <f t="shared" si="2"/>
        <v>-0.14806449100397223</v>
      </c>
      <c r="AD17" s="19" t="s">
        <v>52</v>
      </c>
      <c r="AE17" s="216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7">
        <v>1038902.95</v>
      </c>
      <c r="AN17" s="218">
        <v>5589738.9500000002</v>
      </c>
      <c r="AO17" s="218">
        <v>9259544.6799999997</v>
      </c>
      <c r="AP17" s="218">
        <v>10833925.029999999</v>
      </c>
      <c r="AQ17" s="218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53</v>
      </c>
      <c r="C18" s="214">
        <v>87.46</v>
      </c>
      <c r="D18" s="215">
        <v>69.650000000000006</v>
      </c>
      <c r="E18" s="215">
        <v>83.16</v>
      </c>
      <c r="F18" s="215">
        <v>90.53</v>
      </c>
      <c r="G18" s="215">
        <v>82.26</v>
      </c>
      <c r="H18" s="74">
        <f t="shared" si="11"/>
        <v>-9.1350933392245648E-2</v>
      </c>
      <c r="I18" s="214">
        <v>87.46</v>
      </c>
      <c r="J18" s="215">
        <v>69.650000000000006</v>
      </c>
      <c r="K18" s="215">
        <v>83.16</v>
      </c>
      <c r="L18" s="215">
        <v>90.53</v>
      </c>
      <c r="M18" s="215">
        <v>82.26</v>
      </c>
      <c r="N18" s="74">
        <f t="shared" si="0"/>
        <v>-9.1350933392245648E-2</v>
      </c>
      <c r="P18" s="23" t="s">
        <v>53</v>
      </c>
      <c r="Q18" s="214">
        <v>10.130000000000001</v>
      </c>
      <c r="R18" s="215">
        <v>36.729999999999997</v>
      </c>
      <c r="S18" s="215">
        <v>72.319999999999993</v>
      </c>
      <c r="T18" s="215">
        <v>79.900000000000006</v>
      </c>
      <c r="U18" s="215">
        <v>69.48</v>
      </c>
      <c r="V18" s="74">
        <f t="shared" si="1"/>
        <v>-0.13041301627033797</v>
      </c>
      <c r="W18" s="214">
        <v>10.130000000000001</v>
      </c>
      <c r="X18" s="215">
        <v>36.729999999999997</v>
      </c>
      <c r="Y18" s="215">
        <v>72.319999999999993</v>
      </c>
      <c r="Z18" s="215">
        <v>79.900000000000006</v>
      </c>
      <c r="AA18" s="215">
        <v>69.48</v>
      </c>
      <c r="AB18" s="74">
        <f t="shared" si="2"/>
        <v>-0.13041301627033797</v>
      </c>
      <c r="AD18" s="23" t="s">
        <v>53</v>
      </c>
      <c r="AE18" s="216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7">
        <v>359204.29</v>
      </c>
      <c r="AN18" s="218">
        <v>1647597.89</v>
      </c>
      <c r="AO18" s="218">
        <v>2748555.45</v>
      </c>
      <c r="AP18" s="218">
        <v>3088877.12</v>
      </c>
      <c r="AQ18" s="218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9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8" t="s">
        <v>163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P21" s="268" t="s">
        <v>164</v>
      </c>
      <c r="Q21" s="268"/>
      <c r="R21" s="268"/>
      <c r="S21" s="268"/>
      <c r="T21" s="268"/>
      <c r="U21" s="268"/>
      <c r="V21" s="268"/>
      <c r="W21" s="268"/>
      <c r="X21" s="220"/>
      <c r="Y21" s="220"/>
      <c r="Z21" s="220"/>
      <c r="AA21" s="220"/>
      <c r="AB21" s="220"/>
      <c r="AD21" s="306" t="s">
        <v>165</v>
      </c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</row>
    <row r="22" spans="2:48" ht="24" customHeight="1" x14ac:dyDescent="0.25">
      <c r="B22" s="268" t="s">
        <v>166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P22" s="307" t="s">
        <v>167</v>
      </c>
      <c r="Q22" s="307"/>
      <c r="R22" s="307"/>
      <c r="S22" s="307"/>
      <c r="T22" s="307"/>
      <c r="U22" s="307"/>
      <c r="V22" s="307"/>
      <c r="W22" s="307"/>
      <c r="X22" s="221"/>
      <c r="Y22" s="221"/>
      <c r="Z22" s="221"/>
      <c r="AA22" s="221"/>
      <c r="AB22" s="221"/>
      <c r="AQ22" s="52">
        <f>AQ11/M11</f>
        <v>10894.942120828053</v>
      </c>
    </row>
    <row r="23" spans="2:48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</row>
    <row r="27" spans="2:48" ht="50.25" customHeight="1" thickBot="1" x14ac:dyDescent="0.3">
      <c r="B27" s="270" t="s">
        <v>168</v>
      </c>
      <c r="C27" s="270"/>
      <c r="D27" s="270"/>
      <c r="E27" s="270"/>
      <c r="F27" s="270"/>
      <c r="G27" s="270"/>
      <c r="H27" s="270"/>
      <c r="I27" s="143"/>
      <c r="P27" s="270" t="s">
        <v>169</v>
      </c>
      <c r="Q27" s="270"/>
      <c r="R27" s="270"/>
      <c r="S27" s="270"/>
      <c r="T27" s="270"/>
      <c r="U27" s="270"/>
      <c r="V27" s="270"/>
      <c r="W27" s="270"/>
      <c r="AE27" s="270" t="s">
        <v>170</v>
      </c>
      <c r="AF27" s="270"/>
      <c r="AG27" s="270"/>
      <c r="AH27" s="270"/>
      <c r="AI27" s="270"/>
      <c r="AJ27" s="270"/>
      <c r="AK27" s="270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4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4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4" t="str">
        <f>CONCATENATE("dif. ",RIGHT(AJ29,2),"/",RIGHT(AI29,2))</f>
        <v>dif. 24/23</v>
      </c>
    </row>
    <row r="30" spans="2:48" ht="15.75" x14ac:dyDescent="0.25">
      <c r="B30" s="206" t="s">
        <v>43</v>
      </c>
      <c r="C30" s="207">
        <v>95.05</v>
      </c>
      <c r="D30" s="207">
        <v>99.07</v>
      </c>
      <c r="E30" s="207">
        <v>105.63</v>
      </c>
      <c r="F30" s="207">
        <v>113.88</v>
      </c>
      <c r="G30" s="207">
        <v>125.25</v>
      </c>
      <c r="H30" s="133">
        <f>G30/F30-1</f>
        <v>9.984193888303472E-2</v>
      </c>
      <c r="I30" s="207">
        <f>G30-F30</f>
        <v>11.370000000000005</v>
      </c>
      <c r="P30" s="206" t="s">
        <v>43</v>
      </c>
      <c r="Q30" s="207">
        <v>47.83</v>
      </c>
      <c r="R30" s="207">
        <v>53</v>
      </c>
      <c r="S30" s="207">
        <v>80.58</v>
      </c>
      <c r="T30" s="207">
        <v>93.24</v>
      </c>
      <c r="U30" s="207">
        <v>104.71</v>
      </c>
      <c r="V30" s="133">
        <f>U30/T30-1</f>
        <v>0.12301587301587302</v>
      </c>
      <c r="W30" s="207">
        <f>U30-T30</f>
        <v>11.469999999999999</v>
      </c>
      <c r="AE30" s="206" t="s">
        <v>43</v>
      </c>
      <c r="AF30" s="212">
        <v>477122731.20999998</v>
      </c>
      <c r="AG30" s="212">
        <v>651901800.17999995</v>
      </c>
      <c r="AH30" s="212">
        <v>1528879517.8</v>
      </c>
      <c r="AI30" s="212">
        <v>1797799676.5999999</v>
      </c>
      <c r="AJ30" s="212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4">
        <v>119.42</v>
      </c>
      <c r="D31" s="214">
        <v>126.49</v>
      </c>
      <c r="E31" s="214">
        <v>131.02000000000001</v>
      </c>
      <c r="F31" s="214">
        <v>139.02000000000001</v>
      </c>
      <c r="G31" s="214">
        <v>151.54</v>
      </c>
      <c r="H31" s="74">
        <f t="shared" ref="H31:H35" si="12">G31/F31-1</f>
        <v>9.0058984318802882E-2</v>
      </c>
      <c r="I31" s="215">
        <f t="shared" ref="I31:I40" si="13">G31-F31</f>
        <v>12.519999999999982</v>
      </c>
      <c r="P31" s="15" t="s">
        <v>44</v>
      </c>
      <c r="Q31" s="214">
        <v>61.17</v>
      </c>
      <c r="R31" s="215">
        <v>72.88</v>
      </c>
      <c r="S31" s="215">
        <v>107.72</v>
      </c>
      <c r="T31" s="215">
        <v>119.35</v>
      </c>
      <c r="U31" s="215">
        <v>131.18</v>
      </c>
      <c r="V31" s="74">
        <f t="shared" ref="V31:V40" si="14">U31/T31-1</f>
        <v>9.9120234604105573E-2</v>
      </c>
      <c r="W31" s="215">
        <f t="shared" ref="W31:W40" si="15">U31-T31</f>
        <v>11.830000000000013</v>
      </c>
      <c r="AE31" s="15" t="s">
        <v>44</v>
      </c>
      <c r="AF31" s="217">
        <v>217815325.03999999</v>
      </c>
      <c r="AG31" s="218">
        <v>333738906.93000001</v>
      </c>
      <c r="AH31" s="218">
        <v>743382276.49000001</v>
      </c>
      <c r="AI31" s="218">
        <v>857710368.34000003</v>
      </c>
      <c r="AJ31" s="218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4">
        <v>89.5</v>
      </c>
      <c r="D32" s="214">
        <v>85.87</v>
      </c>
      <c r="E32" s="214">
        <v>93.47</v>
      </c>
      <c r="F32" s="214">
        <v>101.28999999999999</v>
      </c>
      <c r="G32" s="214">
        <v>115.79999999999998</v>
      </c>
      <c r="H32" s="74">
        <f t="shared" si="12"/>
        <v>0.14325204857340301</v>
      </c>
      <c r="I32" s="215">
        <f t="shared" si="13"/>
        <v>14.509999999999991</v>
      </c>
      <c r="P32" s="19" t="s">
        <v>45</v>
      </c>
      <c r="Q32" s="214">
        <v>44.55</v>
      </c>
      <c r="R32" s="215">
        <v>43.14</v>
      </c>
      <c r="S32" s="215">
        <v>71.23</v>
      </c>
      <c r="T32" s="215">
        <v>83.79</v>
      </c>
      <c r="U32" s="215">
        <v>97.120000000000019</v>
      </c>
      <c r="V32" s="74">
        <f t="shared" si="14"/>
        <v>0.15908819668218177</v>
      </c>
      <c r="W32" s="215">
        <f t="shared" si="15"/>
        <v>13.330000000000013</v>
      </c>
      <c r="AE32" s="19" t="s">
        <v>45</v>
      </c>
      <c r="AF32" s="217">
        <v>122348722.31</v>
      </c>
      <c r="AG32" s="218">
        <v>137154616.22</v>
      </c>
      <c r="AH32" s="218">
        <v>381071528.48000002</v>
      </c>
      <c r="AI32" s="218">
        <v>437636228.67000002</v>
      </c>
      <c r="AJ32" s="218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4">
        <v>70.819999999999993</v>
      </c>
      <c r="D33" s="214">
        <v>66.41</v>
      </c>
      <c r="E33" s="214">
        <v>77.45</v>
      </c>
      <c r="F33" s="214">
        <v>80.180000000000007</v>
      </c>
      <c r="G33" s="214">
        <v>89.86</v>
      </c>
      <c r="H33" s="74">
        <f t="shared" si="12"/>
        <v>0.12072836118732844</v>
      </c>
      <c r="I33" s="215">
        <f t="shared" si="13"/>
        <v>9.6799999999999926</v>
      </c>
      <c r="P33" s="19" t="s">
        <v>46</v>
      </c>
      <c r="Q33" s="214">
        <v>38.090000000000003</v>
      </c>
      <c r="R33" s="215">
        <v>36.92</v>
      </c>
      <c r="S33" s="215">
        <v>53.920000000000009</v>
      </c>
      <c r="T33" s="215">
        <v>54.70000000000001</v>
      </c>
      <c r="U33" s="215">
        <v>64.64</v>
      </c>
      <c r="V33" s="74">
        <f t="shared" si="14"/>
        <v>0.18171846435100525</v>
      </c>
      <c r="W33" s="215">
        <f t="shared" si="15"/>
        <v>9.9399999999999906</v>
      </c>
      <c r="AE33" s="19" t="s">
        <v>46</v>
      </c>
      <c r="AF33" s="217">
        <v>2812428.07</v>
      </c>
      <c r="AG33" s="218">
        <v>4381169.17</v>
      </c>
      <c r="AH33" s="218">
        <v>8179727.9699999997</v>
      </c>
      <c r="AI33" s="218">
        <v>8858381.8200000003</v>
      </c>
      <c r="AJ33" s="218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4">
        <v>135.87</v>
      </c>
      <c r="D34" s="214">
        <v>154.08000000000001</v>
      </c>
      <c r="E34" s="214">
        <v>185.51</v>
      </c>
      <c r="F34" s="214">
        <v>208.15999999999997</v>
      </c>
      <c r="G34" s="214">
        <v>202.39</v>
      </c>
      <c r="H34" s="74">
        <f t="shared" si="12"/>
        <v>-2.7719062259800031E-2</v>
      </c>
      <c r="I34" s="215">
        <f t="shared" si="13"/>
        <v>-5.7699999999999818</v>
      </c>
      <c r="P34" s="19" t="s">
        <v>47</v>
      </c>
      <c r="Q34" s="214">
        <v>44.86</v>
      </c>
      <c r="R34" s="215">
        <v>46.13</v>
      </c>
      <c r="S34" s="215">
        <v>94.79</v>
      </c>
      <c r="T34" s="215">
        <v>114.31</v>
      </c>
      <c r="U34" s="215">
        <v>127.83</v>
      </c>
      <c r="V34" s="74">
        <f t="shared" si="14"/>
        <v>0.11827486659084951</v>
      </c>
      <c r="W34" s="215">
        <f t="shared" si="15"/>
        <v>13.519999999999996</v>
      </c>
      <c r="AE34" s="19" t="s">
        <v>47</v>
      </c>
      <c r="AF34" s="217">
        <v>19929247.640000001</v>
      </c>
      <c r="AG34" s="218">
        <v>22694182.550000001</v>
      </c>
      <c r="AH34" s="218">
        <v>56687870.049999997</v>
      </c>
      <c r="AI34" s="218">
        <v>62672686.409999996</v>
      </c>
      <c r="AJ34" s="218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4">
        <v>53.52</v>
      </c>
      <c r="D35" s="214">
        <v>51.25</v>
      </c>
      <c r="E35" s="214">
        <v>59.12</v>
      </c>
      <c r="F35" s="214">
        <v>65.87</v>
      </c>
      <c r="G35" s="214">
        <v>74.569999999999993</v>
      </c>
      <c r="H35" s="74">
        <f t="shared" si="12"/>
        <v>0.13207833611659314</v>
      </c>
      <c r="I35" s="215">
        <f t="shared" si="13"/>
        <v>8.6999999999999886</v>
      </c>
      <c r="P35" s="19" t="s">
        <v>48</v>
      </c>
      <c r="Q35" s="214">
        <v>28.760000000000005</v>
      </c>
      <c r="R35" s="215">
        <v>28.24</v>
      </c>
      <c r="S35" s="215">
        <v>42.01</v>
      </c>
      <c r="T35" s="215">
        <v>51.99</v>
      </c>
      <c r="U35" s="215">
        <v>61.31</v>
      </c>
      <c r="V35" s="74">
        <f t="shared" si="14"/>
        <v>0.17926524331602223</v>
      </c>
      <c r="W35" s="215">
        <f t="shared" si="15"/>
        <v>9.32</v>
      </c>
      <c r="AE35" s="19" t="s">
        <v>48</v>
      </c>
      <c r="AF35" s="217">
        <v>46497100.399999999</v>
      </c>
      <c r="AG35" s="218">
        <v>54944687.289999999</v>
      </c>
      <c r="AH35" s="218">
        <v>136922674.63999999</v>
      </c>
      <c r="AI35" s="218">
        <v>177625996.66999999</v>
      </c>
      <c r="AJ35" s="218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4">
        <v>86.79</v>
      </c>
      <c r="D36" s="214">
        <v>84.44</v>
      </c>
      <c r="E36" s="214">
        <v>89.45</v>
      </c>
      <c r="F36" s="214">
        <v>98.5</v>
      </c>
      <c r="G36" s="214">
        <v>108.5</v>
      </c>
      <c r="H36" s="74">
        <f>G36/F36-1</f>
        <v>0.10152284263959399</v>
      </c>
      <c r="I36" s="215">
        <f t="shared" si="13"/>
        <v>10</v>
      </c>
      <c r="P36" s="19" t="s">
        <v>49</v>
      </c>
      <c r="Q36" s="214">
        <v>49.1</v>
      </c>
      <c r="R36" s="215">
        <v>45.63</v>
      </c>
      <c r="S36" s="215">
        <v>64.64</v>
      </c>
      <c r="T36" s="215">
        <v>73.62</v>
      </c>
      <c r="U36" s="215">
        <v>81.849999999999994</v>
      </c>
      <c r="V36" s="74">
        <f t="shared" si="14"/>
        <v>0.11179027438196121</v>
      </c>
      <c r="W36" s="215">
        <f t="shared" si="15"/>
        <v>8.2299999999999898</v>
      </c>
      <c r="AE36" s="19" t="s">
        <v>49</v>
      </c>
      <c r="AF36" s="217">
        <v>3114952.08</v>
      </c>
      <c r="AG36" s="218">
        <v>4498900.47</v>
      </c>
      <c r="AH36" s="218">
        <v>7864755.4299999997</v>
      </c>
      <c r="AI36" s="218">
        <v>9097368.0999999996</v>
      </c>
      <c r="AJ36" s="218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4">
        <v>106.13</v>
      </c>
      <c r="D37" s="214">
        <v>125.31</v>
      </c>
      <c r="E37" s="214">
        <v>128.06</v>
      </c>
      <c r="F37" s="214">
        <v>149.08000000000001</v>
      </c>
      <c r="G37" s="214">
        <v>167.62</v>
      </c>
      <c r="H37" s="74">
        <f t="shared" ref="H37:H40" si="18">G37/F37-1</f>
        <v>0.12436275825060372</v>
      </c>
      <c r="I37" s="215">
        <f t="shared" si="13"/>
        <v>18.539999999999992</v>
      </c>
      <c r="P37" s="19" t="s">
        <v>50</v>
      </c>
      <c r="Q37" s="214">
        <v>64.31</v>
      </c>
      <c r="R37" s="215">
        <v>82.55</v>
      </c>
      <c r="S37" s="215">
        <v>96.70999999999998</v>
      </c>
      <c r="T37" s="215">
        <v>122.12</v>
      </c>
      <c r="U37" s="215">
        <v>143.97</v>
      </c>
      <c r="V37" s="74">
        <f t="shared" si="14"/>
        <v>0.17892237143792977</v>
      </c>
      <c r="W37" s="215">
        <f t="shared" si="15"/>
        <v>21.849999999999994</v>
      </c>
      <c r="AE37" s="19" t="s">
        <v>50</v>
      </c>
      <c r="AF37" s="217">
        <v>18804870.850000001</v>
      </c>
      <c r="AG37" s="218">
        <v>30921945.879999999</v>
      </c>
      <c r="AH37" s="218">
        <v>58482134.030000001</v>
      </c>
      <c r="AI37" s="218">
        <v>79534420.480000004</v>
      </c>
      <c r="AJ37" s="218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4">
        <v>64.19</v>
      </c>
      <c r="D38" s="214">
        <v>68.989999999999995</v>
      </c>
      <c r="E38" s="214">
        <v>76.34</v>
      </c>
      <c r="F38" s="214">
        <v>86.65</v>
      </c>
      <c r="G38" s="214">
        <v>96.86</v>
      </c>
      <c r="H38" s="74">
        <f t="shared" si="18"/>
        <v>0.1178303519907673</v>
      </c>
      <c r="I38" s="215">
        <f t="shared" si="13"/>
        <v>10.209999999999994</v>
      </c>
      <c r="P38" s="19" t="s">
        <v>51</v>
      </c>
      <c r="Q38" s="214">
        <v>33.54</v>
      </c>
      <c r="R38" s="215">
        <v>37.840000000000003</v>
      </c>
      <c r="S38" s="215">
        <v>53.16</v>
      </c>
      <c r="T38" s="215">
        <v>62.04999999999999</v>
      </c>
      <c r="U38" s="215">
        <v>69.75</v>
      </c>
      <c r="V38" s="74">
        <f t="shared" si="14"/>
        <v>0.12409347300564089</v>
      </c>
      <c r="W38" s="215">
        <f t="shared" si="15"/>
        <v>7.7000000000000099</v>
      </c>
      <c r="AE38" s="19" t="s">
        <v>51</v>
      </c>
      <c r="AF38" s="217">
        <v>10173605.369999999</v>
      </c>
      <c r="AG38" s="218">
        <v>16610861.380000001</v>
      </c>
      <c r="AH38" s="218">
        <v>27747259.210000001</v>
      </c>
      <c r="AI38" s="218">
        <v>33504230.199999999</v>
      </c>
      <c r="AJ38" s="218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4">
        <v>102.24</v>
      </c>
      <c r="D39" s="214">
        <v>98.71</v>
      </c>
      <c r="E39" s="214">
        <v>114.5</v>
      </c>
      <c r="F39" s="214">
        <v>129.04</v>
      </c>
      <c r="G39" s="214">
        <v>138.44999999999999</v>
      </c>
      <c r="H39" s="74">
        <f t="shared" si="18"/>
        <v>7.292312461252326E-2</v>
      </c>
      <c r="I39" s="215">
        <f t="shared" si="13"/>
        <v>9.4099999999999966</v>
      </c>
      <c r="P39" s="19" t="s">
        <v>52</v>
      </c>
      <c r="Q39" s="214">
        <v>50.94</v>
      </c>
      <c r="R39" s="215">
        <v>53.72</v>
      </c>
      <c r="S39" s="215">
        <v>88.72</v>
      </c>
      <c r="T39" s="215">
        <v>108.87</v>
      </c>
      <c r="U39" s="215">
        <v>119.53</v>
      </c>
      <c r="V39" s="74">
        <f t="shared" si="14"/>
        <v>9.791494442913562E-2</v>
      </c>
      <c r="W39" s="215">
        <f t="shared" si="15"/>
        <v>10.659999999999997</v>
      </c>
      <c r="AE39" s="19" t="s">
        <v>52</v>
      </c>
      <c r="AF39" s="217">
        <v>28411183</v>
      </c>
      <c r="AG39" s="218">
        <v>34127770.07</v>
      </c>
      <c r="AH39" s="218">
        <v>88124626.280000001</v>
      </c>
      <c r="AI39" s="218">
        <v>107018992.04000001</v>
      </c>
      <c r="AJ39" s="218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4">
        <v>58.1</v>
      </c>
      <c r="D40" s="214">
        <v>74.28</v>
      </c>
      <c r="E40" s="214">
        <v>64.23</v>
      </c>
      <c r="F40" s="214">
        <v>69.86</v>
      </c>
      <c r="G40" s="214">
        <v>72.739999999999995</v>
      </c>
      <c r="H40" s="74">
        <f t="shared" si="18"/>
        <v>4.1225307758373742E-2</v>
      </c>
      <c r="I40" s="215">
        <f t="shared" si="13"/>
        <v>2.8799999999999955</v>
      </c>
      <c r="P40" s="23" t="s">
        <v>53</v>
      </c>
      <c r="Q40" s="214">
        <v>22.7</v>
      </c>
      <c r="R40" s="215">
        <v>29.35</v>
      </c>
      <c r="S40" s="215">
        <v>43.18</v>
      </c>
      <c r="T40" s="215">
        <v>54</v>
      </c>
      <c r="U40" s="215">
        <v>56.57</v>
      </c>
      <c r="V40" s="74">
        <f t="shared" si="14"/>
        <v>4.7592592592592631E-2</v>
      </c>
      <c r="W40" s="215">
        <f t="shared" si="15"/>
        <v>2.5700000000000003</v>
      </c>
      <c r="AE40" s="23" t="s">
        <v>53</v>
      </c>
      <c r="AF40" s="217">
        <v>7215296.4500000002</v>
      </c>
      <c r="AG40" s="218">
        <v>12828760.220000001</v>
      </c>
      <c r="AH40" s="218">
        <v>20416665.23</v>
      </c>
      <c r="AI40" s="218">
        <v>24141003.859999999</v>
      </c>
      <c r="AJ40" s="218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5" t="s">
        <v>55</v>
      </c>
      <c r="C42" s="305"/>
      <c r="D42" s="305"/>
      <c r="E42" s="305"/>
      <c r="F42" s="305"/>
      <c r="G42" s="305"/>
      <c r="H42" s="305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8" t="s">
        <v>163</v>
      </c>
      <c r="C43" s="268"/>
      <c r="D43" s="268"/>
      <c r="E43" s="268"/>
      <c r="F43" s="268"/>
      <c r="G43" s="268"/>
      <c r="H43" s="268"/>
      <c r="P43" s="268" t="s">
        <v>164</v>
      </c>
      <c r="Q43" s="268"/>
      <c r="R43" s="268"/>
      <c r="S43" s="268"/>
      <c r="T43" s="268"/>
      <c r="U43" s="268"/>
      <c r="V43" s="268"/>
      <c r="W43" s="268"/>
      <c r="AE43" s="306" t="s">
        <v>165</v>
      </c>
      <c r="AF43" s="306"/>
      <c r="AG43" s="306"/>
      <c r="AH43" s="306"/>
      <c r="AI43" s="306"/>
      <c r="AJ43" s="306"/>
      <c r="AK43" s="306"/>
      <c r="AL43" s="306"/>
      <c r="AM43" s="306"/>
    </row>
    <row r="44" spans="2:39" ht="24" customHeight="1" x14ac:dyDescent="0.25">
      <c r="B44" s="268" t="s">
        <v>166</v>
      </c>
      <c r="C44" s="268"/>
      <c r="D44" s="268"/>
      <c r="E44" s="268"/>
      <c r="F44" s="268"/>
      <c r="G44" s="268"/>
      <c r="H44" s="268"/>
      <c r="P44" s="307" t="s">
        <v>167</v>
      </c>
      <c r="Q44" s="307"/>
      <c r="R44" s="307"/>
      <c r="S44" s="307"/>
      <c r="T44" s="307"/>
      <c r="U44" s="307"/>
      <c r="V44" s="307"/>
      <c r="W44" s="307"/>
      <c r="AF44" s="123"/>
      <c r="AG44" s="123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B5063-7BDC-48DA-BC79-9CEEED633934}">
  <sheetPr codeName="Hoja36"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9769-B1C4-46AA-8834-926B9F63EA3F}">
  <sheetPr codeName="Hoja37"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301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302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310</v>
      </c>
      <c r="D5" s="171" t="s">
        <v>311</v>
      </c>
      <c r="E5" s="171" t="s">
        <v>312</v>
      </c>
      <c r="F5" s="171" t="s">
        <v>313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314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315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4" t="s">
        <v>171</v>
      </c>
      <c r="C6" s="225">
        <v>20553</v>
      </c>
      <c r="D6" s="225">
        <v>4767</v>
      </c>
      <c r="E6" s="225">
        <v>14146</v>
      </c>
      <c r="F6" s="225">
        <v>23609</v>
      </c>
      <c r="G6" s="226">
        <f t="shared" ref="G6:G11" si="0">F6/E6-1</f>
        <v>0.66895235402233855</v>
      </c>
      <c r="H6" s="225">
        <f t="shared" ref="H6:H11" si="1">F6-E6</f>
        <v>9463</v>
      </c>
      <c r="I6" s="226"/>
      <c r="J6" s="225">
        <v>23867</v>
      </c>
      <c r="K6" s="226">
        <f t="shared" ref="K6:K11" si="2">J6/F6-1</f>
        <v>1.0928035918505552E-2</v>
      </c>
      <c r="L6" s="225">
        <f t="shared" ref="L6:L11" si="3">J6-F6</f>
        <v>258</v>
      </c>
      <c r="M6" s="226"/>
      <c r="N6" s="225">
        <v>24602</v>
      </c>
      <c r="O6" s="226">
        <f t="shared" ref="O6:O11" si="4">N6/J6-1</f>
        <v>3.0795659278501697E-2</v>
      </c>
      <c r="P6" s="225">
        <f t="shared" ref="P6:P11" si="5">N6-J6</f>
        <v>735</v>
      </c>
      <c r="Q6" s="226">
        <f>N6/C6-1</f>
        <v>0.19700287062715915</v>
      </c>
      <c r="R6" s="225">
        <f>N6-C6</f>
        <v>4049</v>
      </c>
      <c r="S6" s="226"/>
      <c r="T6" s="226"/>
      <c r="V6" s="29"/>
      <c r="AE6" s="1"/>
    </row>
    <row r="7" spans="1:31" ht="18.75" x14ac:dyDescent="0.3">
      <c r="A7" s="4"/>
      <c r="B7" s="224" t="s">
        <v>172</v>
      </c>
      <c r="C7" s="225">
        <v>9789</v>
      </c>
      <c r="D7" s="225">
        <v>2598</v>
      </c>
      <c r="E7" s="225">
        <v>6573</v>
      </c>
      <c r="F7" s="225">
        <v>10452</v>
      </c>
      <c r="G7" s="226">
        <f t="shared" si="0"/>
        <v>0.59014148790506615</v>
      </c>
      <c r="H7" s="225">
        <f t="shared" si="1"/>
        <v>3879</v>
      </c>
      <c r="I7" s="226">
        <f>F7/$F$7</f>
        <v>1</v>
      </c>
      <c r="J7" s="225">
        <v>11900</v>
      </c>
      <c r="K7" s="226">
        <f t="shared" si="2"/>
        <v>0.1385380788365862</v>
      </c>
      <c r="L7" s="225">
        <f t="shared" si="3"/>
        <v>1448</v>
      </c>
      <c r="M7" s="226">
        <f>J7/$J$7</f>
        <v>1</v>
      </c>
      <c r="N7" s="225">
        <v>11916</v>
      </c>
      <c r="O7" s="226">
        <f t="shared" si="4"/>
        <v>1.3445378151260012E-3</v>
      </c>
      <c r="P7" s="225">
        <f t="shared" si="5"/>
        <v>16</v>
      </c>
      <c r="Q7" s="226">
        <f t="shared" ref="Q7:Q11" si="6">N7/C7-1</f>
        <v>0.21728470732454785</v>
      </c>
      <c r="R7" s="225">
        <f t="shared" ref="R7:R11" si="7">N7-C7</f>
        <v>2127</v>
      </c>
      <c r="S7" s="226">
        <f>N7/$N$7</f>
        <v>1</v>
      </c>
      <c r="T7" s="226">
        <f>N7/$N$6</f>
        <v>0.48435086578326964</v>
      </c>
      <c r="V7" s="29"/>
      <c r="W7" s="79"/>
      <c r="AE7" s="1" t="s">
        <v>173</v>
      </c>
    </row>
    <row r="8" spans="1:31" ht="15.75" x14ac:dyDescent="0.25">
      <c r="A8" s="4"/>
      <c r="B8" s="227" t="s">
        <v>100</v>
      </c>
      <c r="C8" s="228">
        <v>4747</v>
      </c>
      <c r="D8" s="228">
        <v>1412</v>
      </c>
      <c r="E8" s="228">
        <v>3917</v>
      </c>
      <c r="F8" s="228">
        <v>5450</v>
      </c>
      <c r="G8" s="229">
        <f t="shared" si="0"/>
        <v>0.39137094715343368</v>
      </c>
      <c r="H8" s="228">
        <f t="shared" si="1"/>
        <v>1533</v>
      </c>
      <c r="I8" s="229">
        <f>F8/$F$7</f>
        <v>0.52143130501339452</v>
      </c>
      <c r="J8" s="228">
        <v>6504</v>
      </c>
      <c r="K8" s="229">
        <f t="shared" si="2"/>
        <v>0.19339449541284415</v>
      </c>
      <c r="L8" s="228">
        <f t="shared" si="3"/>
        <v>1054</v>
      </c>
      <c r="M8" s="229">
        <f>J8/$J$7</f>
        <v>0.54655462184873949</v>
      </c>
      <c r="N8" s="228">
        <v>7025</v>
      </c>
      <c r="O8" s="229">
        <f t="shared" si="4"/>
        <v>8.0104551045510508E-2</v>
      </c>
      <c r="P8" s="228">
        <f t="shared" si="5"/>
        <v>521</v>
      </c>
      <c r="Q8" s="229">
        <f t="shared" si="6"/>
        <v>0.47988203075626701</v>
      </c>
      <c r="R8" s="228">
        <f t="shared" si="7"/>
        <v>2278</v>
      </c>
      <c r="S8" s="229">
        <f>N8/$N$7</f>
        <v>0.58954347096341053</v>
      </c>
      <c r="T8" s="229">
        <f>N8/$N$6</f>
        <v>0.28554589057800178</v>
      </c>
      <c r="V8" s="29"/>
      <c r="W8" s="79"/>
      <c r="AE8" s="1" t="s">
        <v>174</v>
      </c>
    </row>
    <row r="9" spans="1:31" s="4" customFormat="1" x14ac:dyDescent="0.25">
      <c r="B9" s="230" t="s">
        <v>103</v>
      </c>
      <c r="C9" s="231">
        <v>5042</v>
      </c>
      <c r="D9" s="231">
        <v>1186</v>
      </c>
      <c r="E9" s="231">
        <v>2656</v>
      </c>
      <c r="F9" s="231">
        <v>5002</v>
      </c>
      <c r="G9" s="232">
        <f t="shared" si="0"/>
        <v>0.88328313253012047</v>
      </c>
      <c r="H9" s="233">
        <f t="shared" si="1"/>
        <v>2346</v>
      </c>
      <c r="I9" s="234">
        <f>F9/$F$7</f>
        <v>0.47856869498660543</v>
      </c>
      <c r="J9" s="231">
        <v>5396</v>
      </c>
      <c r="K9" s="232">
        <f t="shared" si="2"/>
        <v>7.8768492602958817E-2</v>
      </c>
      <c r="L9" s="233">
        <f t="shared" si="3"/>
        <v>394</v>
      </c>
      <c r="M9" s="234">
        <f>J9/$J$7</f>
        <v>0.45344537815126051</v>
      </c>
      <c r="N9" s="231">
        <v>4891</v>
      </c>
      <c r="O9" s="232">
        <f t="shared" si="4"/>
        <v>-9.3587842846552971E-2</v>
      </c>
      <c r="P9" s="233">
        <f t="shared" si="5"/>
        <v>-505</v>
      </c>
      <c r="Q9" s="232">
        <f t="shared" si="6"/>
        <v>-2.994843316144391E-2</v>
      </c>
      <c r="R9" s="233">
        <f t="shared" si="7"/>
        <v>-151</v>
      </c>
      <c r="S9" s="234">
        <f>N9/$N$7</f>
        <v>0.41045652903658947</v>
      </c>
      <c r="T9" s="234">
        <f>N9/$N$6</f>
        <v>0.19880497520526785</v>
      </c>
      <c r="V9" s="29"/>
      <c r="W9" s="79"/>
      <c r="AE9" s="1" t="s">
        <v>175</v>
      </c>
    </row>
    <row r="10" spans="1:31" s="4" customFormat="1" x14ac:dyDescent="0.25">
      <c r="B10" s="235" t="s">
        <v>176</v>
      </c>
      <c r="C10" s="29">
        <v>935</v>
      </c>
      <c r="D10" s="29">
        <v>206</v>
      </c>
      <c r="E10" s="29">
        <v>315</v>
      </c>
      <c r="F10" s="29">
        <v>1643</v>
      </c>
      <c r="G10" s="22">
        <f t="shared" si="0"/>
        <v>4.215873015873016</v>
      </c>
      <c r="H10" s="20">
        <f t="shared" si="1"/>
        <v>1328</v>
      </c>
      <c r="I10" s="31">
        <f>F10/$F$7</f>
        <v>0.15719479525449676</v>
      </c>
      <c r="J10" s="29">
        <v>620</v>
      </c>
      <c r="K10" s="22">
        <f t="shared" si="2"/>
        <v>-0.62264150943396224</v>
      </c>
      <c r="L10" s="20">
        <f t="shared" si="3"/>
        <v>-1023</v>
      </c>
      <c r="M10" s="31">
        <f>J10/$J$7</f>
        <v>5.2100840336134456E-2</v>
      </c>
      <c r="N10" s="29">
        <v>1705</v>
      </c>
      <c r="O10" s="22">
        <f t="shared" si="4"/>
        <v>1.75</v>
      </c>
      <c r="P10" s="20">
        <f t="shared" si="5"/>
        <v>1085</v>
      </c>
      <c r="Q10" s="22">
        <f t="shared" si="6"/>
        <v>0.82352941176470584</v>
      </c>
      <c r="R10" s="20">
        <f t="shared" si="7"/>
        <v>770</v>
      </c>
      <c r="S10" s="31">
        <f>N10/$N$7</f>
        <v>0.14308492782813023</v>
      </c>
      <c r="T10" s="31">
        <f>N10/$N$6</f>
        <v>6.930330867409154E-2</v>
      </c>
      <c r="V10" s="29"/>
      <c r="W10" s="79"/>
      <c r="AE10" s="1" t="s">
        <v>177</v>
      </c>
    </row>
    <row r="11" spans="1:31" s="4" customFormat="1" x14ac:dyDescent="0.25">
      <c r="B11" s="235" t="s">
        <v>178</v>
      </c>
      <c r="C11" s="29">
        <f>C9-C10</f>
        <v>4107</v>
      </c>
      <c r="D11" s="29">
        <f>D9-D10</f>
        <v>980</v>
      </c>
      <c r="E11" s="29">
        <f>E9-E10</f>
        <v>2341</v>
      </c>
      <c r="F11" s="29">
        <f>F9-F10</f>
        <v>3359</v>
      </c>
      <c r="G11" s="22">
        <f t="shared" si="0"/>
        <v>0.43485689876121314</v>
      </c>
      <c r="H11" s="20">
        <f t="shared" si="1"/>
        <v>1018</v>
      </c>
      <c r="I11" s="31">
        <f>F11/$F$7</f>
        <v>0.32137389973210867</v>
      </c>
      <c r="J11" s="29">
        <f>J9-J10</f>
        <v>4776</v>
      </c>
      <c r="K11" s="22">
        <f t="shared" si="2"/>
        <v>0.42185174158975891</v>
      </c>
      <c r="L11" s="20">
        <f t="shared" si="3"/>
        <v>1417</v>
      </c>
      <c r="M11" s="31">
        <f>J11/$J$7</f>
        <v>0.40134453781512602</v>
      </c>
      <c r="N11" s="29">
        <f>N9-N10</f>
        <v>3186</v>
      </c>
      <c r="O11" s="22">
        <f t="shared" si="4"/>
        <v>-0.33291457286432158</v>
      </c>
      <c r="P11" s="20">
        <f t="shared" si="5"/>
        <v>-1590</v>
      </c>
      <c r="Q11" s="22">
        <f t="shared" si="6"/>
        <v>-0.22425127830533231</v>
      </c>
      <c r="R11" s="20">
        <f t="shared" si="7"/>
        <v>-921</v>
      </c>
      <c r="S11" s="31">
        <f>N11/$N$7</f>
        <v>0.26737160120845921</v>
      </c>
      <c r="T11" s="31">
        <f>N11/$N$6</f>
        <v>0.12950166653117634</v>
      </c>
      <c r="V11" s="29"/>
      <c r="W11" s="79"/>
      <c r="AE11" s="1" t="s">
        <v>179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180</v>
      </c>
    </row>
    <row r="13" spans="1:31" s="4" customFormat="1" x14ac:dyDescent="0.25">
      <c r="B13" s="170" t="s">
        <v>181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183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4" t="s">
        <v>171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172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173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174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175</v>
      </c>
    </row>
    <row r="44" spans="2:31" s="4" customFormat="1" hidden="1" x14ac:dyDescent="0.25">
      <c r="B44" s="235" t="s">
        <v>176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5" t="s">
        <v>178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180</v>
      </c>
    </row>
    <row r="47" spans="2:31" s="4" customFormat="1" hidden="1" x14ac:dyDescent="0.25">
      <c r="B47" s="269" t="s">
        <v>181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302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4" t="s">
        <v>171</v>
      </c>
      <c r="C124" s="225">
        <v>103516</v>
      </c>
      <c r="D124" s="225">
        <v>164258</v>
      </c>
      <c r="E124" s="225">
        <v>229131</v>
      </c>
      <c r="F124" s="225">
        <v>239109</v>
      </c>
      <c r="G124" s="226">
        <f t="shared" ref="G124:G129" si="8">F124/E124-1</f>
        <v>4.3547141155059865E-2</v>
      </c>
      <c r="H124" s="225">
        <f t="shared" ref="H124:H129" si="9">F124-E124</f>
        <v>9978</v>
      </c>
      <c r="I124" s="226"/>
      <c r="J124" s="225">
        <v>250871</v>
      </c>
      <c r="K124" s="226"/>
      <c r="L124" s="226">
        <f t="shared" ref="L124:L129" si="10">J124/F124-1</f>
        <v>4.9190954752853289E-2</v>
      </c>
      <c r="M124" s="225">
        <f t="shared" ref="M124:M129" si="11">J124-F124</f>
        <v>11762</v>
      </c>
      <c r="N124" s="226">
        <f t="shared" ref="N124:N129" si="12">J124/D124-1</f>
        <v>0.52729851818480689</v>
      </c>
      <c r="O124" s="225">
        <f t="shared" ref="O124:O129" si="13">J124-D124</f>
        <v>86613</v>
      </c>
      <c r="Z124" s="1"/>
      <c r="AE124"/>
    </row>
    <row r="125" spans="2:31" ht="18.75" x14ac:dyDescent="0.3">
      <c r="B125" s="224" t="s">
        <v>172</v>
      </c>
      <c r="C125" s="225">
        <v>61571</v>
      </c>
      <c r="D125" s="225">
        <v>104557</v>
      </c>
      <c r="E125" s="225">
        <v>134886</v>
      </c>
      <c r="F125" s="225">
        <v>146430</v>
      </c>
      <c r="G125" s="226">
        <f t="shared" si="8"/>
        <v>8.5583381522174262E-2</v>
      </c>
      <c r="H125" s="225">
        <f t="shared" si="9"/>
        <v>11544</v>
      </c>
      <c r="I125" s="226">
        <f>F125/$F$7</f>
        <v>14.0097588978186</v>
      </c>
      <c r="J125" s="225">
        <v>156566</v>
      </c>
      <c r="K125" s="226">
        <f>J125/$J$125</f>
        <v>1</v>
      </c>
      <c r="L125" s="226">
        <f t="shared" si="10"/>
        <v>6.9220788089872309E-2</v>
      </c>
      <c r="M125" s="225">
        <f t="shared" si="11"/>
        <v>10136</v>
      </c>
      <c r="N125" s="226">
        <f t="shared" si="12"/>
        <v>0.49742245856327161</v>
      </c>
      <c r="O125" s="225">
        <f t="shared" si="13"/>
        <v>52009</v>
      </c>
      <c r="Z125" s="1"/>
      <c r="AE125"/>
    </row>
    <row r="126" spans="2:31" ht="15.75" x14ac:dyDescent="0.25">
      <c r="B126" s="227" t="s">
        <v>100</v>
      </c>
      <c r="C126" s="228">
        <v>33780</v>
      </c>
      <c r="D126" s="228">
        <v>51310</v>
      </c>
      <c r="E126" s="228">
        <v>65021</v>
      </c>
      <c r="F126" s="228">
        <v>80309</v>
      </c>
      <c r="G126" s="229">
        <f t="shared" si="8"/>
        <v>0.23512403684963323</v>
      </c>
      <c r="H126" s="228">
        <f t="shared" si="9"/>
        <v>15288</v>
      </c>
      <c r="I126" s="229">
        <f>F126/$F$7</f>
        <v>7.6836012246460008</v>
      </c>
      <c r="J126" s="228">
        <v>80773</v>
      </c>
      <c r="K126" s="229">
        <f>J126/$J$125</f>
        <v>0.51590383608190793</v>
      </c>
      <c r="L126" s="229">
        <f t="shared" si="10"/>
        <v>5.7776836967213807E-3</v>
      </c>
      <c r="M126" s="228">
        <f t="shared" si="11"/>
        <v>464</v>
      </c>
      <c r="N126" s="229">
        <f t="shared" si="12"/>
        <v>0.57421555252387457</v>
      </c>
      <c r="O126" s="228">
        <f t="shared" si="13"/>
        <v>29463</v>
      </c>
      <c r="Z126" s="1"/>
      <c r="AE126"/>
    </row>
    <row r="127" spans="2:31" x14ac:dyDescent="0.25">
      <c r="B127" s="230" t="s">
        <v>103</v>
      </c>
      <c r="C127" s="231">
        <v>27791</v>
      </c>
      <c r="D127" s="231">
        <v>53247</v>
      </c>
      <c r="E127" s="231">
        <v>69865</v>
      </c>
      <c r="F127" s="231">
        <v>66121</v>
      </c>
      <c r="G127" s="232">
        <f t="shared" si="8"/>
        <v>-5.3589064624633198E-2</v>
      </c>
      <c r="H127" s="233">
        <f t="shared" si="9"/>
        <v>-3744</v>
      </c>
      <c r="I127" s="234">
        <f>F127/$F$7</f>
        <v>6.3261576731725988</v>
      </c>
      <c r="J127" s="231">
        <v>75793</v>
      </c>
      <c r="K127" s="234">
        <f>J127/$J$125</f>
        <v>0.48409616391809207</v>
      </c>
      <c r="L127" s="232">
        <f t="shared" si="10"/>
        <v>0.14627727953297742</v>
      </c>
      <c r="M127" s="233">
        <f t="shared" si="11"/>
        <v>9672</v>
      </c>
      <c r="N127" s="232">
        <f t="shared" si="12"/>
        <v>0.42342291584502423</v>
      </c>
      <c r="O127" s="233">
        <f t="shared" si="13"/>
        <v>22546</v>
      </c>
      <c r="Z127" s="1"/>
      <c r="AE127"/>
    </row>
    <row r="128" spans="2:31" x14ac:dyDescent="0.25">
      <c r="B128" s="235" t="s">
        <v>176</v>
      </c>
      <c r="C128" s="29">
        <v>5360</v>
      </c>
      <c r="D128" s="29">
        <v>8578</v>
      </c>
      <c r="E128" s="29">
        <v>10079</v>
      </c>
      <c r="F128" s="29">
        <v>22004</v>
      </c>
      <c r="G128" s="22">
        <f t="shared" si="8"/>
        <v>1.1831530905843834</v>
      </c>
      <c r="H128" s="20">
        <f t="shared" si="9"/>
        <v>11925</v>
      </c>
      <c r="I128" s="31">
        <f>F128/$F$7</f>
        <v>2.1052430156907769</v>
      </c>
      <c r="J128" s="29">
        <v>22268</v>
      </c>
      <c r="K128" s="31">
        <f>J128/$J$125</f>
        <v>0.14222755898470932</v>
      </c>
      <c r="L128" s="22">
        <f t="shared" si="10"/>
        <v>1.1997818578440178E-2</v>
      </c>
      <c r="M128" s="20">
        <f t="shared" si="11"/>
        <v>264</v>
      </c>
      <c r="N128" s="22">
        <f t="shared" si="12"/>
        <v>1.5959431102821169</v>
      </c>
      <c r="O128" s="20">
        <f t="shared" si="13"/>
        <v>13690</v>
      </c>
      <c r="Z128" s="1"/>
      <c r="AE128"/>
    </row>
    <row r="129" spans="2:31" x14ac:dyDescent="0.25">
      <c r="B129" s="235" t="s">
        <v>178</v>
      </c>
      <c r="C129" s="29">
        <f>C127-C128</f>
        <v>22431</v>
      </c>
      <c r="D129" s="29">
        <f>D127-D128</f>
        <v>44669</v>
      </c>
      <c r="E129" s="29">
        <f>E127-E128</f>
        <v>59786</v>
      </c>
      <c r="F129" s="29">
        <f>F127-F128</f>
        <v>44117</v>
      </c>
      <c r="G129" s="22">
        <f t="shared" si="8"/>
        <v>-0.26208476900946709</v>
      </c>
      <c r="H129" s="20">
        <f t="shared" si="9"/>
        <v>-15669</v>
      </c>
      <c r="I129" s="31">
        <f>F129/$F$7</f>
        <v>4.2209146574818215</v>
      </c>
      <c r="J129" s="29">
        <f>J127-J128</f>
        <v>53525</v>
      </c>
      <c r="K129" s="31">
        <f>J129/$J$125</f>
        <v>0.34186860493338272</v>
      </c>
      <c r="L129" s="22">
        <f t="shared" si="10"/>
        <v>0.21325112768320609</v>
      </c>
      <c r="M129" s="20">
        <f t="shared" si="11"/>
        <v>9408</v>
      </c>
      <c r="N129" s="22">
        <f t="shared" si="12"/>
        <v>0.19825829993955546</v>
      </c>
      <c r="O129" s="20">
        <f t="shared" si="13"/>
        <v>8856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70" t="s">
        <v>181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D66AD-4831-48DD-A73C-3C1CB9FFB41F}">
  <sheetPr codeName="Hoja38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303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310</v>
      </c>
      <c r="D5" s="241" t="s">
        <v>311</v>
      </c>
      <c r="E5" s="241" t="s">
        <v>312</v>
      </c>
      <c r="F5" s="242" t="str">
        <f>CONCATENATE("%/s total Tenerife ",RIGHT(E5,4))</f>
        <v>%/s total Tenerife 2022</v>
      </c>
      <c r="G5" s="241" t="s">
        <v>313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314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315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189</v>
      </c>
      <c r="C6" s="243">
        <v>9789</v>
      </c>
      <c r="D6" s="243">
        <v>2598</v>
      </c>
      <c r="E6" s="243">
        <v>6573</v>
      </c>
      <c r="F6" s="244">
        <f>E6/$E$6</f>
        <v>1</v>
      </c>
      <c r="G6" s="243">
        <v>10452</v>
      </c>
      <c r="H6" s="244">
        <f>G6/E6-1</f>
        <v>0.59014148790506615</v>
      </c>
      <c r="I6" s="243">
        <f>G6-E6</f>
        <v>3879</v>
      </c>
      <c r="J6" s="244">
        <f>G6/$G$6</f>
        <v>1</v>
      </c>
      <c r="K6" s="243">
        <v>11900</v>
      </c>
      <c r="L6" s="244">
        <f t="shared" ref="L6:L12" si="0">K6/G6-1</f>
        <v>0.1385380788365862</v>
      </c>
      <c r="M6" s="243">
        <f t="shared" ref="M6:M12" si="1">K6-G6</f>
        <v>1448</v>
      </c>
      <c r="N6" s="244">
        <f>K6/$K$6</f>
        <v>1</v>
      </c>
      <c r="O6" s="243">
        <v>11916</v>
      </c>
      <c r="P6" s="244">
        <f t="shared" ref="P6:P11" si="2">O6/K6-1</f>
        <v>1.3445378151260012E-3</v>
      </c>
      <c r="Q6" s="243">
        <f t="shared" ref="Q6:Q12" si="3">O6-K6</f>
        <v>16</v>
      </c>
      <c r="R6" s="244">
        <f>O6/C6-1</f>
        <v>0.21728470732454785</v>
      </c>
      <c r="S6" s="243">
        <f>O6-C6</f>
        <v>2127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45" t="s">
        <v>190</v>
      </c>
      <c r="C7" s="246">
        <v>9789</v>
      </c>
      <c r="D7" s="246">
        <v>2598</v>
      </c>
      <c r="E7" s="246">
        <v>6573</v>
      </c>
      <c r="F7" s="247">
        <f t="shared" ref="F7:F12" si="4">E7/$E$6</f>
        <v>1</v>
      </c>
      <c r="G7" s="246">
        <v>10452</v>
      </c>
      <c r="H7" s="248">
        <f>G7/E7-1</f>
        <v>0.59014148790506615</v>
      </c>
      <c r="I7" s="249">
        <f>G7-E7</f>
        <v>3879</v>
      </c>
      <c r="J7" s="247">
        <f>G7/$G$6</f>
        <v>1</v>
      </c>
      <c r="K7" s="246">
        <v>11900</v>
      </c>
      <c r="L7" s="250">
        <f t="shared" si="0"/>
        <v>0.1385380788365862</v>
      </c>
      <c r="M7" s="251">
        <f t="shared" si="1"/>
        <v>1448</v>
      </c>
      <c r="N7" s="247">
        <f>K7/$K$6</f>
        <v>1</v>
      </c>
      <c r="O7" s="246">
        <v>11916</v>
      </c>
      <c r="P7" s="248">
        <f t="shared" si="2"/>
        <v>1.3445378151260012E-3</v>
      </c>
      <c r="Q7" s="249">
        <f t="shared" si="3"/>
        <v>16</v>
      </c>
      <c r="R7" s="248">
        <f t="shared" ref="R7:R10" si="5">O7/C7-1</f>
        <v>0.21728470732454785</v>
      </c>
      <c r="S7" s="249">
        <f t="shared" ref="S7:S10" si="6">O7-C7</f>
        <v>2127</v>
      </c>
      <c r="T7" s="247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2">
        <v>4747</v>
      </c>
      <c r="D8" s="252">
        <v>1444</v>
      </c>
      <c r="E8" s="252">
        <v>2729</v>
      </c>
      <c r="F8" s="253">
        <f t="shared" si="4"/>
        <v>0.41518332572645672</v>
      </c>
      <c r="G8" s="252">
        <v>4334</v>
      </c>
      <c r="H8" s="254">
        <f>IFERROR(G8/E8-1,"-")</f>
        <v>0.58812751923781614</v>
      </c>
      <c r="I8" s="255">
        <f t="shared" ref="I8:I12" si="7">G8-E8</f>
        <v>1605</v>
      </c>
      <c r="J8" s="253">
        <f t="shared" ref="J8:J12" si="8">G8/$G$6</f>
        <v>0.4146574818216609</v>
      </c>
      <c r="K8" s="252">
        <v>5694</v>
      </c>
      <c r="L8" s="256">
        <f>IFERROR(K8/G8-1,"-")</f>
        <v>0.31379787724965391</v>
      </c>
      <c r="M8" s="257">
        <f>IF(G8=0,"nd",K8-G8)</f>
        <v>1360</v>
      </c>
      <c r="N8" s="258">
        <f t="shared" ref="N8:N12" si="9">K8/$K$6</f>
        <v>0.4784873949579832</v>
      </c>
      <c r="O8" s="252">
        <v>4119</v>
      </c>
      <c r="P8" s="256">
        <f>IFERROR(O8/K8-1,"-")</f>
        <v>-0.27660695468914642</v>
      </c>
      <c r="Q8" s="259">
        <f t="shared" si="3"/>
        <v>-1575</v>
      </c>
      <c r="R8" s="256">
        <f>IFERROR(O8/C8-1,"-")</f>
        <v>-0.13229408047187696</v>
      </c>
      <c r="S8" s="259">
        <f t="shared" si="6"/>
        <v>-628</v>
      </c>
      <c r="T8" s="258">
        <f t="shared" ref="T8:T12" si="10">O8/$O$6</f>
        <v>0.34566968781470292</v>
      </c>
      <c r="V8" s="29"/>
      <c r="W8" s="79"/>
      <c r="AE8" s="1"/>
    </row>
    <row r="9" spans="1:31" s="4" customFormat="1" x14ac:dyDescent="0.25">
      <c r="B9" s="97" t="s">
        <v>61</v>
      </c>
      <c r="C9" s="252">
        <v>5042</v>
      </c>
      <c r="D9" s="252">
        <v>1154</v>
      </c>
      <c r="E9" s="252">
        <v>3844</v>
      </c>
      <c r="F9" s="258">
        <f t="shared" si="4"/>
        <v>0.58481667427354334</v>
      </c>
      <c r="G9" s="252">
        <v>6118</v>
      </c>
      <c r="H9" s="254">
        <f>IFERROR(G9/E9-1,"-")</f>
        <v>0.5915712799167534</v>
      </c>
      <c r="I9" s="259">
        <f t="shared" si="7"/>
        <v>2274</v>
      </c>
      <c r="J9" s="258">
        <f t="shared" si="8"/>
        <v>0.58534251817833904</v>
      </c>
      <c r="K9" s="252">
        <v>6206</v>
      </c>
      <c r="L9" s="256">
        <f>IFERROR(K9/G9-1,"-")</f>
        <v>1.4383785550833528E-2</v>
      </c>
      <c r="M9" s="257">
        <f>IF(G9=0,"nd",K9-G9)</f>
        <v>88</v>
      </c>
      <c r="N9" s="258">
        <f t="shared" si="9"/>
        <v>0.5215126050420168</v>
      </c>
      <c r="O9" s="252">
        <v>7797</v>
      </c>
      <c r="P9" s="256">
        <f t="shared" si="2"/>
        <v>0.25636480825008068</v>
      </c>
      <c r="Q9" s="259">
        <f t="shared" si="3"/>
        <v>1591</v>
      </c>
      <c r="R9" s="260">
        <f t="shared" si="5"/>
        <v>0.54641015470051557</v>
      </c>
      <c r="S9" s="259">
        <f t="shared" si="6"/>
        <v>2755</v>
      </c>
      <c r="T9" s="258">
        <f t="shared" si="10"/>
        <v>0.65433031218529702</v>
      </c>
      <c r="V9" s="29"/>
      <c r="W9" s="79"/>
      <c r="AE9" s="1"/>
    </row>
    <row r="10" spans="1:31" s="4" customFormat="1" x14ac:dyDescent="0.25">
      <c r="B10" s="245" t="s">
        <v>191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180</v>
      </c>
    </row>
    <row r="14" spans="1:31" s="4" customFormat="1" x14ac:dyDescent="0.25">
      <c r="B14" s="170" t="s">
        <v>181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11,916 viajeros 
cuota: 100.0%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183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4" t="s">
        <v>171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172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173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174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175</v>
      </c>
    </row>
    <row r="45" spans="2:31" s="4" customFormat="1" hidden="1" x14ac:dyDescent="0.25">
      <c r="B45" s="235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5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180</v>
      </c>
    </row>
    <row r="48" spans="2:31" s="4" customFormat="1" hidden="1" x14ac:dyDescent="0.25">
      <c r="B48" s="269" t="s">
        <v>181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4">
        <v>2024</v>
      </c>
      <c r="K133" s="242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189</v>
      </c>
      <c r="C134" s="243">
        <v>9789</v>
      </c>
      <c r="D134" s="228">
        <v>51310</v>
      </c>
      <c r="E134" s="228">
        <v>65021</v>
      </c>
      <c r="F134" s="228">
        <v>80309</v>
      </c>
      <c r="G134" s="229">
        <f>F134/E134-1</f>
        <v>0.23512403684963323</v>
      </c>
      <c r="H134" s="228">
        <f>F134-E134</f>
        <v>15288</v>
      </c>
      <c r="I134" s="229">
        <f>F134/F$134</f>
        <v>1</v>
      </c>
      <c r="J134" s="228">
        <v>80773</v>
      </c>
      <c r="K134" s="229">
        <f>J134/J$134</f>
        <v>1</v>
      </c>
      <c r="L134" s="229">
        <f>J134/F134-1</f>
        <v>5.7776836967213807E-3</v>
      </c>
      <c r="M134" s="228">
        <f>J134-F134</f>
        <v>464</v>
      </c>
      <c r="N134" s="229">
        <f>J134/D134-1</f>
        <v>0.57421555252387457</v>
      </c>
      <c r="O134" s="228">
        <f>J134-D134</f>
        <v>29463</v>
      </c>
      <c r="Q134" s="29"/>
      <c r="R134" s="79"/>
      <c r="Z134" s="1" t="s">
        <v>173</v>
      </c>
      <c r="AE134"/>
    </row>
    <row r="135" spans="1:31" s="4" customFormat="1" x14ac:dyDescent="0.25">
      <c r="B135" s="245" t="s">
        <v>190</v>
      </c>
      <c r="C135" s="246">
        <v>9789</v>
      </c>
      <c r="D135" s="246">
        <v>51310</v>
      </c>
      <c r="E135" s="246">
        <v>65021</v>
      </c>
      <c r="F135" s="246">
        <v>80309</v>
      </c>
      <c r="G135" s="250">
        <f>IFERROR(F135/E135-1,"-")</f>
        <v>0.23512403684963323</v>
      </c>
      <c r="H135" s="246">
        <f t="shared" ref="H135:H138" si="14">F135-E135</f>
        <v>15288</v>
      </c>
      <c r="I135" s="248">
        <f>F135/F$134</f>
        <v>1</v>
      </c>
      <c r="J135" s="246">
        <v>80773</v>
      </c>
      <c r="K135" s="247">
        <f t="shared" ref="K135:K138" si="15">J135/J$134</f>
        <v>1</v>
      </c>
      <c r="L135" s="248">
        <f t="shared" ref="L135:L138" si="16">J135/F135-1</f>
        <v>5.7776836967213807E-3</v>
      </c>
      <c r="M135" s="249">
        <f t="shared" ref="M135:M138" si="17">J135-F135</f>
        <v>464</v>
      </c>
      <c r="N135" s="247">
        <f t="shared" ref="N135:N138" si="18">J135/D135-1</f>
        <v>0.57421555252387457</v>
      </c>
      <c r="O135" s="246">
        <f t="shared" ref="O135:O138" si="19">J135-D135</f>
        <v>29463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2">
        <v>4747</v>
      </c>
      <c r="D136" s="252">
        <v>17131</v>
      </c>
      <c r="E136" s="252">
        <v>22240</v>
      </c>
      <c r="F136" s="252">
        <v>31283</v>
      </c>
      <c r="G136" s="256">
        <f t="shared" ref="G136:G138" si="20">IFERROR(F136/E136-1,"-")</f>
        <v>0.40660971223021591</v>
      </c>
      <c r="H136" s="252">
        <f t="shared" si="14"/>
        <v>9043</v>
      </c>
      <c r="I136" s="260">
        <f t="shared" ref="I136:I138" si="21">F136/F$134</f>
        <v>0.38953292906149994</v>
      </c>
      <c r="J136" s="252">
        <v>28362</v>
      </c>
      <c r="K136" s="258">
        <f t="shared" si="15"/>
        <v>0.35113218525992596</v>
      </c>
      <c r="L136" s="260">
        <f t="shared" si="16"/>
        <v>-9.337339769203723E-2</v>
      </c>
      <c r="M136" s="259">
        <f t="shared" si="17"/>
        <v>-2921</v>
      </c>
      <c r="N136" s="258">
        <f t="shared" si="18"/>
        <v>0.65559511995797104</v>
      </c>
      <c r="O136" s="252">
        <f t="shared" si="19"/>
        <v>11231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21691</v>
      </c>
      <c r="D137" s="252">
        <v>34179</v>
      </c>
      <c r="E137" s="252">
        <v>42781</v>
      </c>
      <c r="F137" s="252">
        <v>49026</v>
      </c>
      <c r="G137" s="254">
        <f t="shared" si="20"/>
        <v>0.14597601739089794</v>
      </c>
      <c r="H137" s="252">
        <f t="shared" si="14"/>
        <v>6245</v>
      </c>
      <c r="I137" s="264">
        <f t="shared" si="21"/>
        <v>0.61046707093850006</v>
      </c>
      <c r="J137" s="252">
        <v>52411</v>
      </c>
      <c r="K137" s="258">
        <f t="shared" si="15"/>
        <v>0.64886781474007404</v>
      </c>
      <c r="L137" s="260">
        <f t="shared" si="16"/>
        <v>6.9044996532452219E-2</v>
      </c>
      <c r="M137" s="259">
        <f t="shared" si="17"/>
        <v>3385</v>
      </c>
      <c r="N137" s="258">
        <f t="shared" si="18"/>
        <v>0.53342695807367102</v>
      </c>
      <c r="O137" s="252">
        <f t="shared" si="19"/>
        <v>18232</v>
      </c>
      <c r="Q137" s="29"/>
      <c r="R137" s="79"/>
      <c r="Z137" s="1"/>
    </row>
    <row r="138" spans="1:31" s="4" customFormat="1" x14ac:dyDescent="0.25">
      <c r="B138" s="245" t="s">
        <v>191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180</v>
      </c>
    </row>
    <row r="140" spans="1:31" s="4" customFormat="1" ht="32.25" customHeight="1" x14ac:dyDescent="0.25">
      <c r="B140" s="308" t="s">
        <v>194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5264C-BF74-4044-802F-C1E58C8E47B5}">
  <sheetPr codeName="Hoja39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304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310</v>
      </c>
      <c r="D5" s="241" t="s">
        <v>311</v>
      </c>
      <c r="E5" s="241" t="s">
        <v>312</v>
      </c>
      <c r="F5" s="242" t="str">
        <f>CONCATENATE("%/s total Tenerife ",RIGHT(E5,4))</f>
        <v>%/s total Tenerife 2022</v>
      </c>
      <c r="G5" s="241" t="s">
        <v>313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314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315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195</v>
      </c>
      <c r="C6" s="243">
        <v>4747</v>
      </c>
      <c r="D6" s="243">
        <v>1412</v>
      </c>
      <c r="E6" s="243">
        <v>3917</v>
      </c>
      <c r="F6" s="244">
        <f>E6/$E$6</f>
        <v>1</v>
      </c>
      <c r="G6" s="243">
        <v>5450</v>
      </c>
      <c r="H6" s="244">
        <f>G6/E6-1</f>
        <v>0.39137094715343368</v>
      </c>
      <c r="I6" s="243">
        <f>G6-E6</f>
        <v>1533</v>
      </c>
      <c r="J6" s="244">
        <f>G6/$G$6</f>
        <v>1</v>
      </c>
      <c r="K6" s="243">
        <v>6504</v>
      </c>
      <c r="L6" s="244">
        <f t="shared" ref="L6:L12" si="0">K6/G6-1</f>
        <v>0.19339449541284415</v>
      </c>
      <c r="M6" s="243">
        <f t="shared" ref="M6:M12" si="1">K6-G6</f>
        <v>1054</v>
      </c>
      <c r="N6" s="244">
        <f>K6/$K$6</f>
        <v>1</v>
      </c>
      <c r="O6" s="243">
        <v>7025</v>
      </c>
      <c r="P6" s="244">
        <f t="shared" ref="P6:P11" si="2">O6/K6-1</f>
        <v>8.0104551045510508E-2</v>
      </c>
      <c r="Q6" s="243">
        <f t="shared" ref="Q6:Q12" si="3">O6-K6</f>
        <v>521</v>
      </c>
      <c r="R6" s="244">
        <f>O6/C6-1</f>
        <v>0.47988203075626701</v>
      </c>
      <c r="S6" s="243">
        <f>O6-C6</f>
        <v>2278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45" t="s">
        <v>190</v>
      </c>
      <c r="C7" s="246">
        <v>4747</v>
      </c>
      <c r="D7" s="246">
        <v>1412</v>
      </c>
      <c r="E7" s="246">
        <v>3917</v>
      </c>
      <c r="F7" s="247">
        <f t="shared" ref="F7:F12" si="4">E7/$E$6</f>
        <v>1</v>
      </c>
      <c r="G7" s="246">
        <v>5450</v>
      </c>
      <c r="H7" s="248">
        <f>G7/E7-1</f>
        <v>0.39137094715343368</v>
      </c>
      <c r="I7" s="249">
        <f>G7-E7</f>
        <v>1533</v>
      </c>
      <c r="J7" s="247">
        <f>G7/$G$6</f>
        <v>1</v>
      </c>
      <c r="K7" s="246">
        <v>6504</v>
      </c>
      <c r="L7" s="250">
        <f t="shared" si="0"/>
        <v>0.19339449541284415</v>
      </c>
      <c r="M7" s="251">
        <f t="shared" si="1"/>
        <v>1054</v>
      </c>
      <c r="N7" s="247">
        <f>K7/$K$6</f>
        <v>1</v>
      </c>
      <c r="O7" s="246">
        <v>7025</v>
      </c>
      <c r="P7" s="248">
        <f t="shared" si="2"/>
        <v>8.0104551045510508E-2</v>
      </c>
      <c r="Q7" s="249">
        <f t="shared" si="3"/>
        <v>521</v>
      </c>
      <c r="R7" s="248">
        <f t="shared" ref="R7:R10" si="5">O7/C7-1</f>
        <v>0.47988203075626701</v>
      </c>
      <c r="S7" s="249">
        <f t="shared" ref="S7:S10" si="6">O7-C7</f>
        <v>2278</v>
      </c>
      <c r="T7" s="247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2">
        <v>2186</v>
      </c>
      <c r="D8" s="252">
        <v>856</v>
      </c>
      <c r="E8" s="252">
        <v>1572</v>
      </c>
      <c r="F8" s="253">
        <f t="shared" si="4"/>
        <v>0.40132754659177944</v>
      </c>
      <c r="G8" s="252">
        <v>2120</v>
      </c>
      <c r="H8" s="254">
        <f>IFERROR(G8/E8-1,"-")</f>
        <v>0.34860050890585237</v>
      </c>
      <c r="I8" s="255">
        <f t="shared" ref="I8:I12" si="7">G8-E8</f>
        <v>548</v>
      </c>
      <c r="J8" s="253">
        <f t="shared" ref="J8:J12" si="8">G8/$G$6</f>
        <v>0.38899082568807342</v>
      </c>
      <c r="K8" s="252">
        <v>2356</v>
      </c>
      <c r="L8" s="256">
        <f>IFERROR(K8/G8-1,"-")</f>
        <v>0.11132075471698122</v>
      </c>
      <c r="M8" s="257">
        <f>IF(G8=0,"nd",K8-G8)</f>
        <v>236</v>
      </c>
      <c r="N8" s="258">
        <f t="shared" ref="N8:N12" si="9">K8/$K$6</f>
        <v>0.36223862238622384</v>
      </c>
      <c r="O8" s="252">
        <v>2375</v>
      </c>
      <c r="P8" s="256">
        <f>IFERROR(O8/K8-1,"-")</f>
        <v>8.0645161290322509E-3</v>
      </c>
      <c r="Q8" s="259">
        <f t="shared" si="3"/>
        <v>19</v>
      </c>
      <c r="R8" s="256">
        <f>IFERROR(O8/C8-1,"-")</f>
        <v>8.6459286367795096E-2</v>
      </c>
      <c r="S8" s="259">
        <f t="shared" si="6"/>
        <v>189</v>
      </c>
      <c r="T8" s="258">
        <f t="shared" ref="T8:T12" si="10">O8/$O$6</f>
        <v>0.33807829181494664</v>
      </c>
      <c r="V8" s="29"/>
      <c r="W8" s="79"/>
      <c r="AE8" s="1"/>
    </row>
    <row r="9" spans="1:31" s="4" customFormat="1" x14ac:dyDescent="0.25">
      <c r="B9" s="97" t="s">
        <v>61</v>
      </c>
      <c r="C9" s="252">
        <v>2561</v>
      </c>
      <c r="D9" s="252">
        <v>556</v>
      </c>
      <c r="E9" s="252">
        <v>2345</v>
      </c>
      <c r="F9" s="258">
        <f t="shared" si="4"/>
        <v>0.59867245340822062</v>
      </c>
      <c r="G9" s="252">
        <v>3330</v>
      </c>
      <c r="H9" s="254">
        <f>IFERROR(G9/E9-1,"-")</f>
        <v>0.42004264392324098</v>
      </c>
      <c r="I9" s="259">
        <f t="shared" si="7"/>
        <v>985</v>
      </c>
      <c r="J9" s="258">
        <f t="shared" si="8"/>
        <v>0.61100917431192658</v>
      </c>
      <c r="K9" s="252">
        <v>4148</v>
      </c>
      <c r="L9" s="256">
        <f>IFERROR(K9/G9-1,"-")</f>
        <v>0.24564564564564573</v>
      </c>
      <c r="M9" s="257">
        <f>IF(G9=0,"nd",K9-G9)</f>
        <v>818</v>
      </c>
      <c r="N9" s="258">
        <f t="shared" si="9"/>
        <v>0.63776137761377616</v>
      </c>
      <c r="O9" s="252">
        <v>4650</v>
      </c>
      <c r="P9" s="256">
        <f t="shared" si="2"/>
        <v>0.12102217936354864</v>
      </c>
      <c r="Q9" s="259">
        <f t="shared" si="3"/>
        <v>502</v>
      </c>
      <c r="R9" s="260">
        <f t="shared" si="5"/>
        <v>0.81569699336196799</v>
      </c>
      <c r="S9" s="259">
        <f t="shared" si="6"/>
        <v>2089</v>
      </c>
      <c r="T9" s="258">
        <f t="shared" si="10"/>
        <v>0.66192170818505336</v>
      </c>
      <c r="V9" s="29"/>
      <c r="W9" s="79"/>
      <c r="AE9" s="1"/>
    </row>
    <row r="10" spans="1:31" s="4" customFormat="1" x14ac:dyDescent="0.25">
      <c r="B10" s="245" t="s">
        <v>191</v>
      </c>
      <c r="C10" s="261" t="s">
        <v>227</v>
      </c>
      <c r="D10" s="261" t="s">
        <v>227</v>
      </c>
      <c r="E10" s="261" t="s">
        <v>227</v>
      </c>
      <c r="F10" s="262" t="str">
        <f>IFERROR(E10/$E$6,"-")</f>
        <v>-</v>
      </c>
      <c r="G10" s="261" t="s">
        <v>227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227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227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180</v>
      </c>
    </row>
    <row r="14" spans="1:31" s="4" customFormat="1" x14ac:dyDescent="0.25">
      <c r="B14" s="170" t="s">
        <v>181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7,025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183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4" t="s">
        <v>171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172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173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174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175</v>
      </c>
    </row>
    <row r="45" spans="2:31" s="4" customFormat="1" hidden="1" x14ac:dyDescent="0.25">
      <c r="B45" s="235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5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180</v>
      </c>
    </row>
    <row r="48" spans="2:31" s="4" customFormat="1" hidden="1" x14ac:dyDescent="0.25">
      <c r="B48" s="269" t="s">
        <v>181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4">
        <v>2024</v>
      </c>
      <c r="K133" s="242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195</v>
      </c>
      <c r="C134" s="228">
        <v>33780</v>
      </c>
      <c r="D134" s="228">
        <v>51310</v>
      </c>
      <c r="E134" s="228">
        <v>65021</v>
      </c>
      <c r="F134" s="228">
        <v>80309</v>
      </c>
      <c r="G134" s="229">
        <f>F134/E134-1</f>
        <v>0.23512403684963323</v>
      </c>
      <c r="H134" s="228">
        <f>F134-E134</f>
        <v>15288</v>
      </c>
      <c r="I134" s="229">
        <f>F134/F$134</f>
        <v>1</v>
      </c>
      <c r="J134" s="228">
        <v>80773</v>
      </c>
      <c r="K134" s="229">
        <f>J134/J$134</f>
        <v>1</v>
      </c>
      <c r="L134" s="229">
        <f>J134/F134-1</f>
        <v>5.7776836967213807E-3</v>
      </c>
      <c r="M134" s="228">
        <f>J134-F134</f>
        <v>464</v>
      </c>
      <c r="N134" s="229">
        <f>J134/D134-1</f>
        <v>0.57421555252387457</v>
      </c>
      <c r="O134" s="228">
        <f>J134-D134</f>
        <v>29463</v>
      </c>
      <c r="Q134" s="29"/>
      <c r="R134" s="79"/>
      <c r="Z134" s="1" t="s">
        <v>173</v>
      </c>
      <c r="AE134"/>
    </row>
    <row r="135" spans="1:31" s="4" customFormat="1" x14ac:dyDescent="0.25">
      <c r="B135" s="245" t="s">
        <v>190</v>
      </c>
      <c r="C135" s="246">
        <v>33780</v>
      </c>
      <c r="D135" s="246">
        <v>51310</v>
      </c>
      <c r="E135" s="246">
        <v>65021</v>
      </c>
      <c r="F135" s="246">
        <v>80309</v>
      </c>
      <c r="G135" s="250">
        <f>IFERROR(F135/E135-1,"-")</f>
        <v>0.23512403684963323</v>
      </c>
      <c r="H135" s="246">
        <f t="shared" ref="H135:H138" si="14">F135-E135</f>
        <v>15288</v>
      </c>
      <c r="I135" s="248">
        <f>F135/F$134</f>
        <v>1</v>
      </c>
      <c r="J135" s="246">
        <v>80773</v>
      </c>
      <c r="K135" s="247">
        <f t="shared" ref="K135:K138" si="15">J135/J$134</f>
        <v>1</v>
      </c>
      <c r="L135" s="248">
        <f t="shared" ref="L135:L138" si="16">J135/F135-1</f>
        <v>5.7776836967213807E-3</v>
      </c>
      <c r="M135" s="249">
        <f t="shared" ref="M135:M138" si="17">J135-F135</f>
        <v>464</v>
      </c>
      <c r="N135" s="247">
        <f t="shared" ref="N135:N138" si="18">J135/D135-1</f>
        <v>0.57421555252387457</v>
      </c>
      <c r="O135" s="246">
        <f t="shared" ref="O135:O138" si="19">J135-D135</f>
        <v>29463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2">
        <v>12089</v>
      </c>
      <c r="D136" s="252">
        <v>17131</v>
      </c>
      <c r="E136" s="252">
        <v>22240</v>
      </c>
      <c r="F136" s="252">
        <v>31283</v>
      </c>
      <c r="G136" s="256">
        <f t="shared" ref="G136:G138" si="20">IFERROR(F136/E136-1,"-")</f>
        <v>0.40660971223021591</v>
      </c>
      <c r="H136" s="252">
        <f t="shared" si="14"/>
        <v>9043</v>
      </c>
      <c r="I136" s="260">
        <f t="shared" ref="I136:I138" si="21">F136/F$134</f>
        <v>0.38953292906149994</v>
      </c>
      <c r="J136" s="252">
        <v>28362</v>
      </c>
      <c r="K136" s="258">
        <f t="shared" si="15"/>
        <v>0.35113218525992596</v>
      </c>
      <c r="L136" s="260">
        <f t="shared" si="16"/>
        <v>-9.337339769203723E-2</v>
      </c>
      <c r="M136" s="259">
        <f t="shared" si="17"/>
        <v>-2921</v>
      </c>
      <c r="N136" s="258">
        <f t="shared" si="18"/>
        <v>0.65559511995797104</v>
      </c>
      <c r="O136" s="252">
        <f t="shared" si="19"/>
        <v>11231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21691</v>
      </c>
      <c r="D137" s="252">
        <v>34179</v>
      </c>
      <c r="E137" s="252">
        <v>42781</v>
      </c>
      <c r="F137" s="252">
        <v>49026</v>
      </c>
      <c r="G137" s="254">
        <f t="shared" si="20"/>
        <v>0.14597601739089794</v>
      </c>
      <c r="H137" s="252">
        <f t="shared" si="14"/>
        <v>6245</v>
      </c>
      <c r="I137" s="264">
        <f t="shared" si="21"/>
        <v>0.61046707093850006</v>
      </c>
      <c r="J137" s="252">
        <v>52411</v>
      </c>
      <c r="K137" s="258">
        <f t="shared" si="15"/>
        <v>0.64886781474007404</v>
      </c>
      <c r="L137" s="260">
        <f t="shared" si="16"/>
        <v>6.9044996532452219E-2</v>
      </c>
      <c r="M137" s="259">
        <f t="shared" si="17"/>
        <v>3385</v>
      </c>
      <c r="N137" s="258">
        <f t="shared" si="18"/>
        <v>0.53342695807367102</v>
      </c>
      <c r="O137" s="252">
        <f t="shared" si="19"/>
        <v>18232</v>
      </c>
      <c r="Q137" s="29"/>
      <c r="R137" s="79"/>
      <c r="Z137" s="1"/>
    </row>
    <row r="138" spans="1:31" s="4" customFormat="1" x14ac:dyDescent="0.25">
      <c r="B138" s="245" t="s">
        <v>191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180</v>
      </c>
    </row>
    <row r="140" spans="1:31" s="4" customFormat="1" ht="32.25" customHeight="1" x14ac:dyDescent="0.25">
      <c r="B140" s="308" t="s">
        <v>194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B9534-BB72-4FA0-9F20-27FFCB0EB1B0}">
  <sheetPr codeName="Hoja40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310</v>
      </c>
      <c r="D5" s="241" t="s">
        <v>311</v>
      </c>
      <c r="E5" s="241" t="s">
        <v>312</v>
      </c>
      <c r="F5" s="242" t="str">
        <f>CONCATENATE("%/s total Tenerife ",RIGHT(E5,4))</f>
        <v>%/s total Tenerife 2022</v>
      </c>
      <c r="G5" s="241" t="s">
        <v>313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314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315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197</v>
      </c>
      <c r="C6" s="243">
        <v>5042</v>
      </c>
      <c r="D6" s="243">
        <v>1186</v>
      </c>
      <c r="E6" s="243">
        <v>2656</v>
      </c>
      <c r="F6" s="244">
        <f>E6/$E$6</f>
        <v>1</v>
      </c>
      <c r="G6" s="243">
        <v>5002</v>
      </c>
      <c r="H6" s="244">
        <f>G6/E6-1</f>
        <v>0.88328313253012047</v>
      </c>
      <c r="I6" s="243">
        <f>G6-E6</f>
        <v>2346</v>
      </c>
      <c r="J6" s="244">
        <f>G6/$G$6</f>
        <v>1</v>
      </c>
      <c r="K6" s="243">
        <v>5396</v>
      </c>
      <c r="L6" s="244">
        <f t="shared" ref="L6:L12" si="0">K6/G6-1</f>
        <v>7.8768492602958817E-2</v>
      </c>
      <c r="M6" s="243">
        <f t="shared" ref="M6:M12" si="1">K6-G6</f>
        <v>394</v>
      </c>
      <c r="N6" s="244">
        <f>K6/$K$6</f>
        <v>1</v>
      </c>
      <c r="O6" s="243">
        <v>4891</v>
      </c>
      <c r="P6" s="244">
        <f t="shared" ref="P6:P11" si="2">O6/K6-1</f>
        <v>-9.3587842846552971E-2</v>
      </c>
      <c r="Q6" s="243">
        <f t="shared" ref="Q6:Q12" si="3">O6-K6</f>
        <v>-505</v>
      </c>
      <c r="R6" s="244">
        <f>O6/C6-1</f>
        <v>-2.994843316144391E-2</v>
      </c>
      <c r="S6" s="243">
        <f>O6-C6</f>
        <v>-151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45" t="s">
        <v>190</v>
      </c>
      <c r="C7" s="246">
        <v>5042</v>
      </c>
      <c r="D7" s="246">
        <v>1186</v>
      </c>
      <c r="E7" s="246">
        <v>2656</v>
      </c>
      <c r="F7" s="247">
        <f t="shared" ref="F7:F12" si="4">E7/$E$6</f>
        <v>1</v>
      </c>
      <c r="G7" s="246">
        <v>5002</v>
      </c>
      <c r="H7" s="248">
        <f>G7/E7-1</f>
        <v>0.88328313253012047</v>
      </c>
      <c r="I7" s="249">
        <f>G7-E7</f>
        <v>2346</v>
      </c>
      <c r="J7" s="247">
        <f>G7/$G$6</f>
        <v>1</v>
      </c>
      <c r="K7" s="246">
        <v>5396</v>
      </c>
      <c r="L7" s="250">
        <f t="shared" si="0"/>
        <v>7.8768492602958817E-2</v>
      </c>
      <c r="M7" s="251">
        <f t="shared" si="1"/>
        <v>394</v>
      </c>
      <c r="N7" s="247">
        <f>K7/$K$6</f>
        <v>1</v>
      </c>
      <c r="O7" s="246">
        <v>4891</v>
      </c>
      <c r="P7" s="248">
        <f t="shared" si="2"/>
        <v>-9.3587842846552971E-2</v>
      </c>
      <c r="Q7" s="249">
        <f t="shared" si="3"/>
        <v>-505</v>
      </c>
      <c r="R7" s="248">
        <f t="shared" ref="R7:R10" si="5">O7/C7-1</f>
        <v>-2.994843316144391E-2</v>
      </c>
      <c r="S7" s="249">
        <f t="shared" ref="S7:S10" si="6">O7-C7</f>
        <v>-151</v>
      </c>
      <c r="T7" s="247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2">
        <v>2561</v>
      </c>
      <c r="D8" s="252">
        <v>588</v>
      </c>
      <c r="E8" s="252">
        <v>1157</v>
      </c>
      <c r="F8" s="253">
        <f t="shared" si="4"/>
        <v>0.43561746987951805</v>
      </c>
      <c r="G8" s="252">
        <v>2214</v>
      </c>
      <c r="H8" s="254">
        <f>IFERROR(G8/E8-1,"-")</f>
        <v>0.91356957649092485</v>
      </c>
      <c r="I8" s="255">
        <f t="shared" ref="I8:I12" si="7">G8-E8</f>
        <v>1057</v>
      </c>
      <c r="J8" s="253">
        <f t="shared" ref="J8:J12" si="8">G8/$G$6</f>
        <v>0.44262295081967212</v>
      </c>
      <c r="K8" s="252">
        <v>3338</v>
      </c>
      <c r="L8" s="256">
        <f>IFERROR(K8/G8-1,"-")</f>
        <v>0.50767841011743453</v>
      </c>
      <c r="M8" s="257">
        <f>IF(G8=0,"nd",K8-G8)</f>
        <v>1124</v>
      </c>
      <c r="N8" s="258">
        <f t="shared" ref="N8:N12" si="9">K8/$K$6</f>
        <v>0.61860637509266125</v>
      </c>
      <c r="O8" s="252">
        <v>1744</v>
      </c>
      <c r="P8" s="256">
        <f>IFERROR(O8/K8-1,"-")</f>
        <v>-0.47753145596165369</v>
      </c>
      <c r="Q8" s="259">
        <f t="shared" si="3"/>
        <v>-1594</v>
      </c>
      <c r="R8" s="256">
        <f>IFERROR(O8/C8-1,"-")</f>
        <v>-0.31901600937133934</v>
      </c>
      <c r="S8" s="259">
        <f t="shared" si="6"/>
        <v>-817</v>
      </c>
      <c r="T8" s="258">
        <f t="shared" ref="T8:T12" si="10">O8/$O$6</f>
        <v>0.3565732978940912</v>
      </c>
      <c r="V8" s="29"/>
      <c r="W8" s="79"/>
      <c r="AE8" s="1"/>
    </row>
    <row r="9" spans="1:31" s="4" customFormat="1" x14ac:dyDescent="0.25">
      <c r="B9" s="97" t="s">
        <v>61</v>
      </c>
      <c r="C9" s="252">
        <v>2481</v>
      </c>
      <c r="D9" s="252">
        <v>598</v>
      </c>
      <c r="E9" s="252">
        <v>1499</v>
      </c>
      <c r="F9" s="258">
        <f t="shared" si="4"/>
        <v>0.5643825301204819</v>
      </c>
      <c r="G9" s="252">
        <v>2788</v>
      </c>
      <c r="H9" s="254">
        <f>IFERROR(G9/E9-1,"-")</f>
        <v>0.85990660440293532</v>
      </c>
      <c r="I9" s="259">
        <f t="shared" si="7"/>
        <v>1289</v>
      </c>
      <c r="J9" s="258">
        <f t="shared" si="8"/>
        <v>0.55737704918032782</v>
      </c>
      <c r="K9" s="252">
        <v>2058</v>
      </c>
      <c r="L9" s="256">
        <f>IFERROR(K9/G9-1,"-")</f>
        <v>-0.26183644189383071</v>
      </c>
      <c r="M9" s="257">
        <f>IF(G9=0,"nd",K9-G9)</f>
        <v>-730</v>
      </c>
      <c r="N9" s="258">
        <f t="shared" si="9"/>
        <v>0.38139362490733875</v>
      </c>
      <c r="O9" s="252">
        <v>3147</v>
      </c>
      <c r="P9" s="256">
        <f t="shared" si="2"/>
        <v>0.52915451895043741</v>
      </c>
      <c r="Q9" s="259">
        <f t="shared" si="3"/>
        <v>1089</v>
      </c>
      <c r="R9" s="260">
        <f t="shared" si="5"/>
        <v>0.26844014510278114</v>
      </c>
      <c r="S9" s="259">
        <f t="shared" si="6"/>
        <v>666</v>
      </c>
      <c r="T9" s="258">
        <f t="shared" si="10"/>
        <v>0.6434267021059088</v>
      </c>
      <c r="V9" s="29"/>
      <c r="W9" s="79"/>
      <c r="AE9" s="1"/>
    </row>
    <row r="10" spans="1:31" s="4" customFormat="1" x14ac:dyDescent="0.25">
      <c r="B10" s="245" t="s">
        <v>191</v>
      </c>
      <c r="C10" s="261" t="s">
        <v>227</v>
      </c>
      <c r="D10" s="261" t="s">
        <v>227</v>
      </c>
      <c r="E10" s="261" t="s">
        <v>227</v>
      </c>
      <c r="F10" s="262" t="str">
        <f>IFERROR(E10/$E$6,"-")</f>
        <v>-</v>
      </c>
      <c r="G10" s="261" t="s">
        <v>227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227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227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180</v>
      </c>
    </row>
    <row r="14" spans="1:31" s="4" customFormat="1" x14ac:dyDescent="0.25">
      <c r="B14" s="170" t="s">
        <v>181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4,891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183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4" t="s">
        <v>171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172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173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174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175</v>
      </c>
    </row>
    <row r="45" spans="2:31" s="4" customFormat="1" hidden="1" x14ac:dyDescent="0.25">
      <c r="B45" s="235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5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180</v>
      </c>
    </row>
    <row r="48" spans="2:31" s="4" customFormat="1" hidden="1" x14ac:dyDescent="0.25">
      <c r="B48" s="269" t="s">
        <v>181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4">
        <v>2024</v>
      </c>
      <c r="K133" s="242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197</v>
      </c>
      <c r="C134" s="228">
        <v>27791</v>
      </c>
      <c r="D134" s="228">
        <v>53247</v>
      </c>
      <c r="E134" s="228">
        <v>69865</v>
      </c>
      <c r="F134" s="228">
        <v>66121</v>
      </c>
      <c r="G134" s="229">
        <f>F134/E134-1</f>
        <v>-5.3589064624633198E-2</v>
      </c>
      <c r="H134" s="228">
        <f>F134-E134</f>
        <v>-3744</v>
      </c>
      <c r="I134" s="229">
        <f>F134/F$134</f>
        <v>1</v>
      </c>
      <c r="J134" s="228">
        <v>75793</v>
      </c>
      <c r="K134" s="229">
        <f>J134/J$134</f>
        <v>1</v>
      </c>
      <c r="L134" s="229">
        <f>J134/F134-1</f>
        <v>0.14627727953297742</v>
      </c>
      <c r="M134" s="228">
        <f>J134-F134</f>
        <v>9672</v>
      </c>
      <c r="N134" s="229">
        <f>J134/D134-1</f>
        <v>0.42342291584502423</v>
      </c>
      <c r="O134" s="228">
        <f>J134-D134</f>
        <v>22546</v>
      </c>
      <c r="Q134" s="29"/>
      <c r="R134" s="79"/>
      <c r="Z134" s="1" t="s">
        <v>173</v>
      </c>
      <c r="AE134"/>
    </row>
    <row r="135" spans="1:31" s="4" customFormat="1" x14ac:dyDescent="0.25">
      <c r="B135" s="245" t="s">
        <v>190</v>
      </c>
      <c r="C135" s="246">
        <v>27791</v>
      </c>
      <c r="D135" s="246">
        <v>53247</v>
      </c>
      <c r="E135" s="246">
        <v>69865</v>
      </c>
      <c r="F135" s="246">
        <v>66121</v>
      </c>
      <c r="G135" s="250">
        <f>IFERROR(F135/E135-1,"-")</f>
        <v>-5.3589064624633198E-2</v>
      </c>
      <c r="H135" s="246">
        <f t="shared" ref="H135:H138" si="14">F135-E135</f>
        <v>-3744</v>
      </c>
      <c r="I135" s="248">
        <f>F135/F$134</f>
        <v>1</v>
      </c>
      <c r="J135" s="246">
        <v>75793</v>
      </c>
      <c r="K135" s="247">
        <f t="shared" ref="K135:K138" si="15">J135/J$134</f>
        <v>1</v>
      </c>
      <c r="L135" s="248">
        <f t="shared" ref="L135:L138" si="16">J135/F135-1</f>
        <v>0.14627727953297742</v>
      </c>
      <c r="M135" s="249">
        <f t="shared" ref="M135:M138" si="17">J135-F135</f>
        <v>9672</v>
      </c>
      <c r="N135" s="247">
        <f t="shared" ref="N135:N138" si="18">J135/D135-1</f>
        <v>0.42342291584502423</v>
      </c>
      <c r="O135" s="246">
        <f t="shared" ref="O135:O138" si="19">J135-D135</f>
        <v>22546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2">
        <v>11647</v>
      </c>
      <c r="D136" s="252">
        <v>15693</v>
      </c>
      <c r="E136" s="252">
        <v>29334</v>
      </c>
      <c r="F136" s="252">
        <v>29429</v>
      </c>
      <c r="G136" s="256">
        <f t="shared" ref="G136:G138" si="20">IFERROR(F136/E136-1,"-")</f>
        <v>3.2385627599371691E-3</v>
      </c>
      <c r="H136" s="252">
        <f t="shared" si="14"/>
        <v>95</v>
      </c>
      <c r="I136" s="260">
        <f t="shared" ref="I136:I138" si="21">F136/F$134</f>
        <v>0.44507796312820436</v>
      </c>
      <c r="J136" s="252">
        <v>38467</v>
      </c>
      <c r="K136" s="258">
        <f t="shared" si="15"/>
        <v>0.50752708033723426</v>
      </c>
      <c r="L136" s="260">
        <f t="shared" si="16"/>
        <v>0.3071120323490435</v>
      </c>
      <c r="M136" s="259">
        <f t="shared" si="17"/>
        <v>9038</v>
      </c>
      <c r="N136" s="258">
        <f t="shared" si="18"/>
        <v>1.451220289300962</v>
      </c>
      <c r="O136" s="252">
        <f t="shared" si="19"/>
        <v>22774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16144</v>
      </c>
      <c r="D137" s="252">
        <v>37554</v>
      </c>
      <c r="E137" s="252">
        <v>40531</v>
      </c>
      <c r="F137" s="252">
        <v>36692</v>
      </c>
      <c r="G137" s="254">
        <f t="shared" si="20"/>
        <v>-9.4717623547408203E-2</v>
      </c>
      <c r="H137" s="252">
        <f t="shared" si="14"/>
        <v>-3839</v>
      </c>
      <c r="I137" s="264">
        <f t="shared" si="21"/>
        <v>0.55492203687179564</v>
      </c>
      <c r="J137" s="252">
        <v>37326</v>
      </c>
      <c r="K137" s="258">
        <f t="shared" si="15"/>
        <v>0.49247291966276568</v>
      </c>
      <c r="L137" s="260">
        <f t="shared" si="16"/>
        <v>1.7278970892837586E-2</v>
      </c>
      <c r="M137" s="259">
        <f t="shared" si="17"/>
        <v>634</v>
      </c>
      <c r="N137" s="258">
        <f t="shared" si="18"/>
        <v>-6.0712573893593191E-3</v>
      </c>
      <c r="O137" s="252">
        <f t="shared" si="19"/>
        <v>-228</v>
      </c>
      <c r="Q137" s="29"/>
      <c r="R137" s="79"/>
      <c r="Z137" s="1"/>
    </row>
    <row r="138" spans="1:31" s="4" customFormat="1" x14ac:dyDescent="0.25">
      <c r="B138" s="245" t="s">
        <v>191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180</v>
      </c>
    </row>
    <row r="140" spans="1:31" s="4" customFormat="1" ht="32.25" customHeight="1" x14ac:dyDescent="0.25">
      <c r="B140" s="308" t="s">
        <v>194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7BC93-4F19-44AD-A001-1DF9646D78E3}">
  <sheetPr codeName="Hoja41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310</v>
      </c>
      <c r="D5" s="241" t="s">
        <v>311</v>
      </c>
      <c r="E5" s="241" t="s">
        <v>312</v>
      </c>
      <c r="F5" s="242" t="str">
        <f>CONCATENATE("%/s total Tenerife ",RIGHT(E5,4))</f>
        <v>%/s total Tenerife 2022</v>
      </c>
      <c r="G5" s="241" t="s">
        <v>313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314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315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200</v>
      </c>
      <c r="C6" s="243">
        <v>56329</v>
      </c>
      <c r="D6" s="243">
        <v>19622</v>
      </c>
      <c r="E6" s="243">
        <v>41772</v>
      </c>
      <c r="F6" s="244">
        <f>E6/$E$6</f>
        <v>1</v>
      </c>
      <c r="G6" s="243">
        <v>60988</v>
      </c>
      <c r="H6" s="244">
        <f>G6/E6-1</f>
        <v>0.46002106674327292</v>
      </c>
      <c r="I6" s="243">
        <f>G6-E6</f>
        <v>19216</v>
      </c>
      <c r="J6" s="244">
        <f>G6/$G$6</f>
        <v>1</v>
      </c>
      <c r="K6" s="243">
        <v>53225</v>
      </c>
      <c r="L6" s="244">
        <f>K6/G6-1</f>
        <v>-0.12728733521348456</v>
      </c>
      <c r="M6" s="243">
        <f>K6-G6</f>
        <v>-7763</v>
      </c>
      <c r="N6" s="244">
        <f>K6/$K$6</f>
        <v>1</v>
      </c>
      <c r="O6" s="243">
        <v>55404</v>
      </c>
      <c r="P6" s="244">
        <f>O6/K6-1</f>
        <v>4.0939408172851133E-2</v>
      </c>
      <c r="Q6" s="243">
        <f>O6-K6</f>
        <v>2179</v>
      </c>
      <c r="R6" s="244">
        <f>IFERROR(O6/C6-1,"-")</f>
        <v>-1.6421381526389611E-2</v>
      </c>
      <c r="S6" s="243">
        <f>O6-C6</f>
        <v>-925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35" t="s">
        <v>44</v>
      </c>
      <c r="C7" s="252">
        <v>8778</v>
      </c>
      <c r="D7" s="252">
        <v>5945</v>
      </c>
      <c r="E7" s="252">
        <v>8963</v>
      </c>
      <c r="F7" s="258">
        <f t="shared" ref="F7:F16" si="0">E7/$E$6</f>
        <v>0.21456956813176289</v>
      </c>
      <c r="G7" s="252">
        <v>8728</v>
      </c>
      <c r="H7" s="260">
        <f>G7/E7-1</f>
        <v>-2.6218899921901184E-2</v>
      </c>
      <c r="I7" s="259">
        <f>G7-E7</f>
        <v>-235</v>
      </c>
      <c r="J7" s="258">
        <f>G7/$G$6</f>
        <v>0.1431101200236112</v>
      </c>
      <c r="K7" s="252">
        <v>7100</v>
      </c>
      <c r="L7" s="260">
        <f>K7/G7-1</f>
        <v>-0.18652612282309811</v>
      </c>
      <c r="M7" s="259">
        <f>K7-G7</f>
        <v>-1628</v>
      </c>
      <c r="N7" s="258">
        <f>K7/$K$6</f>
        <v>0.13339596054485675</v>
      </c>
      <c r="O7" s="252">
        <v>6983</v>
      </c>
      <c r="P7" s="260">
        <f>O7/K7-1</f>
        <v>-1.6478873239436642E-2</v>
      </c>
      <c r="Q7" s="259">
        <f>O7-K7</f>
        <v>-117</v>
      </c>
      <c r="R7" s="260">
        <f t="shared" ref="R7:R16" si="1">IFERROR(O7/C7-1,"-")</f>
        <v>-0.20448849396217816</v>
      </c>
      <c r="S7" s="259">
        <f t="shared" ref="S7:S16" si="2">O7-C7</f>
        <v>-1795</v>
      </c>
      <c r="T7" s="258">
        <f>O7/$O$6</f>
        <v>0.12603783120352322</v>
      </c>
      <c r="V7" s="29"/>
      <c r="W7" s="79"/>
      <c r="AE7" s="1" t="s">
        <v>175</v>
      </c>
    </row>
    <row r="8" spans="1:31" s="4" customFormat="1" x14ac:dyDescent="0.25">
      <c r="B8" s="235" t="s">
        <v>45</v>
      </c>
      <c r="C8" s="252">
        <v>5572</v>
      </c>
      <c r="D8" s="252">
        <v>1875</v>
      </c>
      <c r="E8" s="252">
        <v>4149</v>
      </c>
      <c r="F8" s="258">
        <f t="shared" si="0"/>
        <v>9.9324906636024127E-2</v>
      </c>
      <c r="G8" s="252">
        <v>5690</v>
      </c>
      <c r="H8" s="260">
        <f t="shared" ref="H8:H16" si="3">G8/E8-1</f>
        <v>0.37141479874668604</v>
      </c>
      <c r="I8" s="259">
        <f t="shared" ref="I8:I16" si="4">G8-E8</f>
        <v>1541</v>
      </c>
      <c r="J8" s="258">
        <f t="shared" ref="J8:J16" si="5">G8/$G$6</f>
        <v>9.3297042041057252E-2</v>
      </c>
      <c r="K8" s="252">
        <v>4403</v>
      </c>
      <c r="L8" s="260">
        <f t="shared" ref="L8:L16" si="6">K8/G8-1</f>
        <v>-0.22618629173989457</v>
      </c>
      <c r="M8" s="259">
        <f t="shared" ref="M8:M16" si="7">K8-G8</f>
        <v>-1287</v>
      </c>
      <c r="N8" s="258">
        <f t="shared" ref="N8:N16" si="8">K8/$K$6</f>
        <v>8.2724283701268206E-2</v>
      </c>
      <c r="O8" s="252">
        <v>5520</v>
      </c>
      <c r="P8" s="260">
        <f t="shared" ref="P8:P16" si="9">O8/K8-1</f>
        <v>0.25369066545537144</v>
      </c>
      <c r="Q8" s="259">
        <f t="shared" ref="Q8:Q16" si="10">O8-K8</f>
        <v>1117</v>
      </c>
      <c r="R8" s="260">
        <f t="shared" si="1"/>
        <v>-9.3323761665470295E-3</v>
      </c>
      <c r="S8" s="259">
        <f t="shared" si="2"/>
        <v>-52</v>
      </c>
      <c r="T8" s="258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35" t="s">
        <v>46</v>
      </c>
      <c r="C9" s="252">
        <v>425</v>
      </c>
      <c r="D9" s="252">
        <v>107</v>
      </c>
      <c r="E9" s="252">
        <v>161</v>
      </c>
      <c r="F9" s="253">
        <f t="shared" si="0"/>
        <v>3.8542564397203868E-3</v>
      </c>
      <c r="G9" s="252">
        <v>3478</v>
      </c>
      <c r="H9" s="264">
        <f t="shared" si="3"/>
        <v>20.602484472049689</v>
      </c>
      <c r="I9" s="255">
        <f t="shared" si="4"/>
        <v>3317</v>
      </c>
      <c r="J9" s="253">
        <f t="shared" si="5"/>
        <v>5.7027611989243783E-2</v>
      </c>
      <c r="K9" s="252">
        <v>596</v>
      </c>
      <c r="L9" s="260">
        <f t="shared" si="6"/>
        <v>-0.82863714778608399</v>
      </c>
      <c r="M9" s="259">
        <f t="shared" si="7"/>
        <v>-2882</v>
      </c>
      <c r="N9" s="258">
        <f t="shared" si="8"/>
        <v>1.1197745420385158E-2</v>
      </c>
      <c r="O9" s="252">
        <v>902</v>
      </c>
      <c r="P9" s="260">
        <f t="shared" si="9"/>
        <v>0.51342281879194629</v>
      </c>
      <c r="Q9" s="259">
        <f t="shared" si="10"/>
        <v>306</v>
      </c>
      <c r="R9" s="260">
        <f t="shared" si="1"/>
        <v>1.1223529411764708</v>
      </c>
      <c r="S9" s="259">
        <f t="shared" si="2"/>
        <v>477</v>
      </c>
      <c r="T9" s="258">
        <f t="shared" si="11"/>
        <v>1.6280412966572809E-2</v>
      </c>
      <c r="V9" s="29"/>
      <c r="W9" s="79"/>
      <c r="AE9" s="1"/>
    </row>
    <row r="10" spans="1:31" s="4" customFormat="1" x14ac:dyDescent="0.25">
      <c r="B10" s="235" t="s">
        <v>48</v>
      </c>
      <c r="C10" s="252">
        <v>19992</v>
      </c>
      <c r="D10" s="252">
        <v>2136</v>
      </c>
      <c r="E10" s="252">
        <v>12392</v>
      </c>
      <c r="F10" s="258">
        <f t="shared" si="0"/>
        <v>0.29665804845350952</v>
      </c>
      <c r="G10" s="252">
        <v>18745</v>
      </c>
      <c r="H10" s="260">
        <f t="shared" si="3"/>
        <v>0.51266946417043258</v>
      </c>
      <c r="I10" s="259">
        <f t="shared" si="4"/>
        <v>6353</v>
      </c>
      <c r="J10" s="258">
        <f t="shared" si="5"/>
        <v>0.30735554535318421</v>
      </c>
      <c r="K10" s="252">
        <v>17189</v>
      </c>
      <c r="L10" s="260">
        <f t="shared" si="6"/>
        <v>-8.3008802347292576E-2</v>
      </c>
      <c r="M10" s="259">
        <f t="shared" si="7"/>
        <v>-1556</v>
      </c>
      <c r="N10" s="258">
        <f t="shared" si="8"/>
        <v>0.32294974166275248</v>
      </c>
      <c r="O10" s="252">
        <v>18625</v>
      </c>
      <c r="P10" s="260">
        <f t="shared" si="9"/>
        <v>8.3541799988364751E-2</v>
      </c>
      <c r="Q10" s="259">
        <f t="shared" si="10"/>
        <v>1436</v>
      </c>
      <c r="R10" s="260">
        <f t="shared" si="1"/>
        <v>-6.8377350940376114E-2</v>
      </c>
      <c r="S10" s="259">
        <f t="shared" si="2"/>
        <v>-1367</v>
      </c>
      <c r="T10" s="258">
        <f>O10/$O$6</f>
        <v>0.33616706374990973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3097</v>
      </c>
      <c r="D11" s="252">
        <v>929</v>
      </c>
      <c r="E11" s="252">
        <v>1925</v>
      </c>
      <c r="F11" s="253">
        <f t="shared" si="0"/>
        <v>4.608350090970028E-2</v>
      </c>
      <c r="G11" s="252">
        <v>2578</v>
      </c>
      <c r="H11" s="264">
        <f t="shared" si="3"/>
        <v>0.33922077922077931</v>
      </c>
      <c r="I11" s="255">
        <f t="shared" si="4"/>
        <v>653</v>
      </c>
      <c r="J11" s="253">
        <f t="shared" si="5"/>
        <v>4.2270610611923658E-2</v>
      </c>
      <c r="K11" s="252">
        <v>2281</v>
      </c>
      <c r="L11" s="260">
        <f t="shared" si="6"/>
        <v>-0.11520558572536854</v>
      </c>
      <c r="M11" s="259">
        <f t="shared" si="7"/>
        <v>-297</v>
      </c>
      <c r="N11" s="258">
        <f t="shared" si="8"/>
        <v>4.2855800845467355E-2</v>
      </c>
      <c r="O11" s="252">
        <v>2599</v>
      </c>
      <c r="P11" s="260">
        <f t="shared" si="9"/>
        <v>0.13941253836036815</v>
      </c>
      <c r="Q11" s="259">
        <f t="shared" si="10"/>
        <v>318</v>
      </c>
      <c r="R11" s="260">
        <f t="shared" si="1"/>
        <v>-0.16080077494349365</v>
      </c>
      <c r="S11" s="259">
        <f t="shared" si="2"/>
        <v>-498</v>
      </c>
      <c r="T11" s="258">
        <f t="shared" si="11"/>
        <v>4.690997039924915E-2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9789</v>
      </c>
      <c r="D12" s="252">
        <v>2598</v>
      </c>
      <c r="E12" s="252">
        <v>6573</v>
      </c>
      <c r="F12" s="258">
        <f t="shared" si="0"/>
        <v>0.15735420856075841</v>
      </c>
      <c r="G12" s="252">
        <v>10452</v>
      </c>
      <c r="H12" s="260">
        <f t="shared" si="3"/>
        <v>0.59014148790506615</v>
      </c>
      <c r="I12" s="259">
        <f t="shared" si="4"/>
        <v>3879</v>
      </c>
      <c r="J12" s="258">
        <f t="shared" si="5"/>
        <v>0.17137797599527776</v>
      </c>
      <c r="K12" s="252">
        <v>11900</v>
      </c>
      <c r="L12" s="260">
        <f t="shared" si="6"/>
        <v>0.1385380788365862</v>
      </c>
      <c r="M12" s="259">
        <f t="shared" si="7"/>
        <v>1448</v>
      </c>
      <c r="N12" s="258">
        <f t="shared" si="8"/>
        <v>0.2235791451385627</v>
      </c>
      <c r="O12" s="252">
        <v>11916</v>
      </c>
      <c r="P12" s="260">
        <f t="shared" si="9"/>
        <v>1.3445378151260012E-3</v>
      </c>
      <c r="Q12" s="259">
        <f t="shared" si="10"/>
        <v>16</v>
      </c>
      <c r="R12" s="260">
        <f t="shared" si="1"/>
        <v>0.21728470732454785</v>
      </c>
      <c r="S12" s="259">
        <f t="shared" si="2"/>
        <v>2127</v>
      </c>
      <c r="T12" s="258">
        <f t="shared" si="11"/>
        <v>0.21507472384665366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3059</v>
      </c>
      <c r="D13" s="252">
        <v>582</v>
      </c>
      <c r="E13" s="252">
        <v>1773</v>
      </c>
      <c r="F13" s="253">
        <f t="shared" si="0"/>
        <v>4.2444699798908359E-2</v>
      </c>
      <c r="G13" s="252">
        <v>3042</v>
      </c>
      <c r="H13" s="264">
        <f t="shared" si="3"/>
        <v>0.71573604060913709</v>
      </c>
      <c r="I13" s="255">
        <f t="shared" si="4"/>
        <v>1269</v>
      </c>
      <c r="J13" s="253">
        <f t="shared" si="5"/>
        <v>4.9878664655342034E-2</v>
      </c>
      <c r="K13" s="252">
        <v>2177</v>
      </c>
      <c r="L13" s="260">
        <f t="shared" si="6"/>
        <v>-0.28435239973701509</v>
      </c>
      <c r="M13" s="259">
        <f t="shared" si="7"/>
        <v>-865</v>
      </c>
      <c r="N13" s="258">
        <f t="shared" si="8"/>
        <v>4.0901831845937063E-2</v>
      </c>
      <c r="O13" s="252">
        <v>2652</v>
      </c>
      <c r="P13" s="260">
        <f t="shared" si="9"/>
        <v>0.21819016995865881</v>
      </c>
      <c r="Q13" s="259">
        <f t="shared" si="10"/>
        <v>475</v>
      </c>
      <c r="R13" s="260">
        <f t="shared" si="1"/>
        <v>-0.13305001634521085</v>
      </c>
      <c r="S13" s="259">
        <f t="shared" si="2"/>
        <v>-407</v>
      </c>
      <c r="T13" s="258">
        <f t="shared" si="11"/>
        <v>4.7866580030322722E-2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827</v>
      </c>
      <c r="D14" s="252">
        <v>3353</v>
      </c>
      <c r="E14" s="252">
        <v>744</v>
      </c>
      <c r="F14" s="258">
        <f t="shared" si="0"/>
        <v>1.7810973858086755E-2</v>
      </c>
      <c r="G14" s="252">
        <v>1649</v>
      </c>
      <c r="H14" s="260">
        <f t="shared" si="3"/>
        <v>1.2163978494623655</v>
      </c>
      <c r="I14" s="259">
        <f t="shared" si="4"/>
        <v>905</v>
      </c>
      <c r="J14" s="258">
        <f t="shared" si="5"/>
        <v>2.7038105856889878E-2</v>
      </c>
      <c r="K14" s="252">
        <v>1032</v>
      </c>
      <c r="L14" s="260">
        <f t="shared" si="6"/>
        <v>-0.37416616130988478</v>
      </c>
      <c r="M14" s="259">
        <f t="shared" si="7"/>
        <v>-617</v>
      </c>
      <c r="N14" s="258">
        <f t="shared" si="8"/>
        <v>1.9389384687646782E-2</v>
      </c>
      <c r="O14" s="252">
        <v>851</v>
      </c>
      <c r="P14" s="260">
        <f t="shared" si="9"/>
        <v>-0.17538759689922478</v>
      </c>
      <c r="Q14" s="259">
        <f t="shared" si="10"/>
        <v>-181</v>
      </c>
      <c r="R14" s="260">
        <f t="shared" si="1"/>
        <v>2.9020556227327798E-2</v>
      </c>
      <c r="S14" s="259">
        <f t="shared" si="2"/>
        <v>24</v>
      </c>
      <c r="T14" s="258">
        <f t="shared" si="11"/>
        <v>1.5359901812143528E-2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2373</v>
      </c>
      <c r="D15" s="252">
        <v>570</v>
      </c>
      <c r="E15" s="252">
        <v>2005</v>
      </c>
      <c r="F15" s="253">
        <f t="shared" si="0"/>
        <v>4.7998659389064446E-2</v>
      </c>
      <c r="G15" s="252">
        <v>2787</v>
      </c>
      <c r="H15" s="264">
        <f t="shared" si="3"/>
        <v>0.39002493765586044</v>
      </c>
      <c r="I15" s="255">
        <f t="shared" si="4"/>
        <v>782</v>
      </c>
      <c r="J15" s="253">
        <f t="shared" si="5"/>
        <v>4.5697514265101331E-2</v>
      </c>
      <c r="K15" s="252">
        <v>2799</v>
      </c>
      <c r="L15" s="260">
        <f t="shared" si="6"/>
        <v>4.3057050592034685E-3</v>
      </c>
      <c r="M15" s="259">
        <f t="shared" si="7"/>
        <v>12</v>
      </c>
      <c r="N15" s="258">
        <f t="shared" si="8"/>
        <v>5.2588069516204788E-2</v>
      </c>
      <c r="O15" s="252">
        <v>2131</v>
      </c>
      <c r="P15" s="260">
        <f t="shared" si="9"/>
        <v>-0.23865666309396216</v>
      </c>
      <c r="Q15" s="259">
        <f t="shared" si="10"/>
        <v>-668</v>
      </c>
      <c r="R15" s="260">
        <f t="shared" si="1"/>
        <v>-0.1019806152549515</v>
      </c>
      <c r="S15" s="259">
        <f t="shared" si="2"/>
        <v>-242</v>
      </c>
      <c r="T15" s="258">
        <f t="shared" si="11"/>
        <v>3.8462926864486317E-2</v>
      </c>
      <c r="V15" s="29"/>
      <c r="W15" s="79"/>
      <c r="AE15" s="1"/>
    </row>
    <row r="16" spans="1:31" s="4" customFormat="1" x14ac:dyDescent="0.25">
      <c r="B16" s="235" t="s">
        <v>201</v>
      </c>
      <c r="C16" s="252">
        <f>C6-SUM(C7:C15)</f>
        <v>2417</v>
      </c>
      <c r="D16" s="252">
        <f>D6-SUM(D7:D15)</f>
        <v>1527</v>
      </c>
      <c r="E16" s="252">
        <f>E6-SUM(E7:E15)</f>
        <v>3087</v>
      </c>
      <c r="F16" s="258">
        <f t="shared" si="0"/>
        <v>7.3901177822464803E-2</v>
      </c>
      <c r="G16" s="252">
        <f>G6-SUM(G7:G15)</f>
        <v>3839</v>
      </c>
      <c r="H16" s="260">
        <f t="shared" si="3"/>
        <v>0.24360220278587619</v>
      </c>
      <c r="I16" s="259">
        <f t="shared" si="4"/>
        <v>752</v>
      </c>
      <c r="J16" s="258">
        <f t="shared" si="5"/>
        <v>6.2946809208368856E-2</v>
      </c>
      <c r="K16" s="252">
        <f>K6-SUM(K7:K15)</f>
        <v>3748</v>
      </c>
      <c r="L16" s="260">
        <f t="shared" si="6"/>
        <v>-2.3704089606668366E-2</v>
      </c>
      <c r="M16" s="259">
        <f t="shared" si="7"/>
        <v>-91</v>
      </c>
      <c r="N16" s="258">
        <f t="shared" si="8"/>
        <v>7.0418036636918743E-2</v>
      </c>
      <c r="O16" s="252">
        <f>O6-SUM(O7:O15)</f>
        <v>3225</v>
      </c>
      <c r="P16" s="260">
        <f t="shared" si="9"/>
        <v>-0.13954108858057634</v>
      </c>
      <c r="Q16" s="259">
        <f t="shared" si="10"/>
        <v>-523</v>
      </c>
      <c r="R16" s="260">
        <f t="shared" si="1"/>
        <v>0.33429871741828721</v>
      </c>
      <c r="S16" s="259">
        <f t="shared" si="2"/>
        <v>808</v>
      </c>
      <c r="T16" s="258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180</v>
      </c>
    </row>
    <row r="18" spans="2:31" s="4" customFormat="1" x14ac:dyDescent="0.25">
      <c r="B18" s="170" t="s">
        <v>181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183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4" t="s">
        <v>171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172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173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174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175</v>
      </c>
    </row>
    <row r="49" spans="2:31" s="4" customFormat="1" hidden="1" x14ac:dyDescent="0.25">
      <c r="B49" s="235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5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180</v>
      </c>
    </row>
    <row r="52" spans="2:31" s="4" customFormat="1" hidden="1" x14ac:dyDescent="0.25">
      <c r="B52" s="269" t="s">
        <v>181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200</v>
      </c>
      <c r="C136" s="228">
        <v>456683</v>
      </c>
      <c r="D136" s="228">
        <v>800301</v>
      </c>
      <c r="E136" s="228">
        <v>1016781</v>
      </c>
      <c r="F136" s="228">
        <v>1041269</v>
      </c>
      <c r="G136" s="229">
        <f>F136/E136-1</f>
        <v>2.4083848931087504E-2</v>
      </c>
      <c r="H136" s="228">
        <f>F136-E136</f>
        <v>24488</v>
      </c>
      <c r="I136" s="229">
        <f>F136/F$136</f>
        <v>1</v>
      </c>
      <c r="J136" s="228">
        <v>1058434</v>
      </c>
      <c r="K136" s="229">
        <f>H136/H$136</f>
        <v>1</v>
      </c>
      <c r="L136" s="229">
        <f>J136/F136-1</f>
        <v>1.6484693196474609E-2</v>
      </c>
      <c r="M136" s="228">
        <f>J136-F136</f>
        <v>17165</v>
      </c>
      <c r="N136" s="229">
        <f>J136/C136-1</f>
        <v>1.3176557918731375</v>
      </c>
      <c r="O136" s="228">
        <f>J136-C136</f>
        <v>601751</v>
      </c>
      <c r="Q136" s="29"/>
      <c r="R136" s="79"/>
      <c r="Z136" s="1" t="s">
        <v>173</v>
      </c>
      <c r="AE136"/>
    </row>
    <row r="137" spans="1:31" s="4" customFormat="1" x14ac:dyDescent="0.25">
      <c r="B137" s="235" t="s">
        <v>44</v>
      </c>
      <c r="C137" s="252">
        <v>117997</v>
      </c>
      <c r="D137" s="252">
        <v>247584</v>
      </c>
      <c r="E137" s="252">
        <v>207208</v>
      </c>
      <c r="F137" s="252">
        <v>181512</v>
      </c>
      <c r="G137" s="258">
        <f t="shared" ref="G137:G146" si="12">F137/E137-1</f>
        <v>-0.12401065595922933</v>
      </c>
      <c r="H137" s="265">
        <f t="shared" ref="H137:H146" si="13">F137-E137</f>
        <v>-25696</v>
      </c>
      <c r="I137" s="260">
        <f t="shared" ref="I137:K146" si="14">F137/F$136</f>
        <v>0.17431806766551197</v>
      </c>
      <c r="J137" s="252">
        <v>161819</v>
      </c>
      <c r="K137" s="260">
        <f t="shared" si="14"/>
        <v>-1.049330284220843</v>
      </c>
      <c r="L137" s="260">
        <f t="shared" ref="L137:L146" si="15">J137/F137-1</f>
        <v>-0.10849420423994005</v>
      </c>
      <c r="M137" s="259">
        <f t="shared" ref="M137:M146" si="16">J137-F137</f>
        <v>-19693</v>
      </c>
      <c r="N137" s="258">
        <f t="shared" ref="N137:N146" si="17">J137/C137-1</f>
        <v>0.37138232327940535</v>
      </c>
      <c r="O137" s="252">
        <f t="shared" ref="O137:O146" si="18">J137-C137</f>
        <v>43822</v>
      </c>
      <c r="Q137" s="29"/>
      <c r="R137" s="79"/>
      <c r="Z137" s="1" t="s">
        <v>175</v>
      </c>
    </row>
    <row r="138" spans="1:31" s="4" customFormat="1" x14ac:dyDescent="0.25">
      <c r="B138" s="235" t="s">
        <v>45</v>
      </c>
      <c r="C138" s="252">
        <v>51760</v>
      </c>
      <c r="D138" s="252">
        <v>83468</v>
      </c>
      <c r="E138" s="252">
        <v>123951</v>
      </c>
      <c r="F138" s="252">
        <v>118966</v>
      </c>
      <c r="G138" s="258">
        <f t="shared" si="12"/>
        <v>-4.0217505304515511E-2</v>
      </c>
      <c r="H138" s="265">
        <f t="shared" si="13"/>
        <v>-4985</v>
      </c>
      <c r="I138" s="260">
        <f t="shared" si="14"/>
        <v>0.1142509764527706</v>
      </c>
      <c r="J138" s="252">
        <v>114660</v>
      </c>
      <c r="K138" s="260">
        <f t="shared" si="14"/>
        <v>-0.20356909506697157</v>
      </c>
      <c r="L138" s="260">
        <f t="shared" si="15"/>
        <v>-3.6195215439705497E-2</v>
      </c>
      <c r="M138" s="259">
        <f t="shared" si="16"/>
        <v>-4306</v>
      </c>
      <c r="N138" s="258">
        <f t="shared" si="17"/>
        <v>1.2152241112828439</v>
      </c>
      <c r="O138" s="252">
        <f t="shared" si="18"/>
        <v>62900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2339</v>
      </c>
      <c r="D139" s="252">
        <v>4950</v>
      </c>
      <c r="E139" s="252">
        <v>6762</v>
      </c>
      <c r="F139" s="252">
        <v>20250</v>
      </c>
      <c r="G139" s="258">
        <f t="shared" si="12"/>
        <v>1.9946761313220942</v>
      </c>
      <c r="H139" s="265">
        <f t="shared" si="13"/>
        <v>13488</v>
      </c>
      <c r="I139" s="260">
        <f t="shared" si="14"/>
        <v>1.9447424248681178E-2</v>
      </c>
      <c r="J139" s="252">
        <v>11054</v>
      </c>
      <c r="K139" s="264">
        <f t="shared" si="14"/>
        <v>0.55080039202874875</v>
      </c>
      <c r="L139" s="260">
        <f t="shared" si="15"/>
        <v>-0.45412345679012345</v>
      </c>
      <c r="M139" s="259">
        <f t="shared" si="16"/>
        <v>-9196</v>
      </c>
      <c r="N139" s="258">
        <f t="shared" si="17"/>
        <v>3.725951261222745</v>
      </c>
      <c r="O139" s="252">
        <f t="shared" si="18"/>
        <v>8715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103133</v>
      </c>
      <c r="D140" s="252">
        <v>181693</v>
      </c>
      <c r="E140" s="252">
        <v>342343</v>
      </c>
      <c r="F140" s="252">
        <v>341923</v>
      </c>
      <c r="G140" s="258">
        <f t="shared" si="12"/>
        <v>-1.2268397484394011E-3</v>
      </c>
      <c r="H140" s="265">
        <f t="shared" si="13"/>
        <v>-420</v>
      </c>
      <c r="I140" s="260">
        <f t="shared" si="14"/>
        <v>0.32837143908058342</v>
      </c>
      <c r="J140" s="252">
        <v>382237</v>
      </c>
      <c r="K140" s="260">
        <f t="shared" si="14"/>
        <v>-1.7151257758902319E-2</v>
      </c>
      <c r="L140" s="260">
        <f t="shared" si="15"/>
        <v>0.1179037385610211</v>
      </c>
      <c r="M140" s="259">
        <f t="shared" si="16"/>
        <v>40314</v>
      </c>
      <c r="N140" s="258">
        <f t="shared" si="17"/>
        <v>2.7062530906693301</v>
      </c>
      <c r="O140" s="252">
        <f t="shared" si="18"/>
        <v>279104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30584</v>
      </c>
      <c r="D141" s="252">
        <v>44398</v>
      </c>
      <c r="E141" s="252">
        <v>48630</v>
      </c>
      <c r="F141" s="252">
        <v>55684</v>
      </c>
      <c r="G141" s="258">
        <f t="shared" si="12"/>
        <v>0.14505449311124829</v>
      </c>
      <c r="H141" s="265">
        <f t="shared" si="13"/>
        <v>7054</v>
      </c>
      <c r="I141" s="260">
        <f t="shared" si="14"/>
        <v>5.3477055400669757E-2</v>
      </c>
      <c r="J141" s="252">
        <v>49807</v>
      </c>
      <c r="K141" s="264">
        <f t="shared" si="14"/>
        <v>0.28805945769356417</v>
      </c>
      <c r="L141" s="260">
        <f t="shared" si="15"/>
        <v>-0.10554198692622652</v>
      </c>
      <c r="M141" s="259">
        <f t="shared" si="16"/>
        <v>-5877</v>
      </c>
      <c r="N141" s="258">
        <f t="shared" si="17"/>
        <v>0.62853125817420863</v>
      </c>
      <c r="O141" s="252">
        <f t="shared" si="18"/>
        <v>19223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61571</v>
      </c>
      <c r="D142" s="252">
        <v>104557</v>
      </c>
      <c r="E142" s="252">
        <v>134886</v>
      </c>
      <c r="F142" s="252">
        <v>146430</v>
      </c>
      <c r="G142" s="258">
        <f t="shared" si="12"/>
        <v>8.5583381522174262E-2</v>
      </c>
      <c r="H142" s="265">
        <f t="shared" si="13"/>
        <v>11544</v>
      </c>
      <c r="I142" s="260">
        <f t="shared" si="14"/>
        <v>0.14062648556713012</v>
      </c>
      <c r="J142" s="252">
        <v>156566</v>
      </c>
      <c r="K142" s="260">
        <f t="shared" si="14"/>
        <v>0.47141457040182949</v>
      </c>
      <c r="L142" s="260">
        <f t="shared" si="15"/>
        <v>6.9220788089872309E-2</v>
      </c>
      <c r="M142" s="259">
        <f t="shared" si="16"/>
        <v>10136</v>
      </c>
      <c r="N142" s="258">
        <f t="shared" si="17"/>
        <v>1.5428529664939665</v>
      </c>
      <c r="O142" s="252">
        <f t="shared" si="18"/>
        <v>94995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16023</v>
      </c>
      <c r="D143" s="252">
        <v>21732</v>
      </c>
      <c r="E143" s="252">
        <v>33809</v>
      </c>
      <c r="F143" s="252">
        <v>37722</v>
      </c>
      <c r="G143" s="258">
        <f t="shared" si="12"/>
        <v>0.11573841284864983</v>
      </c>
      <c r="H143" s="265">
        <f t="shared" si="13"/>
        <v>3913</v>
      </c>
      <c r="I143" s="260">
        <f t="shared" si="14"/>
        <v>3.6226950000432162E-2</v>
      </c>
      <c r="J143" s="252">
        <v>35821</v>
      </c>
      <c r="K143" s="264">
        <f t="shared" si="14"/>
        <v>0.15979255145377327</v>
      </c>
      <c r="L143" s="260">
        <f t="shared" si="15"/>
        <v>-5.0394994963151474E-2</v>
      </c>
      <c r="M143" s="259">
        <f t="shared" si="16"/>
        <v>-1901</v>
      </c>
      <c r="N143" s="258">
        <f t="shared" si="17"/>
        <v>1.2355988266866378</v>
      </c>
      <c r="O143" s="252">
        <f t="shared" si="18"/>
        <v>19798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26839</v>
      </c>
      <c r="D144" s="252">
        <v>45216</v>
      </c>
      <c r="E144" s="252">
        <v>29061</v>
      </c>
      <c r="F144" s="252">
        <v>32018</v>
      </c>
      <c r="G144" s="258">
        <f t="shared" si="12"/>
        <v>0.10175148824885594</v>
      </c>
      <c r="H144" s="265">
        <f t="shared" si="13"/>
        <v>2957</v>
      </c>
      <c r="I144" s="260">
        <f t="shared" si="14"/>
        <v>3.0749018745396241E-2</v>
      </c>
      <c r="J144" s="252">
        <v>29188</v>
      </c>
      <c r="K144" s="260">
        <f t="shared" si="14"/>
        <v>0.12075302188827181</v>
      </c>
      <c r="L144" s="260">
        <f t="shared" si="15"/>
        <v>-8.838778187269658E-2</v>
      </c>
      <c r="M144" s="259">
        <f t="shared" si="16"/>
        <v>-2830</v>
      </c>
      <c r="N144" s="258">
        <f t="shared" si="17"/>
        <v>8.752188978724984E-2</v>
      </c>
      <c r="O144" s="252">
        <f t="shared" si="18"/>
        <v>2349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24273</v>
      </c>
      <c r="D145" s="252">
        <v>26311</v>
      </c>
      <c r="E145" s="252">
        <v>32375</v>
      </c>
      <c r="F145" s="252">
        <v>47068</v>
      </c>
      <c r="G145" s="258">
        <f t="shared" si="12"/>
        <v>0.45383783783783782</v>
      </c>
      <c r="H145" s="265">
        <f t="shared" si="13"/>
        <v>14693</v>
      </c>
      <c r="I145" s="260">
        <f t="shared" si="14"/>
        <v>4.5202536520342007E-2</v>
      </c>
      <c r="J145" s="252">
        <v>61312</v>
      </c>
      <c r="K145" s="264">
        <f t="shared" si="14"/>
        <v>0.60000816726559947</v>
      </c>
      <c r="L145" s="260">
        <f t="shared" si="15"/>
        <v>0.30262598793235318</v>
      </c>
      <c r="M145" s="259">
        <f t="shared" si="16"/>
        <v>14244</v>
      </c>
      <c r="N145" s="258">
        <f t="shared" si="17"/>
        <v>1.5259341655337204</v>
      </c>
      <c r="O145" s="252">
        <f t="shared" si="18"/>
        <v>37039</v>
      </c>
      <c r="Q145" s="29"/>
      <c r="R145" s="79"/>
      <c r="Z145" s="1"/>
    </row>
    <row r="146" spans="2:31" s="4" customFormat="1" x14ac:dyDescent="0.25">
      <c r="B146" s="235" t="s">
        <v>201</v>
      </c>
      <c r="C146" s="252">
        <f>C136-SUM(C137:C145)</f>
        <v>22164</v>
      </c>
      <c r="D146" s="252">
        <f>D136-SUM(D137:D145)</f>
        <v>40392</v>
      </c>
      <c r="E146" s="252">
        <f>E136-SUM(E137:E145)</f>
        <v>57756</v>
      </c>
      <c r="F146" s="252">
        <f>F136-SUM(F137:F145)</f>
        <v>59696</v>
      </c>
      <c r="G146" s="258">
        <f t="shared" si="12"/>
        <v>3.3589583766188813E-2</v>
      </c>
      <c r="H146" s="265">
        <f t="shared" si="13"/>
        <v>1940</v>
      </c>
      <c r="I146" s="260">
        <f t="shared" si="14"/>
        <v>5.7330046318482542E-2</v>
      </c>
      <c r="J146" s="252">
        <f>J136-SUM(J137:J145)</f>
        <v>55970</v>
      </c>
      <c r="K146" s="260">
        <f t="shared" si="14"/>
        <v>7.9222476314929763E-2</v>
      </c>
      <c r="L146" s="260">
        <f t="shared" si="15"/>
        <v>-6.2416242294291102E-2</v>
      </c>
      <c r="M146" s="259">
        <f t="shared" si="16"/>
        <v>-3726</v>
      </c>
      <c r="N146" s="258">
        <f t="shared" si="17"/>
        <v>1.5252661974372859</v>
      </c>
      <c r="O146" s="252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180</v>
      </c>
    </row>
    <row r="148" spans="2:31" s="4" customFormat="1" x14ac:dyDescent="0.25">
      <c r="B148" s="170" t="s">
        <v>181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69C63-595C-4AAA-B005-3F711CAC5EFE}">
  <sheetPr codeName="Hoja42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310</v>
      </c>
      <c r="D5" s="241" t="s">
        <v>311</v>
      </c>
      <c r="E5" s="241" t="s">
        <v>312</v>
      </c>
      <c r="F5" s="242" t="str">
        <f>CONCATENATE("%/s total Tenerife ",RIGHT(E5,4))</f>
        <v>%/s total Tenerife 2022</v>
      </c>
      <c r="G5" s="241" t="s">
        <v>313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314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315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200</v>
      </c>
      <c r="C6" s="243">
        <v>37438</v>
      </c>
      <c r="D6" s="243">
        <v>5573</v>
      </c>
      <c r="E6" s="243">
        <v>24740</v>
      </c>
      <c r="F6" s="244">
        <f>E6/$E$6</f>
        <v>1</v>
      </c>
      <c r="G6" s="243">
        <v>36662</v>
      </c>
      <c r="H6" s="244">
        <f>G6/E6-1</f>
        <v>0.48189167340339534</v>
      </c>
      <c r="I6" s="243">
        <f>G6-E6</f>
        <v>11922</v>
      </c>
      <c r="J6" s="244">
        <f>G6/$G$6</f>
        <v>1</v>
      </c>
      <c r="K6" s="243">
        <v>34486</v>
      </c>
      <c r="L6" s="244">
        <f>K6/G6-1</f>
        <v>-5.9353008564726473E-2</v>
      </c>
      <c r="M6" s="243">
        <f>K6-G6</f>
        <v>-2176</v>
      </c>
      <c r="N6" s="244">
        <f>K6/$K$6</f>
        <v>1</v>
      </c>
      <c r="O6" s="243">
        <v>37471</v>
      </c>
      <c r="P6" s="244">
        <f>O6/K6-1</f>
        <v>8.6556863654816407E-2</v>
      </c>
      <c r="Q6" s="243">
        <f>O6-K6</f>
        <v>2985</v>
      </c>
      <c r="R6" s="244">
        <f>IFERROR(O6/C6-1,"-")</f>
        <v>8.8145734280686838E-4</v>
      </c>
      <c r="S6" s="243">
        <f>O6-C6</f>
        <v>33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35" t="s">
        <v>44</v>
      </c>
      <c r="C7" s="252">
        <v>4741</v>
      </c>
      <c r="D7" s="252">
        <v>1662</v>
      </c>
      <c r="E7" s="252">
        <v>4732</v>
      </c>
      <c r="F7" s="258">
        <f t="shared" ref="F7:F16" si="0">E7/$E$6</f>
        <v>0.19126919967663703</v>
      </c>
      <c r="G7" s="252">
        <v>4914</v>
      </c>
      <c r="H7" s="260">
        <f>G7/E7-1</f>
        <v>3.8461538461538547E-2</v>
      </c>
      <c r="I7" s="259">
        <f>G7-E7</f>
        <v>182</v>
      </c>
      <c r="J7" s="258">
        <f>G7/$G$6</f>
        <v>0.13403524084883531</v>
      </c>
      <c r="K7" s="252">
        <v>4997</v>
      </c>
      <c r="L7" s="260">
        <f>K7/G7-1</f>
        <v>1.6890516890516905E-2</v>
      </c>
      <c r="M7" s="259">
        <f>K7-G7</f>
        <v>83</v>
      </c>
      <c r="N7" s="258">
        <f>K7/$K$6</f>
        <v>0.14489937945833092</v>
      </c>
      <c r="O7" s="252">
        <v>4289</v>
      </c>
      <c r="P7" s="260">
        <f>O7/K7-1</f>
        <v>-0.14168501100660391</v>
      </c>
      <c r="Q7" s="259">
        <f>O7-K7</f>
        <v>-708</v>
      </c>
      <c r="R7" s="260">
        <f t="shared" ref="R7:R16" si="1">IFERROR(O7/C7-1,"-")</f>
        <v>-9.5338536173802946E-2</v>
      </c>
      <c r="S7" s="259">
        <f t="shared" ref="S7:S16" si="2">O7-C7</f>
        <v>-452</v>
      </c>
      <c r="T7" s="258">
        <f>O7/$O$6</f>
        <v>0.11446185049771823</v>
      </c>
      <c r="V7" s="29"/>
      <c r="W7" s="79"/>
      <c r="AE7" s="1" t="s">
        <v>175</v>
      </c>
    </row>
    <row r="8" spans="1:31" s="4" customFormat="1" x14ac:dyDescent="0.25">
      <c r="B8" s="235" t="s">
        <v>45</v>
      </c>
      <c r="C8" s="252">
        <v>3650</v>
      </c>
      <c r="D8" s="252">
        <v>295</v>
      </c>
      <c r="E8" s="252">
        <v>2603</v>
      </c>
      <c r="F8" s="258">
        <f t="shared" si="0"/>
        <v>0.10521422797089733</v>
      </c>
      <c r="G8" s="252">
        <v>4265</v>
      </c>
      <c r="H8" s="260">
        <f t="shared" ref="H8:H16" si="3">G8/E8-1</f>
        <v>0.63849404533230891</v>
      </c>
      <c r="I8" s="259">
        <f t="shared" ref="I8:I16" si="4">G8-E8</f>
        <v>1662</v>
      </c>
      <c r="J8" s="258">
        <f t="shared" ref="J8:J16" si="5">G8/$G$6</f>
        <v>0.11633298783481534</v>
      </c>
      <c r="K8" s="252">
        <v>3219</v>
      </c>
      <c r="L8" s="260">
        <f t="shared" ref="L8:L16" si="6">K8/G8-1</f>
        <v>-0.24525205158264951</v>
      </c>
      <c r="M8" s="259">
        <f t="shared" ref="M8:M16" si="7">K8-G8</f>
        <v>-1046</v>
      </c>
      <c r="N8" s="258">
        <f t="shared" ref="N8:N16" si="8">K8/$K$6</f>
        <v>9.334222583077191E-2</v>
      </c>
      <c r="O8" s="252">
        <v>3737</v>
      </c>
      <c r="P8" s="260">
        <f t="shared" ref="P8:P16" si="9">O8/K8-1</f>
        <v>0.16091954022988508</v>
      </c>
      <c r="Q8" s="259">
        <f t="shared" ref="Q8:Q16" si="10">O8-K8</f>
        <v>518</v>
      </c>
      <c r="R8" s="260">
        <f t="shared" si="1"/>
        <v>2.3835616438356189E-2</v>
      </c>
      <c r="S8" s="259">
        <f t="shared" si="2"/>
        <v>87</v>
      </c>
      <c r="T8" s="258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35" t="s">
        <v>46</v>
      </c>
      <c r="C9" s="252">
        <v>217</v>
      </c>
      <c r="D9" s="252">
        <v>62</v>
      </c>
      <c r="E9" s="252">
        <v>125</v>
      </c>
      <c r="F9" s="253">
        <f t="shared" si="0"/>
        <v>5.0525464834276475E-3</v>
      </c>
      <c r="G9" s="252">
        <v>741</v>
      </c>
      <c r="H9" s="264">
        <f t="shared" si="3"/>
        <v>4.9279999999999999</v>
      </c>
      <c r="I9" s="255">
        <f t="shared" si="4"/>
        <v>616</v>
      </c>
      <c r="J9" s="253">
        <f t="shared" si="5"/>
        <v>2.0211663302602149E-2</v>
      </c>
      <c r="K9" s="252">
        <v>317</v>
      </c>
      <c r="L9" s="260">
        <f t="shared" si="6"/>
        <v>-0.57219973009446701</v>
      </c>
      <c r="M9" s="259">
        <f t="shared" si="7"/>
        <v>-424</v>
      </c>
      <c r="N9" s="258">
        <f t="shared" si="8"/>
        <v>9.1921359392217131E-3</v>
      </c>
      <c r="O9" s="252">
        <v>505</v>
      </c>
      <c r="P9" s="260">
        <f t="shared" si="9"/>
        <v>0.59305993690851744</v>
      </c>
      <c r="Q9" s="259">
        <f t="shared" si="10"/>
        <v>188</v>
      </c>
      <c r="R9" s="260">
        <f t="shared" si="1"/>
        <v>1.3271889400921659</v>
      </c>
      <c r="S9" s="259">
        <f t="shared" si="2"/>
        <v>288</v>
      </c>
      <c r="T9" s="258">
        <f t="shared" si="11"/>
        <v>1.3477088948787063E-2</v>
      </c>
      <c r="V9" s="29"/>
      <c r="W9" s="79"/>
      <c r="AE9" s="1"/>
    </row>
    <row r="10" spans="1:31" s="4" customFormat="1" x14ac:dyDescent="0.25">
      <c r="B10" s="235" t="s">
        <v>48</v>
      </c>
      <c r="C10" s="252">
        <v>16449</v>
      </c>
      <c r="D10" s="252">
        <v>1035</v>
      </c>
      <c r="E10" s="252">
        <v>9244</v>
      </c>
      <c r="F10" s="258">
        <f t="shared" si="0"/>
        <v>0.37364591754244136</v>
      </c>
      <c r="G10" s="252">
        <v>15131</v>
      </c>
      <c r="H10" s="260">
        <f t="shared" si="3"/>
        <v>0.63684552141929895</v>
      </c>
      <c r="I10" s="259">
        <f t="shared" si="4"/>
        <v>5887</v>
      </c>
      <c r="J10" s="258">
        <f t="shared" si="5"/>
        <v>0.41271616387540233</v>
      </c>
      <c r="K10" s="252">
        <v>13891</v>
      </c>
      <c r="L10" s="260">
        <f t="shared" si="6"/>
        <v>-8.1950961602009098E-2</v>
      </c>
      <c r="M10" s="259">
        <f t="shared" si="7"/>
        <v>-1240</v>
      </c>
      <c r="N10" s="258">
        <f t="shared" si="8"/>
        <v>0.40280113669315082</v>
      </c>
      <c r="O10" s="252">
        <v>14812</v>
      </c>
      <c r="P10" s="260">
        <f t="shared" si="9"/>
        <v>6.6301922107839584E-2</v>
      </c>
      <c r="Q10" s="259">
        <f t="shared" si="10"/>
        <v>921</v>
      </c>
      <c r="R10" s="260">
        <f t="shared" si="1"/>
        <v>-9.9519727643017863E-2</v>
      </c>
      <c r="S10" s="259">
        <f t="shared" si="2"/>
        <v>-1637</v>
      </c>
      <c r="T10" s="258">
        <f>O10/$O$6</f>
        <v>0.39529235942462171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2712</v>
      </c>
      <c r="D11" s="252">
        <v>87</v>
      </c>
      <c r="E11" s="252">
        <v>1030</v>
      </c>
      <c r="F11" s="253">
        <f t="shared" si="0"/>
        <v>4.1632983023443815E-2</v>
      </c>
      <c r="G11" s="252">
        <v>2122</v>
      </c>
      <c r="H11" s="264">
        <f t="shared" si="3"/>
        <v>1.0601941747572816</v>
      </c>
      <c r="I11" s="255">
        <f t="shared" si="4"/>
        <v>1092</v>
      </c>
      <c r="J11" s="253">
        <f t="shared" si="5"/>
        <v>5.7880093830123831E-2</v>
      </c>
      <c r="K11" s="252">
        <v>1745</v>
      </c>
      <c r="L11" s="260">
        <f t="shared" si="6"/>
        <v>-0.1776625824693685</v>
      </c>
      <c r="M11" s="259">
        <f t="shared" si="7"/>
        <v>-377</v>
      </c>
      <c r="N11" s="258">
        <f t="shared" si="8"/>
        <v>5.060024357710375E-2</v>
      </c>
      <c r="O11" s="252">
        <v>1965</v>
      </c>
      <c r="P11" s="260">
        <f t="shared" si="9"/>
        <v>0.12607449856733521</v>
      </c>
      <c r="Q11" s="259">
        <f t="shared" si="10"/>
        <v>220</v>
      </c>
      <c r="R11" s="260">
        <f t="shared" si="1"/>
        <v>-0.27544247787610621</v>
      </c>
      <c r="S11" s="259">
        <f t="shared" si="2"/>
        <v>-747</v>
      </c>
      <c r="T11" s="258">
        <f t="shared" si="11"/>
        <v>5.2440554028448667E-2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4747</v>
      </c>
      <c r="D12" s="252">
        <v>1412</v>
      </c>
      <c r="E12" s="252">
        <v>3917</v>
      </c>
      <c r="F12" s="258">
        <f t="shared" si="0"/>
        <v>0.15832659660468876</v>
      </c>
      <c r="G12" s="252">
        <v>5450</v>
      </c>
      <c r="H12" s="260">
        <f t="shared" si="3"/>
        <v>0.39137094715343368</v>
      </c>
      <c r="I12" s="259">
        <f t="shared" si="4"/>
        <v>1533</v>
      </c>
      <c r="J12" s="258">
        <f t="shared" si="5"/>
        <v>0.14865528339970541</v>
      </c>
      <c r="K12" s="252">
        <v>6504</v>
      </c>
      <c r="L12" s="260">
        <f t="shared" si="6"/>
        <v>0.19339449541284415</v>
      </c>
      <c r="M12" s="259">
        <f t="shared" si="7"/>
        <v>1054</v>
      </c>
      <c r="N12" s="258">
        <f t="shared" si="8"/>
        <v>0.18859827176245433</v>
      </c>
      <c r="O12" s="252">
        <v>7025</v>
      </c>
      <c r="P12" s="260">
        <f t="shared" si="9"/>
        <v>8.0104551045510508E-2</v>
      </c>
      <c r="Q12" s="259">
        <f t="shared" si="10"/>
        <v>521</v>
      </c>
      <c r="R12" s="260">
        <f t="shared" si="1"/>
        <v>0.47988203075626701</v>
      </c>
      <c r="S12" s="259">
        <f t="shared" si="2"/>
        <v>2278</v>
      </c>
      <c r="T12" s="258">
        <f t="shared" si="11"/>
        <v>0.18747831656481012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1208</v>
      </c>
      <c r="D13" s="252">
        <v>303</v>
      </c>
      <c r="E13" s="252">
        <v>1039</v>
      </c>
      <c r="F13" s="253">
        <f t="shared" si="0"/>
        <v>4.1996766370250606E-2</v>
      </c>
      <c r="G13" s="252">
        <v>1557</v>
      </c>
      <c r="H13" s="264">
        <f t="shared" si="3"/>
        <v>0.49855630413859475</v>
      </c>
      <c r="I13" s="255">
        <f t="shared" si="4"/>
        <v>518</v>
      </c>
      <c r="J13" s="253">
        <f t="shared" si="5"/>
        <v>4.2469041514374556E-2</v>
      </c>
      <c r="K13" s="252">
        <v>1445</v>
      </c>
      <c r="L13" s="260">
        <f t="shared" si="6"/>
        <v>-7.1933204881181712E-2</v>
      </c>
      <c r="M13" s="259">
        <f t="shared" si="7"/>
        <v>-112</v>
      </c>
      <c r="N13" s="258">
        <f t="shared" si="8"/>
        <v>4.1901061300237775E-2</v>
      </c>
      <c r="O13" s="252">
        <v>1752</v>
      </c>
      <c r="P13" s="260">
        <f t="shared" si="9"/>
        <v>0.21245674740484422</v>
      </c>
      <c r="Q13" s="259">
        <f t="shared" si="10"/>
        <v>307</v>
      </c>
      <c r="R13" s="260">
        <f t="shared" si="1"/>
        <v>0.45033112582781465</v>
      </c>
      <c r="S13" s="259">
        <f t="shared" si="2"/>
        <v>544</v>
      </c>
      <c r="T13" s="258">
        <f t="shared" si="11"/>
        <v>4.6756158095593928E-2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332</v>
      </c>
      <c r="D14" s="252">
        <v>460</v>
      </c>
      <c r="E14" s="252">
        <v>515</v>
      </c>
      <c r="F14" s="258">
        <f t="shared" si="0"/>
        <v>2.0816491511721907E-2</v>
      </c>
      <c r="G14" s="252">
        <v>722</v>
      </c>
      <c r="H14" s="260">
        <f t="shared" si="3"/>
        <v>0.40194174757281553</v>
      </c>
      <c r="I14" s="259">
        <f t="shared" si="4"/>
        <v>207</v>
      </c>
      <c r="J14" s="258">
        <f t="shared" si="5"/>
        <v>1.9693415525612351E-2</v>
      </c>
      <c r="K14" s="252">
        <v>461</v>
      </c>
      <c r="L14" s="260">
        <f t="shared" si="6"/>
        <v>-0.36149584487534625</v>
      </c>
      <c r="M14" s="259">
        <f t="shared" si="7"/>
        <v>-261</v>
      </c>
      <c r="N14" s="258">
        <f t="shared" si="8"/>
        <v>1.3367743432117381E-2</v>
      </c>
      <c r="O14" s="252">
        <v>603</v>
      </c>
      <c r="P14" s="260">
        <f t="shared" si="9"/>
        <v>0.30802603036876364</v>
      </c>
      <c r="Q14" s="259">
        <f t="shared" si="10"/>
        <v>142</v>
      </c>
      <c r="R14" s="260">
        <f t="shared" si="1"/>
        <v>0.81626506024096379</v>
      </c>
      <c r="S14" s="259">
        <f t="shared" si="2"/>
        <v>271</v>
      </c>
      <c r="T14" s="258">
        <f t="shared" si="11"/>
        <v>1.6092444823997226E-2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1583</v>
      </c>
      <c r="D15" s="252">
        <v>8</v>
      </c>
      <c r="E15" s="252">
        <v>796</v>
      </c>
      <c r="F15" s="253">
        <f t="shared" si="0"/>
        <v>3.217461600646726E-2</v>
      </c>
      <c r="G15" s="252">
        <v>548</v>
      </c>
      <c r="H15" s="264">
        <f t="shared" si="3"/>
        <v>-0.31155778894472363</v>
      </c>
      <c r="I15" s="255">
        <f t="shared" si="4"/>
        <v>-248</v>
      </c>
      <c r="J15" s="253">
        <f t="shared" si="5"/>
        <v>1.4947356936337352E-2</v>
      </c>
      <c r="K15" s="252">
        <v>962</v>
      </c>
      <c r="L15" s="260">
        <f t="shared" si="6"/>
        <v>0.75547445255474455</v>
      </c>
      <c r="M15" s="259">
        <f t="shared" si="7"/>
        <v>414</v>
      </c>
      <c r="N15" s="258">
        <f t="shared" si="8"/>
        <v>2.7895377834483558E-2</v>
      </c>
      <c r="O15" s="252">
        <v>1724</v>
      </c>
      <c r="P15" s="260">
        <f t="shared" si="9"/>
        <v>0.79209979209979209</v>
      </c>
      <c r="Q15" s="259">
        <f t="shared" si="10"/>
        <v>762</v>
      </c>
      <c r="R15" s="260">
        <f t="shared" si="1"/>
        <v>8.9071383449147223E-2</v>
      </c>
      <c r="S15" s="259">
        <f t="shared" si="2"/>
        <v>141</v>
      </c>
      <c r="T15" s="258">
        <f t="shared" si="11"/>
        <v>4.6008913559819592E-2</v>
      </c>
      <c r="V15" s="29"/>
      <c r="W15" s="79"/>
      <c r="AE15" s="1"/>
    </row>
    <row r="16" spans="1:31" s="4" customFormat="1" x14ac:dyDescent="0.25">
      <c r="B16" s="235" t="s">
        <v>201</v>
      </c>
      <c r="C16" s="252">
        <f>C6-SUM(C7:C15)</f>
        <v>1799</v>
      </c>
      <c r="D16" s="252">
        <f>D6-SUM(D7:D15)</f>
        <v>249</v>
      </c>
      <c r="E16" s="252">
        <f>E6-SUM(E7:E15)</f>
        <v>739</v>
      </c>
      <c r="F16" s="258">
        <f t="shared" si="0"/>
        <v>2.9870654810024252E-2</v>
      </c>
      <c r="G16" s="252">
        <f>G6-SUM(G7:G15)</f>
        <v>1212</v>
      </c>
      <c r="H16" s="260">
        <f t="shared" si="3"/>
        <v>0.64005412719891752</v>
      </c>
      <c r="I16" s="259">
        <f t="shared" si="4"/>
        <v>473</v>
      </c>
      <c r="J16" s="258">
        <f t="shared" si="5"/>
        <v>3.305875293219137E-2</v>
      </c>
      <c r="K16" s="252">
        <f>K6-SUM(K7:K15)</f>
        <v>945</v>
      </c>
      <c r="L16" s="260">
        <f t="shared" si="6"/>
        <v>-0.22029702970297027</v>
      </c>
      <c r="M16" s="259">
        <f t="shared" si="7"/>
        <v>-267</v>
      </c>
      <c r="N16" s="258">
        <f t="shared" si="8"/>
        <v>2.7402424172127821E-2</v>
      </c>
      <c r="O16" s="252">
        <f>O6-SUM(O7:O15)</f>
        <v>1059</v>
      </c>
      <c r="P16" s="260">
        <f t="shared" si="9"/>
        <v>0.12063492063492065</v>
      </c>
      <c r="Q16" s="259">
        <f t="shared" si="10"/>
        <v>114</v>
      </c>
      <c r="R16" s="260">
        <f t="shared" si="1"/>
        <v>-0.41133963312951638</v>
      </c>
      <c r="S16" s="259">
        <f t="shared" si="2"/>
        <v>-740</v>
      </c>
      <c r="T16" s="258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180</v>
      </c>
    </row>
    <row r="18" spans="2:31" s="4" customFormat="1" x14ac:dyDescent="0.25">
      <c r="B18" s="170" t="s">
        <v>181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183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4" t="s">
        <v>171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172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173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174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175</v>
      </c>
    </row>
    <row r="49" spans="2:31" s="4" customFormat="1" hidden="1" x14ac:dyDescent="0.25">
      <c r="B49" s="235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5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180</v>
      </c>
    </row>
    <row r="52" spans="2:31" s="4" customFormat="1" hidden="1" x14ac:dyDescent="0.25">
      <c r="B52" s="269" t="s">
        <v>181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200</v>
      </c>
      <c r="C136" s="228">
        <v>248294</v>
      </c>
      <c r="D136" s="228">
        <v>384253</v>
      </c>
      <c r="E136" s="228">
        <v>593573</v>
      </c>
      <c r="F136" s="228">
        <v>612478</v>
      </c>
      <c r="G136" s="229">
        <f>F136/E136-1</f>
        <v>3.1849494501939857E-2</v>
      </c>
      <c r="H136" s="228">
        <f>F136-E136</f>
        <v>18905</v>
      </c>
      <c r="I136" s="229">
        <f>F136/F$136</f>
        <v>1</v>
      </c>
      <c r="J136" s="228">
        <v>636461</v>
      </c>
      <c r="K136" s="229">
        <f>H136/H$136</f>
        <v>1</v>
      </c>
      <c r="L136" s="229">
        <f>J136/F136-1</f>
        <v>3.915732483452472E-2</v>
      </c>
      <c r="M136" s="228">
        <f>J136-F136</f>
        <v>23983</v>
      </c>
      <c r="N136" s="229">
        <f>J136/C136-1</f>
        <v>1.5633362062715972</v>
      </c>
      <c r="O136" s="228">
        <f>J136-C136</f>
        <v>388167</v>
      </c>
      <c r="Q136" s="29"/>
      <c r="R136" s="79"/>
      <c r="Z136" s="1" t="s">
        <v>173</v>
      </c>
      <c r="AE136"/>
    </row>
    <row r="137" spans="1:31" s="4" customFormat="1" x14ac:dyDescent="0.25">
      <c r="B137" s="235" t="s">
        <v>44</v>
      </c>
      <c r="C137" s="252">
        <v>49521</v>
      </c>
      <c r="D137" s="252">
        <v>120918</v>
      </c>
      <c r="E137" s="252">
        <v>120397</v>
      </c>
      <c r="F137" s="252">
        <v>106138</v>
      </c>
      <c r="G137" s="258">
        <f t="shared" ref="G137:G146" si="12">F137/E137-1</f>
        <v>-0.11843318355108512</v>
      </c>
      <c r="H137" s="265">
        <f t="shared" ref="H137:H146" si="13">F137-E137</f>
        <v>-14259</v>
      </c>
      <c r="I137" s="260">
        <f t="shared" ref="I137:K146" si="14">F137/F$136</f>
        <v>0.17329275500507774</v>
      </c>
      <c r="J137" s="252">
        <v>101169</v>
      </c>
      <c r="K137" s="260">
        <f t="shared" si="14"/>
        <v>-0.75424490875429784</v>
      </c>
      <c r="L137" s="260">
        <f t="shared" ref="L137:L146" si="15">J137/F137-1</f>
        <v>-4.6816408826245048E-2</v>
      </c>
      <c r="M137" s="259">
        <f t="shared" ref="M137:M146" si="16">J137-F137</f>
        <v>-4969</v>
      </c>
      <c r="N137" s="258">
        <f t="shared" ref="N137:N145" si="17">J137/C137-1</f>
        <v>1.0429514751317623</v>
      </c>
      <c r="O137" s="252">
        <f t="shared" ref="O137:O146" si="18">J137-C137</f>
        <v>51648</v>
      </c>
      <c r="Q137" s="29"/>
      <c r="R137" s="79"/>
      <c r="Z137" s="1" t="s">
        <v>175</v>
      </c>
    </row>
    <row r="138" spans="1:31" s="4" customFormat="1" x14ac:dyDescent="0.25">
      <c r="B138" s="235" t="s">
        <v>45</v>
      </c>
      <c r="C138" s="252">
        <v>26848</v>
      </c>
      <c r="D138" s="252">
        <v>39986</v>
      </c>
      <c r="E138" s="252">
        <v>75857</v>
      </c>
      <c r="F138" s="252">
        <v>67064</v>
      </c>
      <c r="G138" s="258">
        <f t="shared" si="12"/>
        <v>-0.1159154725338466</v>
      </c>
      <c r="H138" s="265">
        <f t="shared" si="13"/>
        <v>-8793</v>
      </c>
      <c r="I138" s="260">
        <f t="shared" si="14"/>
        <v>0.10949617782189727</v>
      </c>
      <c r="J138" s="252">
        <v>64415</v>
      </c>
      <c r="K138" s="260">
        <f t="shared" si="14"/>
        <v>-0.4651150489288548</v>
      </c>
      <c r="L138" s="260">
        <f t="shared" si="15"/>
        <v>-3.9499582488369267E-2</v>
      </c>
      <c r="M138" s="259">
        <f t="shared" si="16"/>
        <v>-2649</v>
      </c>
      <c r="N138" s="258">
        <f t="shared" si="17"/>
        <v>1.3992476162097733</v>
      </c>
      <c r="O138" s="252">
        <f t="shared" si="18"/>
        <v>37567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681</v>
      </c>
      <c r="D139" s="252">
        <v>2535</v>
      </c>
      <c r="E139" s="252">
        <v>3247</v>
      </c>
      <c r="F139" s="252">
        <v>5439</v>
      </c>
      <c r="G139" s="258">
        <f t="shared" si="12"/>
        <v>0.67508469356328926</v>
      </c>
      <c r="H139" s="266">
        <f t="shared" si="13"/>
        <v>2192</v>
      </c>
      <c r="I139" s="264">
        <f t="shared" si="14"/>
        <v>8.8803189665587982E-3</v>
      </c>
      <c r="J139" s="252">
        <v>3803</v>
      </c>
      <c r="K139" s="264">
        <f t="shared" si="14"/>
        <v>0.11594816186194129</v>
      </c>
      <c r="L139" s="260">
        <f t="shared" si="15"/>
        <v>-0.30079058650487223</v>
      </c>
      <c r="M139" s="259">
        <f t="shared" si="16"/>
        <v>-1636</v>
      </c>
      <c r="N139" s="258">
        <f t="shared" si="17"/>
        <v>4.5844346549192361</v>
      </c>
      <c r="O139" s="252">
        <f t="shared" si="18"/>
        <v>3122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74813</v>
      </c>
      <c r="D140" s="252">
        <v>114704</v>
      </c>
      <c r="E140" s="252">
        <v>244952</v>
      </c>
      <c r="F140" s="252">
        <v>249820</v>
      </c>
      <c r="G140" s="258">
        <f t="shared" si="12"/>
        <v>1.987328129592747E-2</v>
      </c>
      <c r="H140" s="265">
        <f t="shared" si="13"/>
        <v>4868</v>
      </c>
      <c r="I140" s="260">
        <f t="shared" si="14"/>
        <v>0.40788403828382408</v>
      </c>
      <c r="J140" s="252">
        <v>275953</v>
      </c>
      <c r="K140" s="260">
        <f t="shared" si="14"/>
        <v>0.25749801639777836</v>
      </c>
      <c r="L140" s="260">
        <f t="shared" si="15"/>
        <v>0.1046073172684332</v>
      </c>
      <c r="M140" s="259">
        <f t="shared" si="16"/>
        <v>26133</v>
      </c>
      <c r="N140" s="258">
        <f t="shared" si="17"/>
        <v>2.6885701682862604</v>
      </c>
      <c r="O140" s="252">
        <f t="shared" si="18"/>
        <v>201140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25621</v>
      </c>
      <c r="D141" s="252">
        <v>20278</v>
      </c>
      <c r="E141" s="252">
        <v>32271</v>
      </c>
      <c r="F141" s="252">
        <v>36164</v>
      </c>
      <c r="G141" s="258">
        <f t="shared" si="12"/>
        <v>0.12063462551516846</v>
      </c>
      <c r="H141" s="266">
        <f t="shared" si="13"/>
        <v>3893</v>
      </c>
      <c r="I141" s="264">
        <f t="shared" si="14"/>
        <v>5.9045386119991251E-2</v>
      </c>
      <c r="J141" s="252">
        <v>33708</v>
      </c>
      <c r="K141" s="264">
        <f t="shared" si="14"/>
        <v>0.20592435863528166</v>
      </c>
      <c r="L141" s="260">
        <f t="shared" si="15"/>
        <v>-6.791284149983412E-2</v>
      </c>
      <c r="M141" s="259">
        <f t="shared" si="16"/>
        <v>-2456</v>
      </c>
      <c r="N141" s="258">
        <f t="shared" si="17"/>
        <v>0.31563951446079397</v>
      </c>
      <c r="O141" s="252">
        <f t="shared" si="18"/>
        <v>8087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33780</v>
      </c>
      <c r="D142" s="252">
        <v>51310</v>
      </c>
      <c r="E142" s="252">
        <v>65021</v>
      </c>
      <c r="F142" s="252">
        <v>80309</v>
      </c>
      <c r="G142" s="258">
        <f t="shared" si="12"/>
        <v>0.23512403684963323</v>
      </c>
      <c r="H142" s="265">
        <f t="shared" si="13"/>
        <v>15288</v>
      </c>
      <c r="I142" s="260">
        <f t="shared" si="14"/>
        <v>0.1311214443620832</v>
      </c>
      <c r="J142" s="252">
        <v>80773</v>
      </c>
      <c r="K142" s="260">
        <f t="shared" si="14"/>
        <v>0.80867495371594811</v>
      </c>
      <c r="L142" s="260">
        <f t="shared" si="15"/>
        <v>5.7776836967213807E-3</v>
      </c>
      <c r="M142" s="259">
        <f t="shared" si="16"/>
        <v>464</v>
      </c>
      <c r="N142" s="258">
        <f t="shared" si="17"/>
        <v>1.3911486086441682</v>
      </c>
      <c r="O142" s="252">
        <f t="shared" si="18"/>
        <v>46993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7339</v>
      </c>
      <c r="D143" s="252">
        <v>10731</v>
      </c>
      <c r="E143" s="252">
        <v>17520</v>
      </c>
      <c r="F143" s="252">
        <v>25698</v>
      </c>
      <c r="G143" s="258">
        <f t="shared" si="12"/>
        <v>0.46678082191780823</v>
      </c>
      <c r="H143" s="266">
        <f t="shared" si="13"/>
        <v>8178</v>
      </c>
      <c r="I143" s="264">
        <f t="shared" si="14"/>
        <v>4.1957425409565728E-2</v>
      </c>
      <c r="J143" s="252">
        <v>23944</v>
      </c>
      <c r="K143" s="264">
        <f t="shared" si="14"/>
        <v>0.43258397249404917</v>
      </c>
      <c r="L143" s="260">
        <f t="shared" si="15"/>
        <v>-6.8254338859055186E-2</v>
      </c>
      <c r="M143" s="259">
        <f t="shared" si="16"/>
        <v>-1754</v>
      </c>
      <c r="N143" s="258">
        <f t="shared" si="17"/>
        <v>2.2625698324022347</v>
      </c>
      <c r="O143" s="252">
        <f t="shared" si="18"/>
        <v>16605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6781</v>
      </c>
      <c r="D144" s="252">
        <v>11021</v>
      </c>
      <c r="E144" s="252">
        <v>9118</v>
      </c>
      <c r="F144" s="252">
        <v>11280</v>
      </c>
      <c r="G144" s="258">
        <f t="shared" si="12"/>
        <v>0.23711340206185572</v>
      </c>
      <c r="H144" s="265">
        <f t="shared" si="13"/>
        <v>2162</v>
      </c>
      <c r="I144" s="260">
        <f t="shared" si="14"/>
        <v>1.8416988038754044E-2</v>
      </c>
      <c r="J144" s="252">
        <v>10812</v>
      </c>
      <c r="K144" s="260">
        <f t="shared" si="14"/>
        <v>0.1143612800846337</v>
      </c>
      <c r="L144" s="260">
        <f t="shared" si="15"/>
        <v>-4.1489361702127692E-2</v>
      </c>
      <c r="M144" s="259">
        <f t="shared" si="16"/>
        <v>-468</v>
      </c>
      <c r="N144" s="258">
        <f t="shared" si="17"/>
        <v>0.59445509511871397</v>
      </c>
      <c r="O144" s="252">
        <f t="shared" si="18"/>
        <v>4031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15343</v>
      </c>
      <c r="D145" s="252">
        <v>4744</v>
      </c>
      <c r="E145" s="252">
        <v>9037</v>
      </c>
      <c r="F145" s="252">
        <v>15069</v>
      </c>
      <c r="G145" s="258">
        <f t="shared" si="12"/>
        <v>0.66747814540223516</v>
      </c>
      <c r="H145" s="266">
        <f t="shared" si="13"/>
        <v>6032</v>
      </c>
      <c r="I145" s="264">
        <f t="shared" si="14"/>
        <v>2.4603332691133396E-2</v>
      </c>
      <c r="J145" s="252">
        <v>23750</v>
      </c>
      <c r="K145" s="264">
        <f t="shared" si="14"/>
        <v>0.31906902935731291</v>
      </c>
      <c r="L145" s="260">
        <f t="shared" si="15"/>
        <v>0.57608334992368437</v>
      </c>
      <c r="M145" s="259">
        <f t="shared" si="16"/>
        <v>8681</v>
      </c>
      <c r="N145" s="258">
        <f t="shared" si="17"/>
        <v>0.54793717004497156</v>
      </c>
      <c r="O145" s="252">
        <f t="shared" si="18"/>
        <v>8407</v>
      </c>
      <c r="Q145" s="29"/>
      <c r="R145" s="79"/>
      <c r="Z145" s="1"/>
    </row>
    <row r="146" spans="2:31" s="4" customFormat="1" x14ac:dyDescent="0.25">
      <c r="B146" s="235" t="s">
        <v>201</v>
      </c>
      <c r="C146" s="252">
        <f>C136-SUM(C137:C145)</f>
        <v>7567</v>
      </c>
      <c r="D146" s="252">
        <f>D136-SUM(D137:D145)</f>
        <v>8026</v>
      </c>
      <c r="E146" s="252">
        <f>E136-SUM(E137:E145)</f>
        <v>16153</v>
      </c>
      <c r="F146" s="252">
        <f>F136-SUM(F137:F145)</f>
        <v>15497</v>
      </c>
      <c r="G146" s="258">
        <f t="shared" si="12"/>
        <v>-4.0611651086485456E-2</v>
      </c>
      <c r="H146" s="265">
        <f t="shared" si="13"/>
        <v>-656</v>
      </c>
      <c r="I146" s="260">
        <f t="shared" si="14"/>
        <v>2.5302133301114488E-2</v>
      </c>
      <c r="J146" s="252">
        <f>J136-SUM(J137:J145)</f>
        <v>18134</v>
      </c>
      <c r="K146" s="260">
        <f t="shared" si="14"/>
        <v>-3.4699814863792644E-2</v>
      </c>
      <c r="L146" s="260">
        <f t="shared" si="15"/>
        <v>0.17016196683229001</v>
      </c>
      <c r="M146" s="259">
        <f t="shared" si="16"/>
        <v>2637</v>
      </c>
      <c r="N146" s="258">
        <f>J146/C146-1</f>
        <v>1.3964583058015068</v>
      </c>
      <c r="O146" s="252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180</v>
      </c>
    </row>
    <row r="148" spans="2:31" s="4" customFormat="1" x14ac:dyDescent="0.25">
      <c r="B148" s="170" t="s">
        <v>181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4A4B-CCDC-4046-B40C-9F5D214C1826}">
  <sheetPr codeName="Hoja4"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F4518-6587-4BB0-BDE4-D97691B80F56}">
  <sheetPr codeName="Hoja43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310</v>
      </c>
      <c r="D5" s="241" t="s">
        <v>311</v>
      </c>
      <c r="E5" s="241" t="s">
        <v>312</v>
      </c>
      <c r="F5" s="242" t="str">
        <f>CONCATENATE("%/s total Tenerife ",RIGHT(E5,4))</f>
        <v>%/s total Tenerife 2022</v>
      </c>
      <c r="G5" s="241" t="s">
        <v>313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314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315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200</v>
      </c>
      <c r="C6" s="243">
        <v>18891</v>
      </c>
      <c r="D6" s="243">
        <v>14049</v>
      </c>
      <c r="E6" s="243">
        <v>17032</v>
      </c>
      <c r="F6" s="244">
        <f>E6/$E$6</f>
        <v>1</v>
      </c>
      <c r="G6" s="243">
        <v>24326</v>
      </c>
      <c r="H6" s="244">
        <f>G6/E6-1</f>
        <v>0.42825270079849687</v>
      </c>
      <c r="I6" s="243">
        <f>G6-E6</f>
        <v>7294</v>
      </c>
      <c r="J6" s="244">
        <f>G6/$G$6</f>
        <v>1</v>
      </c>
      <c r="K6" s="243">
        <v>18739</v>
      </c>
      <c r="L6" s="244">
        <f>K6/G6-1</f>
        <v>-0.22967195593192469</v>
      </c>
      <c r="M6" s="243">
        <f>K6-G6</f>
        <v>-5587</v>
      </c>
      <c r="N6" s="244">
        <f>K6/$K$6</f>
        <v>1</v>
      </c>
      <c r="O6" s="243">
        <v>17933</v>
      </c>
      <c r="P6" s="244">
        <f>O6/K6-1</f>
        <v>-4.3011900314851359E-2</v>
      </c>
      <c r="Q6" s="243">
        <f>O6-K6</f>
        <v>-806</v>
      </c>
      <c r="R6" s="244">
        <f>IFERROR(O6/C6-1,"-")</f>
        <v>-5.0711979249377981E-2</v>
      </c>
      <c r="S6" s="243">
        <f>O6-C6</f>
        <v>-958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35" t="s">
        <v>44</v>
      </c>
      <c r="C7" s="252">
        <v>4037</v>
      </c>
      <c r="D7" s="252">
        <v>4283</v>
      </c>
      <c r="E7" s="252">
        <v>4231</v>
      </c>
      <c r="F7" s="258">
        <f t="shared" ref="F7:F16" si="0">E7/$E$6</f>
        <v>0.24841474870831376</v>
      </c>
      <c r="G7" s="252">
        <v>3814</v>
      </c>
      <c r="H7" s="260">
        <f>G7/E7-1</f>
        <v>-9.8558260458520452E-2</v>
      </c>
      <c r="I7" s="259">
        <f>G7-E7</f>
        <v>-417</v>
      </c>
      <c r="J7" s="258">
        <f>G7/$G$6</f>
        <v>0.15678697689714707</v>
      </c>
      <c r="K7" s="252">
        <v>2103</v>
      </c>
      <c r="L7" s="260">
        <f>K7/G7-1</f>
        <v>-0.44861038280020971</v>
      </c>
      <c r="M7" s="259">
        <f>K7-G7</f>
        <v>-1711</v>
      </c>
      <c r="N7" s="258">
        <f>K7/$K$6</f>
        <v>0.11222583915897326</v>
      </c>
      <c r="O7" s="252">
        <v>2694</v>
      </c>
      <c r="P7" s="260">
        <f>O7/K7-1</f>
        <v>0.2810271041369472</v>
      </c>
      <c r="Q7" s="259">
        <f>O7-K7</f>
        <v>591</v>
      </c>
      <c r="R7" s="260">
        <f t="shared" ref="R7:R16" si="1">IFERROR(O7/C7-1,"-")</f>
        <v>-0.33267277681446616</v>
      </c>
      <c r="S7" s="259">
        <f t="shared" ref="S7:S16" si="2">O7-C7</f>
        <v>-1343</v>
      </c>
      <c r="T7" s="258">
        <f>O7/$O$6</f>
        <v>0.15022584062900798</v>
      </c>
      <c r="V7" s="29"/>
      <c r="W7" s="79"/>
      <c r="AE7" s="1" t="s">
        <v>175</v>
      </c>
    </row>
    <row r="8" spans="1:31" s="4" customFormat="1" x14ac:dyDescent="0.25">
      <c r="B8" s="235" t="s">
        <v>45</v>
      </c>
      <c r="C8" s="252">
        <v>1922</v>
      </c>
      <c r="D8" s="252">
        <v>1580</v>
      </c>
      <c r="E8" s="252">
        <v>1546</v>
      </c>
      <c r="F8" s="258">
        <f t="shared" si="0"/>
        <v>9.0770314701737909E-2</v>
      </c>
      <c r="G8" s="252">
        <v>1425</v>
      </c>
      <c r="H8" s="260">
        <f t="shared" ref="H8:H16" si="3">G8/E8-1</f>
        <v>-7.826649417852527E-2</v>
      </c>
      <c r="I8" s="259">
        <f t="shared" ref="I8:I16" si="4">G8-E8</f>
        <v>-121</v>
      </c>
      <c r="J8" s="258">
        <f t="shared" ref="J8:J16" si="5">G8/$G$6</f>
        <v>5.8579297870591136E-2</v>
      </c>
      <c r="K8" s="252">
        <v>1184</v>
      </c>
      <c r="L8" s="260">
        <f t="shared" ref="L8:L16" si="6">K8/G8-1</f>
        <v>-0.1691228070175439</v>
      </c>
      <c r="M8" s="259">
        <f t="shared" ref="M8:M16" si="7">K8-G8</f>
        <v>-241</v>
      </c>
      <c r="N8" s="258">
        <f t="shared" ref="N8:N16" si="8">K8/$K$6</f>
        <v>6.3183734457548435E-2</v>
      </c>
      <c r="O8" s="252">
        <v>1783</v>
      </c>
      <c r="P8" s="260">
        <f t="shared" ref="P8:P16" si="9">O8/K8-1</f>
        <v>0.50591216216216206</v>
      </c>
      <c r="Q8" s="259">
        <f t="shared" ref="Q8:Q16" si="10">O8-K8</f>
        <v>599</v>
      </c>
      <c r="R8" s="260">
        <f t="shared" si="1"/>
        <v>-7.2320499479708644E-2</v>
      </c>
      <c r="S8" s="259">
        <f t="shared" si="2"/>
        <v>-139</v>
      </c>
      <c r="T8" s="258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35" t="s">
        <v>46</v>
      </c>
      <c r="C9" s="252">
        <v>208</v>
      </c>
      <c r="D9" s="252">
        <v>45</v>
      </c>
      <c r="E9" s="252">
        <v>36</v>
      </c>
      <c r="F9" s="253">
        <f t="shared" si="0"/>
        <v>2.1136683889149835E-3</v>
      </c>
      <c r="G9" s="252">
        <v>2737</v>
      </c>
      <c r="H9" s="264">
        <f t="shared" si="3"/>
        <v>75.027777777777771</v>
      </c>
      <c r="I9" s="255">
        <f t="shared" si="4"/>
        <v>2701</v>
      </c>
      <c r="J9" s="253">
        <f t="shared" si="5"/>
        <v>0.11251336019074241</v>
      </c>
      <c r="K9" s="252">
        <v>279</v>
      </c>
      <c r="L9" s="260">
        <f t="shared" si="6"/>
        <v>-0.8980635732553891</v>
      </c>
      <c r="M9" s="259">
        <f t="shared" si="7"/>
        <v>-2458</v>
      </c>
      <c r="N9" s="258">
        <f t="shared" si="8"/>
        <v>1.4888734724371631E-2</v>
      </c>
      <c r="O9" s="252">
        <v>397</v>
      </c>
      <c r="P9" s="260">
        <f t="shared" si="9"/>
        <v>0.42293906810035842</v>
      </c>
      <c r="Q9" s="259">
        <f t="shared" si="10"/>
        <v>118</v>
      </c>
      <c r="R9" s="260">
        <f t="shared" si="1"/>
        <v>0.90865384615384626</v>
      </c>
      <c r="S9" s="259">
        <f t="shared" si="2"/>
        <v>189</v>
      </c>
      <c r="T9" s="258">
        <f t="shared" si="11"/>
        <v>2.2137957954608822E-2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3543</v>
      </c>
      <c r="D10" s="252">
        <v>1101</v>
      </c>
      <c r="E10" s="252">
        <v>3148</v>
      </c>
      <c r="F10" s="258">
        <f t="shared" si="0"/>
        <v>0.18482855800845469</v>
      </c>
      <c r="G10" s="252">
        <v>3614</v>
      </c>
      <c r="H10" s="260">
        <f t="shared" si="3"/>
        <v>0.14803049555273184</v>
      </c>
      <c r="I10" s="259">
        <f t="shared" si="4"/>
        <v>466</v>
      </c>
      <c r="J10" s="258">
        <f t="shared" si="5"/>
        <v>0.14856532105566062</v>
      </c>
      <c r="K10" s="252">
        <v>3298</v>
      </c>
      <c r="L10" s="260">
        <f t="shared" si="6"/>
        <v>-8.7437742114001127E-2</v>
      </c>
      <c r="M10" s="259">
        <f t="shared" si="7"/>
        <v>-316</v>
      </c>
      <c r="N10" s="258">
        <f t="shared" si="8"/>
        <v>0.1759965846630023</v>
      </c>
      <c r="O10" s="252">
        <v>3813</v>
      </c>
      <c r="P10" s="260">
        <f t="shared" si="9"/>
        <v>0.15615524560339589</v>
      </c>
      <c r="Q10" s="259">
        <f t="shared" si="10"/>
        <v>515</v>
      </c>
      <c r="R10" s="260">
        <f t="shared" si="1"/>
        <v>7.6206604572396364E-2</v>
      </c>
      <c r="S10" s="259">
        <f t="shared" si="2"/>
        <v>270</v>
      </c>
      <c r="T10" s="258">
        <f>O10/$O$6</f>
        <v>0.21262476997713711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385</v>
      </c>
      <c r="D11" s="252">
        <v>842</v>
      </c>
      <c r="E11" s="252">
        <v>895</v>
      </c>
      <c r="F11" s="253">
        <f t="shared" si="0"/>
        <v>5.2548144668858619E-2</v>
      </c>
      <c r="G11" s="252">
        <v>456</v>
      </c>
      <c r="H11" s="264">
        <f t="shared" si="3"/>
        <v>-0.49050279329608937</v>
      </c>
      <c r="I11" s="255">
        <f t="shared" si="4"/>
        <v>-439</v>
      </c>
      <c r="J11" s="253">
        <f t="shared" si="5"/>
        <v>1.8745375318589164E-2</v>
      </c>
      <c r="K11" s="252">
        <v>536</v>
      </c>
      <c r="L11" s="260">
        <f t="shared" si="6"/>
        <v>0.17543859649122817</v>
      </c>
      <c r="M11" s="259">
        <f t="shared" si="7"/>
        <v>80</v>
      </c>
      <c r="N11" s="258">
        <f t="shared" si="8"/>
        <v>2.8603447355782057E-2</v>
      </c>
      <c r="O11" s="252">
        <v>634</v>
      </c>
      <c r="P11" s="260">
        <f t="shared" si="9"/>
        <v>0.18283582089552231</v>
      </c>
      <c r="Q11" s="259">
        <f t="shared" si="10"/>
        <v>98</v>
      </c>
      <c r="R11" s="260">
        <f t="shared" si="1"/>
        <v>0.64675324675324686</v>
      </c>
      <c r="S11" s="259">
        <f t="shared" si="2"/>
        <v>249</v>
      </c>
      <c r="T11" s="258">
        <f t="shared" si="11"/>
        <v>3.5353816985445825E-2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5042</v>
      </c>
      <c r="D12" s="252">
        <v>1186</v>
      </c>
      <c r="E12" s="252">
        <v>2656</v>
      </c>
      <c r="F12" s="258">
        <f t="shared" si="0"/>
        <v>0.15594175669328322</v>
      </c>
      <c r="G12" s="252">
        <v>5002</v>
      </c>
      <c r="H12" s="260">
        <f t="shared" si="3"/>
        <v>0.88328313253012047</v>
      </c>
      <c r="I12" s="259">
        <f t="shared" si="4"/>
        <v>2346</v>
      </c>
      <c r="J12" s="258">
        <f t="shared" si="5"/>
        <v>0.20562361259557674</v>
      </c>
      <c r="K12" s="252">
        <v>5396</v>
      </c>
      <c r="L12" s="260">
        <f t="shared" si="6"/>
        <v>7.8768492602958817E-2</v>
      </c>
      <c r="M12" s="259">
        <f t="shared" si="7"/>
        <v>394</v>
      </c>
      <c r="N12" s="258">
        <f t="shared" si="8"/>
        <v>0.28795560061902981</v>
      </c>
      <c r="O12" s="252">
        <v>4891</v>
      </c>
      <c r="P12" s="260">
        <f t="shared" si="9"/>
        <v>-9.3587842846552971E-2</v>
      </c>
      <c r="Q12" s="259">
        <f t="shared" si="10"/>
        <v>-505</v>
      </c>
      <c r="R12" s="260">
        <f t="shared" si="1"/>
        <v>-2.994843316144391E-2</v>
      </c>
      <c r="S12" s="259">
        <f t="shared" si="2"/>
        <v>-151</v>
      </c>
      <c r="T12" s="258">
        <f t="shared" si="11"/>
        <v>0.27273741147604974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1851</v>
      </c>
      <c r="D13" s="252">
        <v>279</v>
      </c>
      <c r="E13" s="252">
        <v>734</v>
      </c>
      <c r="F13" s="253">
        <f t="shared" si="0"/>
        <v>4.3095349929544384E-2</v>
      </c>
      <c r="G13" s="252">
        <v>1485</v>
      </c>
      <c r="H13" s="264">
        <f t="shared" si="3"/>
        <v>1.0231607629427795</v>
      </c>
      <c r="I13" s="255">
        <f t="shared" si="4"/>
        <v>751</v>
      </c>
      <c r="J13" s="253">
        <f t="shared" si="5"/>
        <v>6.1045794623037081E-2</v>
      </c>
      <c r="K13" s="252">
        <v>732</v>
      </c>
      <c r="L13" s="260">
        <f t="shared" si="6"/>
        <v>-0.50707070707070701</v>
      </c>
      <c r="M13" s="259">
        <f t="shared" si="7"/>
        <v>-753</v>
      </c>
      <c r="N13" s="258">
        <f t="shared" si="8"/>
        <v>3.9062916911254603E-2</v>
      </c>
      <c r="O13" s="252">
        <v>900</v>
      </c>
      <c r="P13" s="260">
        <f t="shared" si="9"/>
        <v>0.22950819672131151</v>
      </c>
      <c r="Q13" s="259">
        <f t="shared" si="10"/>
        <v>168</v>
      </c>
      <c r="R13" s="260">
        <f t="shared" si="1"/>
        <v>-0.51377633711507298</v>
      </c>
      <c r="S13" s="259">
        <f t="shared" si="2"/>
        <v>-951</v>
      </c>
      <c r="T13" s="258">
        <f t="shared" si="11"/>
        <v>5.0186806446216474E-2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495</v>
      </c>
      <c r="D14" s="252">
        <v>2893</v>
      </c>
      <c r="E14" s="252">
        <v>229</v>
      </c>
      <c r="F14" s="258">
        <f t="shared" si="0"/>
        <v>1.3445279473931423E-2</v>
      </c>
      <c r="G14" s="252">
        <v>927</v>
      </c>
      <c r="H14" s="260">
        <f t="shared" si="3"/>
        <v>3.0480349344978164</v>
      </c>
      <c r="I14" s="259">
        <f t="shared" si="4"/>
        <v>698</v>
      </c>
      <c r="J14" s="258">
        <f t="shared" si="5"/>
        <v>3.8107374825289815E-2</v>
      </c>
      <c r="K14" s="252">
        <v>571</v>
      </c>
      <c r="L14" s="260">
        <f t="shared" si="6"/>
        <v>-0.38403451995685001</v>
      </c>
      <c r="M14" s="259">
        <f t="shared" si="7"/>
        <v>-356</v>
      </c>
      <c r="N14" s="258">
        <f t="shared" si="8"/>
        <v>3.0471209776402157E-2</v>
      </c>
      <c r="O14" s="252">
        <v>248</v>
      </c>
      <c r="P14" s="260">
        <f t="shared" si="9"/>
        <v>-0.56567425569176888</v>
      </c>
      <c r="Q14" s="259">
        <f t="shared" si="10"/>
        <v>-323</v>
      </c>
      <c r="R14" s="260">
        <f t="shared" si="1"/>
        <v>-0.49898989898989898</v>
      </c>
      <c r="S14" s="259">
        <f t="shared" si="2"/>
        <v>-247</v>
      </c>
      <c r="T14" s="258">
        <f t="shared" si="11"/>
        <v>1.3829253331846317E-2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790</v>
      </c>
      <c r="D15" s="252">
        <v>562</v>
      </c>
      <c r="E15" s="252">
        <v>1209</v>
      </c>
      <c r="F15" s="253">
        <f t="shared" si="0"/>
        <v>7.0984030061061534E-2</v>
      </c>
      <c r="G15" s="252">
        <v>2239</v>
      </c>
      <c r="H15" s="264">
        <f t="shared" si="3"/>
        <v>0.85194375516956167</v>
      </c>
      <c r="I15" s="255">
        <f t="shared" si="4"/>
        <v>1030</v>
      </c>
      <c r="J15" s="253">
        <f t="shared" si="5"/>
        <v>9.2041437145441093E-2</v>
      </c>
      <c r="K15" s="252">
        <v>1837</v>
      </c>
      <c r="L15" s="260">
        <f t="shared" si="6"/>
        <v>-0.17954443948191157</v>
      </c>
      <c r="M15" s="259">
        <f t="shared" si="7"/>
        <v>-402</v>
      </c>
      <c r="N15" s="258">
        <f t="shared" si="8"/>
        <v>9.8030844762260524E-2</v>
      </c>
      <c r="O15" s="252">
        <v>407</v>
      </c>
      <c r="P15" s="260">
        <f t="shared" si="9"/>
        <v>-0.77844311377245512</v>
      </c>
      <c r="Q15" s="259">
        <f t="shared" si="10"/>
        <v>-1430</v>
      </c>
      <c r="R15" s="260">
        <f t="shared" si="1"/>
        <v>-0.48481012658227851</v>
      </c>
      <c r="S15" s="259">
        <f t="shared" si="2"/>
        <v>-383</v>
      </c>
      <c r="T15" s="258">
        <f t="shared" si="11"/>
        <v>2.2695589137344561E-2</v>
      </c>
      <c r="V15" s="29"/>
      <c r="W15" s="79"/>
      <c r="AE15" s="1"/>
    </row>
    <row r="16" spans="1:31" s="4" customFormat="1" x14ac:dyDescent="0.25">
      <c r="B16" s="235" t="s">
        <v>201</v>
      </c>
      <c r="C16" s="252">
        <f>C6-SUM(C7:C15)</f>
        <v>618</v>
      </c>
      <c r="D16" s="252">
        <f>D6-SUM(D7:D15)</f>
        <v>1278</v>
      </c>
      <c r="E16" s="252">
        <f>E6-SUM(E7:E15)</f>
        <v>2348</v>
      </c>
      <c r="F16" s="258">
        <f t="shared" si="0"/>
        <v>0.13785814936589949</v>
      </c>
      <c r="G16" s="252">
        <f>G6-SUM(G7:G15)</f>
        <v>2627</v>
      </c>
      <c r="H16" s="260">
        <f t="shared" si="3"/>
        <v>0.118824531516184</v>
      </c>
      <c r="I16" s="259">
        <f t="shared" si="4"/>
        <v>279</v>
      </c>
      <c r="J16" s="258">
        <f t="shared" si="5"/>
        <v>0.10799144947792486</v>
      </c>
      <c r="K16" s="252">
        <f>K6-SUM(K7:K15)</f>
        <v>2803</v>
      </c>
      <c r="L16" s="260">
        <f t="shared" si="6"/>
        <v>6.6996574038827639E-2</v>
      </c>
      <c r="M16" s="259">
        <f t="shared" si="7"/>
        <v>176</v>
      </c>
      <c r="N16" s="258">
        <f t="shared" si="8"/>
        <v>0.1495810875713752</v>
      </c>
      <c r="O16" s="252">
        <f>O6-SUM(O7:O15)</f>
        <v>2166</v>
      </c>
      <c r="P16" s="260">
        <f t="shared" si="9"/>
        <v>-0.22725651088119869</v>
      </c>
      <c r="Q16" s="259">
        <f t="shared" si="10"/>
        <v>-637</v>
      </c>
      <c r="R16" s="260">
        <f t="shared" si="1"/>
        <v>2.5048543689320391</v>
      </c>
      <c r="S16" s="259">
        <f t="shared" si="2"/>
        <v>1548</v>
      </c>
      <c r="T16" s="258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180</v>
      </c>
    </row>
    <row r="18" spans="2:31" s="4" customFormat="1" x14ac:dyDescent="0.25">
      <c r="B18" s="170" t="s">
        <v>181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183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4" t="s">
        <v>171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172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173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174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175</v>
      </c>
    </row>
    <row r="49" spans="2:31" s="4" customFormat="1" hidden="1" x14ac:dyDescent="0.25">
      <c r="B49" s="235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5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180</v>
      </c>
    </row>
    <row r="52" spans="2:31" s="4" customFormat="1" hidden="1" x14ac:dyDescent="0.25">
      <c r="B52" s="269" t="s">
        <v>181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200</v>
      </c>
      <c r="C136" s="228">
        <v>208389</v>
      </c>
      <c r="D136" s="228">
        <v>416048</v>
      </c>
      <c r="E136" s="228">
        <v>423208</v>
      </c>
      <c r="F136" s="228">
        <v>428791</v>
      </c>
      <c r="G136" s="229">
        <f>F136/E136-1</f>
        <v>1.3192094667397569E-2</v>
      </c>
      <c r="H136" s="228">
        <f>F136-E136</f>
        <v>5583</v>
      </c>
      <c r="I136" s="229">
        <f>F136/F$136</f>
        <v>1</v>
      </c>
      <c r="J136" s="228">
        <v>421973</v>
      </c>
      <c r="K136" s="229">
        <f>H136/H$136</f>
        <v>1</v>
      </c>
      <c r="L136" s="229">
        <f>J136/F136-1</f>
        <v>-1.5900520300099585E-2</v>
      </c>
      <c r="M136" s="228">
        <f>J136-F136</f>
        <v>-6818</v>
      </c>
      <c r="N136" s="229">
        <f>J136/C136-1</f>
        <v>1.0249293388806513</v>
      </c>
      <c r="O136" s="228">
        <f>J136-C136</f>
        <v>213584</v>
      </c>
      <c r="Q136" s="29"/>
      <c r="R136" s="79"/>
      <c r="Z136" s="1" t="s">
        <v>173</v>
      </c>
      <c r="AE136"/>
    </row>
    <row r="137" spans="1:31" s="4" customFormat="1" x14ac:dyDescent="0.25">
      <c r="B137" s="235" t="s">
        <v>44</v>
      </c>
      <c r="C137" s="252">
        <v>68476</v>
      </c>
      <c r="D137" s="252">
        <v>126666</v>
      </c>
      <c r="E137" s="252">
        <v>86811</v>
      </c>
      <c r="F137" s="252">
        <v>75374</v>
      </c>
      <c r="G137" s="258">
        <f t="shared" ref="G137:G146" si="12">F137/E137-1</f>
        <v>-0.13174597689232936</v>
      </c>
      <c r="H137" s="265">
        <f t="shared" ref="H137:H146" si="13">F137-E137</f>
        <v>-11437</v>
      </c>
      <c r="I137" s="260">
        <f t="shared" ref="I137:K146" si="14">F137/F$136</f>
        <v>0.17578260737748694</v>
      </c>
      <c r="J137" s="252">
        <v>60650</v>
      </c>
      <c r="K137" s="260">
        <f t="shared" si="14"/>
        <v>-2.0485402113559017</v>
      </c>
      <c r="L137" s="260">
        <f t="shared" ref="L137:L146" si="15">J137/F137-1</f>
        <v>-0.19534587523549229</v>
      </c>
      <c r="M137" s="259">
        <f t="shared" ref="M137:M146" si="16">J137-F137</f>
        <v>-14724</v>
      </c>
      <c r="N137" s="258">
        <f t="shared" ref="N137:N146" si="17">J137/C137-1</f>
        <v>-0.11428821776972953</v>
      </c>
      <c r="O137" s="252">
        <f t="shared" ref="O137:O146" si="18">J137-C137</f>
        <v>-7826</v>
      </c>
      <c r="Q137" s="29"/>
      <c r="R137" s="79"/>
      <c r="Z137" s="1" t="s">
        <v>175</v>
      </c>
    </row>
    <row r="138" spans="1:31" s="4" customFormat="1" x14ac:dyDescent="0.25">
      <c r="B138" s="235" t="s">
        <v>45</v>
      </c>
      <c r="C138" s="252">
        <v>24912</v>
      </c>
      <c r="D138" s="252">
        <v>43482</v>
      </c>
      <c r="E138" s="252">
        <v>48094</v>
      </c>
      <c r="F138" s="252">
        <v>51902</v>
      </c>
      <c r="G138" s="258">
        <f t="shared" si="12"/>
        <v>7.9178275876408799E-2</v>
      </c>
      <c r="H138" s="265">
        <f t="shared" si="13"/>
        <v>3808</v>
      </c>
      <c r="I138" s="260">
        <f t="shared" si="14"/>
        <v>0.12104265248104555</v>
      </c>
      <c r="J138" s="252">
        <v>50245</v>
      </c>
      <c r="K138" s="260">
        <f t="shared" si="14"/>
        <v>0.68207057137739568</v>
      </c>
      <c r="L138" s="260">
        <f t="shared" si="15"/>
        <v>-3.1925552001849655E-2</v>
      </c>
      <c r="M138" s="259">
        <f t="shared" si="16"/>
        <v>-1657</v>
      </c>
      <c r="N138" s="258">
        <f t="shared" si="17"/>
        <v>1.0168994861913938</v>
      </c>
      <c r="O138" s="252">
        <f t="shared" si="18"/>
        <v>25333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1658</v>
      </c>
      <c r="D139" s="252">
        <v>2415</v>
      </c>
      <c r="E139" s="252">
        <v>3515</v>
      </c>
      <c r="F139" s="252">
        <v>14811</v>
      </c>
      <c r="G139" s="258">
        <f t="shared" si="12"/>
        <v>3.2136557610241825</v>
      </c>
      <c r="H139" s="266">
        <f t="shared" si="13"/>
        <v>11296</v>
      </c>
      <c r="I139" s="264">
        <f t="shared" si="14"/>
        <v>3.4541303338922691E-2</v>
      </c>
      <c r="J139" s="252">
        <v>7251</v>
      </c>
      <c r="K139" s="264">
        <f t="shared" si="14"/>
        <v>2.0232849722371484</v>
      </c>
      <c r="L139" s="260">
        <f t="shared" si="15"/>
        <v>-0.51043143609479436</v>
      </c>
      <c r="M139" s="259">
        <f t="shared" si="16"/>
        <v>-7560</v>
      </c>
      <c r="N139" s="258">
        <f t="shared" si="17"/>
        <v>3.3733413751507841</v>
      </c>
      <c r="O139" s="252">
        <f t="shared" si="18"/>
        <v>5593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28320</v>
      </c>
      <c r="D140" s="252">
        <v>66989</v>
      </c>
      <c r="E140" s="252">
        <v>97391</v>
      </c>
      <c r="F140" s="252">
        <v>92103</v>
      </c>
      <c r="G140" s="258">
        <f t="shared" si="12"/>
        <v>-5.4296598248298134E-2</v>
      </c>
      <c r="H140" s="265">
        <f t="shared" si="13"/>
        <v>-5288</v>
      </c>
      <c r="I140" s="260">
        <f t="shared" si="14"/>
        <v>0.21479695236140683</v>
      </c>
      <c r="J140" s="252">
        <v>106284</v>
      </c>
      <c r="K140" s="260">
        <f t="shared" si="14"/>
        <v>-0.94716102453877848</v>
      </c>
      <c r="L140" s="260">
        <f t="shared" si="15"/>
        <v>0.15396892609361257</v>
      </c>
      <c r="M140" s="259">
        <f t="shared" si="16"/>
        <v>14181</v>
      </c>
      <c r="N140" s="258">
        <f t="shared" si="17"/>
        <v>2.7529661016949154</v>
      </c>
      <c r="O140" s="252">
        <f t="shared" si="18"/>
        <v>77964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4963</v>
      </c>
      <c r="D141" s="252">
        <v>24120</v>
      </c>
      <c r="E141" s="252">
        <v>16359</v>
      </c>
      <c r="F141" s="252">
        <v>19520</v>
      </c>
      <c r="G141" s="258">
        <f t="shared" si="12"/>
        <v>0.19322696986368371</v>
      </c>
      <c r="H141" s="266">
        <f t="shared" si="13"/>
        <v>3161</v>
      </c>
      <c r="I141" s="264">
        <f t="shared" si="14"/>
        <v>4.5523343540326174E-2</v>
      </c>
      <c r="J141" s="252">
        <v>16099</v>
      </c>
      <c r="K141" s="264">
        <f t="shared" si="14"/>
        <v>0.56618305570481819</v>
      </c>
      <c r="L141" s="260">
        <f t="shared" si="15"/>
        <v>-0.17525614754098362</v>
      </c>
      <c r="M141" s="259">
        <f t="shared" si="16"/>
        <v>-3421</v>
      </c>
      <c r="N141" s="258">
        <f t="shared" si="17"/>
        <v>2.243804150715293</v>
      </c>
      <c r="O141" s="252">
        <f t="shared" si="18"/>
        <v>11136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27791</v>
      </c>
      <c r="D142" s="252">
        <v>53247</v>
      </c>
      <c r="E142" s="252">
        <v>69865</v>
      </c>
      <c r="F142" s="252">
        <v>66121</v>
      </c>
      <c r="G142" s="258">
        <f t="shared" si="12"/>
        <v>-5.3589064624633198E-2</v>
      </c>
      <c r="H142" s="265">
        <f t="shared" si="13"/>
        <v>-3744</v>
      </c>
      <c r="I142" s="260">
        <f t="shared" si="14"/>
        <v>0.1542033298273518</v>
      </c>
      <c r="J142" s="252">
        <v>75793</v>
      </c>
      <c r="K142" s="260">
        <f t="shared" si="14"/>
        <v>-0.67060720042987643</v>
      </c>
      <c r="L142" s="260">
        <f t="shared" si="15"/>
        <v>0.14627727953297742</v>
      </c>
      <c r="M142" s="259">
        <f t="shared" si="16"/>
        <v>9672</v>
      </c>
      <c r="N142" s="258">
        <f t="shared" si="17"/>
        <v>1.7272498290813574</v>
      </c>
      <c r="O142" s="252">
        <f t="shared" si="18"/>
        <v>48002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8684</v>
      </c>
      <c r="D143" s="252">
        <v>11001</v>
      </c>
      <c r="E143" s="252">
        <v>16289</v>
      </c>
      <c r="F143" s="252">
        <v>12024</v>
      </c>
      <c r="G143" s="258">
        <f t="shared" si="12"/>
        <v>-0.261833138928111</v>
      </c>
      <c r="H143" s="266">
        <f t="shared" si="13"/>
        <v>-4265</v>
      </c>
      <c r="I143" s="264">
        <f t="shared" si="14"/>
        <v>2.8041633336520589E-2</v>
      </c>
      <c r="J143" s="252">
        <v>11877</v>
      </c>
      <c r="K143" s="264">
        <f t="shared" si="14"/>
        <v>-0.76392620454952531</v>
      </c>
      <c r="L143" s="260">
        <f t="shared" si="15"/>
        <v>-1.2225548902195627E-2</v>
      </c>
      <c r="M143" s="259">
        <f t="shared" si="16"/>
        <v>-147</v>
      </c>
      <c r="N143" s="258">
        <f t="shared" si="17"/>
        <v>0.36768770152003682</v>
      </c>
      <c r="O143" s="252">
        <f t="shared" si="18"/>
        <v>3193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20058</v>
      </c>
      <c r="D144" s="252">
        <v>34195</v>
      </c>
      <c r="E144" s="252">
        <v>19943</v>
      </c>
      <c r="F144" s="252">
        <v>20738</v>
      </c>
      <c r="G144" s="258">
        <f t="shared" si="12"/>
        <v>3.9863611292182632E-2</v>
      </c>
      <c r="H144" s="265">
        <f t="shared" si="13"/>
        <v>795</v>
      </c>
      <c r="I144" s="260">
        <f t="shared" si="14"/>
        <v>4.8363888234594477E-2</v>
      </c>
      <c r="J144" s="252">
        <v>18376</v>
      </c>
      <c r="K144" s="260">
        <f t="shared" si="14"/>
        <v>0.14239656098871575</v>
      </c>
      <c r="L144" s="260">
        <f t="shared" si="15"/>
        <v>-0.1138971935577201</v>
      </c>
      <c r="M144" s="259">
        <f t="shared" si="16"/>
        <v>-2362</v>
      </c>
      <c r="N144" s="258">
        <f t="shared" si="17"/>
        <v>-8.3856815235816118E-2</v>
      </c>
      <c r="O144" s="252">
        <f t="shared" si="18"/>
        <v>-1682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8930</v>
      </c>
      <c r="D145" s="252">
        <v>21567</v>
      </c>
      <c r="E145" s="252">
        <v>23338</v>
      </c>
      <c r="F145" s="252">
        <v>31999</v>
      </c>
      <c r="G145" s="258">
        <f t="shared" si="12"/>
        <v>0.37111149198731685</v>
      </c>
      <c r="H145" s="266">
        <f t="shared" si="13"/>
        <v>8661</v>
      </c>
      <c r="I145" s="264">
        <f t="shared" si="14"/>
        <v>7.4626099894820552E-2</v>
      </c>
      <c r="J145" s="252">
        <v>37562</v>
      </c>
      <c r="K145" s="264">
        <f t="shared" si="14"/>
        <v>1.5513164965072541</v>
      </c>
      <c r="L145" s="260">
        <f t="shared" si="15"/>
        <v>0.17384918278696215</v>
      </c>
      <c r="M145" s="259">
        <f t="shared" si="16"/>
        <v>5563</v>
      </c>
      <c r="N145" s="258">
        <f t="shared" si="17"/>
        <v>3.2062709966405372</v>
      </c>
      <c r="O145" s="252">
        <f t="shared" si="18"/>
        <v>28632</v>
      </c>
      <c r="Q145" s="29"/>
      <c r="R145" s="79"/>
      <c r="Z145" s="1"/>
    </row>
    <row r="146" spans="2:31" s="4" customFormat="1" x14ac:dyDescent="0.25">
      <c r="B146" s="235" t="s">
        <v>201</v>
      </c>
      <c r="C146" s="252">
        <f>C136-SUM(C137:C145)</f>
        <v>14597</v>
      </c>
      <c r="D146" s="252">
        <f>D136-SUM(D137:D145)</f>
        <v>32366</v>
      </c>
      <c r="E146" s="252">
        <f>E136-SUM(E137:E145)</f>
        <v>41603</v>
      </c>
      <c r="F146" s="252">
        <f>F136-SUM(F137:F145)</f>
        <v>44199</v>
      </c>
      <c r="G146" s="258">
        <f t="shared" si="12"/>
        <v>6.2399346200995076E-2</v>
      </c>
      <c r="H146" s="265">
        <f t="shared" si="13"/>
        <v>2596</v>
      </c>
      <c r="I146" s="260">
        <f t="shared" si="14"/>
        <v>0.10307818960752441</v>
      </c>
      <c r="J146" s="252">
        <f>J136-SUM(J137:J145)</f>
        <v>37836</v>
      </c>
      <c r="K146" s="260">
        <f t="shared" si="14"/>
        <v>0.46498298405874977</v>
      </c>
      <c r="L146" s="260">
        <f t="shared" si="15"/>
        <v>-0.14396253308898388</v>
      </c>
      <c r="M146" s="259">
        <f t="shared" si="16"/>
        <v>-6363</v>
      </c>
      <c r="N146" s="258">
        <f t="shared" si="17"/>
        <v>1.592039460163047</v>
      </c>
      <c r="O146" s="252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180</v>
      </c>
    </row>
    <row r="148" spans="2:31" s="4" customFormat="1" x14ac:dyDescent="0.25">
      <c r="B148" s="170" t="s">
        <v>181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9C7C2-735E-45FC-A368-EA87F51DBBED}">
  <sheetPr codeName="Hoja44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306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204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156566</v>
      </c>
      <c r="D8" s="119">
        <f t="shared" ref="D8:D21" si="0">C8/C9-1</f>
        <v>6.9220788089872309E-2</v>
      </c>
    </row>
    <row r="9" spans="1:5" x14ac:dyDescent="0.25">
      <c r="A9" s="1"/>
      <c r="B9" s="117">
        <v>2023</v>
      </c>
      <c r="C9" s="118">
        <v>146430</v>
      </c>
      <c r="D9" s="119">
        <f t="shared" si="0"/>
        <v>8.5583381522174262E-2</v>
      </c>
    </row>
    <row r="10" spans="1:5" x14ac:dyDescent="0.25">
      <c r="A10" s="1"/>
      <c r="B10" s="117">
        <v>2022</v>
      </c>
      <c r="C10" s="118">
        <v>134886</v>
      </c>
      <c r="D10" s="119">
        <f t="shared" si="0"/>
        <v>0.29007144428397913</v>
      </c>
    </row>
    <row r="11" spans="1:5" x14ac:dyDescent="0.25">
      <c r="A11" s="1"/>
      <c r="B11" s="117">
        <v>2021</v>
      </c>
      <c r="C11" s="118">
        <v>104557</v>
      </c>
      <c r="D11" s="119">
        <f t="shared" si="0"/>
        <v>0.69815335141543899</v>
      </c>
    </row>
    <row r="12" spans="1:5" x14ac:dyDescent="0.25">
      <c r="A12" s="1" t="s">
        <v>72</v>
      </c>
      <c r="B12" s="117">
        <v>2020</v>
      </c>
      <c r="C12" s="118">
        <v>61571</v>
      </c>
      <c r="D12" s="119">
        <f t="shared" si="0"/>
        <v>-0.48751477418388245</v>
      </c>
    </row>
    <row r="13" spans="1:5" x14ac:dyDescent="0.25">
      <c r="A13" s="1" t="s">
        <v>74</v>
      </c>
      <c r="B13" s="117">
        <v>2019</v>
      </c>
      <c r="C13" s="118">
        <v>120142</v>
      </c>
      <c r="D13" s="119">
        <f t="shared" si="0"/>
        <v>-0.11034263160622915</v>
      </c>
    </row>
    <row r="14" spans="1:5" x14ac:dyDescent="0.25">
      <c r="A14" s="1" t="s">
        <v>76</v>
      </c>
      <c r="B14" s="117">
        <v>2018</v>
      </c>
      <c r="C14" s="118">
        <v>135043</v>
      </c>
      <c r="D14" s="119">
        <f t="shared" si="0"/>
        <v>-0.15583879779712828</v>
      </c>
    </row>
    <row r="15" spans="1:5" x14ac:dyDescent="0.25">
      <c r="A15" s="1" t="s">
        <v>78</v>
      </c>
      <c r="B15" s="117">
        <v>2017</v>
      </c>
      <c r="C15" s="118">
        <v>159973</v>
      </c>
      <c r="D15" s="119">
        <f t="shared" si="0"/>
        <v>-2.5837920787255775E-2</v>
      </c>
    </row>
    <row r="16" spans="1:5" x14ac:dyDescent="0.25">
      <c r="A16" s="1" t="s">
        <v>80</v>
      </c>
      <c r="B16" s="117">
        <v>2016</v>
      </c>
      <c r="C16" s="118">
        <v>164216</v>
      </c>
      <c r="D16" s="119">
        <f>C16/C17-1</f>
        <v>6.7557728312876986E-2</v>
      </c>
    </row>
    <row r="17" spans="1:4" x14ac:dyDescent="0.25">
      <c r="A17" s="1" t="s">
        <v>82</v>
      </c>
      <c r="B17" s="117">
        <v>2015</v>
      </c>
      <c r="C17" s="118">
        <v>153824</v>
      </c>
      <c r="D17" s="119">
        <f t="shared" si="0"/>
        <v>0.17402288147882428</v>
      </c>
    </row>
    <row r="18" spans="1:4" x14ac:dyDescent="0.25">
      <c r="A18" s="1" t="s">
        <v>84</v>
      </c>
      <c r="B18" s="117">
        <v>2014</v>
      </c>
      <c r="C18" s="118">
        <v>131023</v>
      </c>
      <c r="D18" s="119">
        <f t="shared" si="0"/>
        <v>0.10748307369809051</v>
      </c>
    </row>
    <row r="19" spans="1:4" x14ac:dyDescent="0.25">
      <c r="A19" s="1" t="s">
        <v>86</v>
      </c>
      <c r="B19" s="117">
        <v>2013</v>
      </c>
      <c r="C19" s="118">
        <v>118307</v>
      </c>
      <c r="D19" s="119">
        <f t="shared" si="0"/>
        <v>-3.5794899437388006E-3</v>
      </c>
    </row>
    <row r="20" spans="1:4" x14ac:dyDescent="0.25">
      <c r="A20" s="1" t="s">
        <v>88</v>
      </c>
      <c r="B20" s="117">
        <v>2012</v>
      </c>
      <c r="C20" s="118">
        <v>118732</v>
      </c>
      <c r="D20" s="119">
        <f>C20/C21-1</f>
        <v>-7.0066887012641188E-2</v>
      </c>
    </row>
    <row r="21" spans="1:4" x14ac:dyDescent="0.25">
      <c r="A21" s="1" t="s">
        <v>90</v>
      </c>
      <c r="B21" s="117">
        <v>2011</v>
      </c>
      <c r="C21" s="118">
        <v>127678</v>
      </c>
      <c r="D21" s="119">
        <f t="shared" si="0"/>
        <v>-5.2025095593421722E-2</v>
      </c>
    </row>
    <row r="22" spans="1:4" x14ac:dyDescent="0.25">
      <c r="A22" s="1" t="s">
        <v>92</v>
      </c>
      <c r="B22" s="117">
        <v>2010</v>
      </c>
      <c r="C22" s="118">
        <v>134685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18E07-FAF3-4DC9-BE2D-1DEC22CC8121}">
  <sheetPr codeName="Hoja45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307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205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80773</v>
      </c>
      <c r="D8" s="119">
        <f t="shared" ref="D8:D21" si="0">C8/C9-1</f>
        <v>5.7776836967213807E-3</v>
      </c>
    </row>
    <row r="9" spans="1:5" x14ac:dyDescent="0.25">
      <c r="A9" s="1"/>
      <c r="B9" s="117">
        <v>2023</v>
      </c>
      <c r="C9" s="118">
        <v>80309</v>
      </c>
      <c r="D9" s="119">
        <f t="shared" si="0"/>
        <v>0.23512403684963323</v>
      </c>
    </row>
    <row r="10" spans="1:5" x14ac:dyDescent="0.25">
      <c r="A10" s="1"/>
      <c r="B10" s="117">
        <v>2022</v>
      </c>
      <c r="C10" s="118">
        <v>65021</v>
      </c>
      <c r="D10" s="119">
        <f t="shared" si="0"/>
        <v>0.26721886571818354</v>
      </c>
    </row>
    <row r="11" spans="1:5" x14ac:dyDescent="0.25">
      <c r="A11" s="1"/>
      <c r="B11" s="117">
        <v>2021</v>
      </c>
      <c r="C11" s="118">
        <v>51310</v>
      </c>
      <c r="D11" s="119">
        <f t="shared" si="0"/>
        <v>0.51894612196566015</v>
      </c>
    </row>
    <row r="12" spans="1:5" x14ac:dyDescent="0.25">
      <c r="A12" s="1" t="s">
        <v>72</v>
      </c>
      <c r="B12" s="117">
        <v>2020</v>
      </c>
      <c r="C12" s="118">
        <v>33780</v>
      </c>
      <c r="D12" s="119">
        <f t="shared" si="0"/>
        <v>-0.42809738258896823</v>
      </c>
    </row>
    <row r="13" spans="1:5" x14ac:dyDescent="0.25">
      <c r="A13" s="1" t="s">
        <v>74</v>
      </c>
      <c r="B13" s="117">
        <v>2019</v>
      </c>
      <c r="C13" s="118">
        <v>59066</v>
      </c>
      <c r="D13" s="119">
        <f t="shared" si="0"/>
        <v>-1.2307280692953393E-2</v>
      </c>
    </row>
    <row r="14" spans="1:5" x14ac:dyDescent="0.25">
      <c r="A14" s="1" t="s">
        <v>76</v>
      </c>
      <c r="B14" s="117">
        <v>2018</v>
      </c>
      <c r="C14" s="118">
        <v>59802</v>
      </c>
      <c r="D14" s="119">
        <f t="shared" si="0"/>
        <v>-9.2919548598471069E-2</v>
      </c>
    </row>
    <row r="15" spans="1:5" x14ac:dyDescent="0.25">
      <c r="A15" s="1" t="s">
        <v>78</v>
      </c>
      <c r="B15" s="117">
        <v>2017</v>
      </c>
      <c r="C15" s="118">
        <v>65928</v>
      </c>
      <c r="D15" s="119">
        <f>C15/C16-1</f>
        <v>-6.8168647792964054E-2</v>
      </c>
    </row>
    <row r="16" spans="1:5" x14ac:dyDescent="0.25">
      <c r="A16" s="1" t="s">
        <v>80</v>
      </c>
      <c r="B16" s="117">
        <v>2016</v>
      </c>
      <c r="C16" s="118">
        <v>70751</v>
      </c>
      <c r="D16" s="119">
        <f>C16/C17-1</f>
        <v>0.2092741039533732</v>
      </c>
    </row>
    <row r="17" spans="1:4" x14ac:dyDescent="0.25">
      <c r="A17" s="1" t="s">
        <v>82</v>
      </c>
      <c r="B17" s="117">
        <v>2015</v>
      </c>
      <c r="C17" s="118">
        <v>58507</v>
      </c>
      <c r="D17" s="119">
        <f t="shared" si="0"/>
        <v>0.30616390953943706</v>
      </c>
    </row>
    <row r="18" spans="1:4" x14ac:dyDescent="0.25">
      <c r="A18" s="1" t="s">
        <v>84</v>
      </c>
      <c r="B18" s="117">
        <v>2014</v>
      </c>
      <c r="C18" s="118">
        <v>44793</v>
      </c>
      <c r="D18" s="119">
        <f t="shared" si="0"/>
        <v>-0.16617647058823526</v>
      </c>
    </row>
    <row r="19" spans="1:4" x14ac:dyDescent="0.25">
      <c r="A19" s="1" t="s">
        <v>86</v>
      </c>
      <c r="B19" s="117">
        <v>2013</v>
      </c>
      <c r="C19" s="118">
        <v>53720</v>
      </c>
      <c r="D19" s="119">
        <f t="shared" si="0"/>
        <v>-0.10682517249979218</v>
      </c>
    </row>
    <row r="20" spans="1:4" x14ac:dyDescent="0.25">
      <c r="A20" s="1" t="s">
        <v>88</v>
      </c>
      <c r="B20" s="117">
        <v>2012</v>
      </c>
      <c r="C20" s="118">
        <v>60145</v>
      </c>
      <c r="D20" s="119">
        <f>C20/C21-1</f>
        <v>-8.7010641043156145E-2</v>
      </c>
    </row>
    <row r="21" spans="1:4" x14ac:dyDescent="0.25">
      <c r="A21" s="1" t="s">
        <v>90</v>
      </c>
      <c r="B21" s="117">
        <v>2011</v>
      </c>
      <c r="C21" s="118">
        <v>65877</v>
      </c>
      <c r="D21" s="119">
        <f t="shared" si="0"/>
        <v>-0.1162550474222932</v>
      </c>
    </row>
    <row r="22" spans="1:4" x14ac:dyDescent="0.25">
      <c r="A22" s="1" t="s">
        <v>92</v>
      </c>
      <c r="B22" s="117">
        <v>2010</v>
      </c>
      <c r="C22" s="118">
        <v>74543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65231-02DE-4CB7-913F-EDBA8B191105}">
  <sheetPr codeName="Hoja46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308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75793</v>
      </c>
      <c r="D8" s="119">
        <f t="shared" ref="D8:D21" si="0">C8/C9-1</f>
        <v>0.14627727953297742</v>
      </c>
    </row>
    <row r="9" spans="1:5" x14ac:dyDescent="0.25">
      <c r="A9" s="1"/>
      <c r="B9" s="117">
        <v>2023</v>
      </c>
      <c r="C9" s="118">
        <v>66121</v>
      </c>
      <c r="D9" s="119">
        <f t="shared" si="0"/>
        <v>-5.3589064624633198E-2</v>
      </c>
    </row>
    <row r="10" spans="1:5" x14ac:dyDescent="0.25">
      <c r="A10" s="1"/>
      <c r="B10" s="117">
        <v>2022</v>
      </c>
      <c r="C10" s="118">
        <v>69865</v>
      </c>
      <c r="D10" s="119">
        <f t="shared" si="0"/>
        <v>0.31209270005821921</v>
      </c>
    </row>
    <row r="11" spans="1:5" x14ac:dyDescent="0.25">
      <c r="A11" s="1"/>
      <c r="B11" s="117">
        <v>2021</v>
      </c>
      <c r="C11" s="118">
        <v>53247</v>
      </c>
      <c r="D11" s="119">
        <f t="shared" si="0"/>
        <v>0.91597999352308301</v>
      </c>
    </row>
    <row r="12" spans="1:5" x14ac:dyDescent="0.25">
      <c r="A12" s="1" t="s">
        <v>72</v>
      </c>
      <c r="B12" s="117">
        <v>2020</v>
      </c>
      <c r="C12" s="118">
        <v>27791</v>
      </c>
      <c r="D12" s="119">
        <f t="shared" si="0"/>
        <v>-0.5449767502783418</v>
      </c>
    </row>
    <row r="13" spans="1:5" x14ac:dyDescent="0.25">
      <c r="A13" s="1" t="s">
        <v>74</v>
      </c>
      <c r="B13" s="117">
        <v>2019</v>
      </c>
      <c r="C13" s="118">
        <v>61076</v>
      </c>
      <c r="D13" s="119">
        <f t="shared" si="0"/>
        <v>-0.18826171900958255</v>
      </c>
    </row>
    <row r="14" spans="1:5" x14ac:dyDescent="0.25">
      <c r="A14" s="1" t="s">
        <v>76</v>
      </c>
      <c r="B14" s="117">
        <v>2018</v>
      </c>
      <c r="C14" s="118">
        <v>75241</v>
      </c>
      <c r="D14" s="119">
        <f t="shared" si="0"/>
        <v>-0.19994683396246482</v>
      </c>
    </row>
    <row r="15" spans="1:5" x14ac:dyDescent="0.25">
      <c r="A15" s="1" t="s">
        <v>78</v>
      </c>
      <c r="B15" s="117">
        <v>2017</v>
      </c>
      <c r="C15" s="118">
        <v>94045</v>
      </c>
      <c r="D15" s="119">
        <f>C15/C16-1</f>
        <v>6.2055314823730168E-3</v>
      </c>
    </row>
    <row r="16" spans="1:5" x14ac:dyDescent="0.25">
      <c r="A16" s="1" t="s">
        <v>80</v>
      </c>
      <c r="B16" s="117">
        <v>2016</v>
      </c>
      <c r="C16" s="118">
        <v>93465</v>
      </c>
      <c r="D16" s="119">
        <f>C16/C17-1</f>
        <v>-1.942990232592301E-2</v>
      </c>
    </row>
    <row r="17" spans="1:4" x14ac:dyDescent="0.25">
      <c r="A17" s="1" t="s">
        <v>82</v>
      </c>
      <c r="B17" s="117">
        <v>2015</v>
      </c>
      <c r="C17" s="118">
        <v>95317</v>
      </c>
      <c r="D17" s="119">
        <f t="shared" si="0"/>
        <v>0.10538095790328184</v>
      </c>
    </row>
    <row r="18" spans="1:4" x14ac:dyDescent="0.25">
      <c r="A18" s="1" t="s">
        <v>84</v>
      </c>
      <c r="B18" s="117">
        <v>2014</v>
      </c>
      <c r="C18" s="118">
        <v>86230</v>
      </c>
      <c r="D18" s="119">
        <f t="shared" si="0"/>
        <v>0.33509839441373646</v>
      </c>
    </row>
    <row r="19" spans="1:4" x14ac:dyDescent="0.25">
      <c r="A19" s="1" t="s">
        <v>86</v>
      </c>
      <c r="B19" s="117">
        <v>2013</v>
      </c>
      <c r="C19" s="118">
        <v>64587</v>
      </c>
      <c r="D19" s="119">
        <f t="shared" si="0"/>
        <v>0.10241179783911103</v>
      </c>
    </row>
    <row r="20" spans="1:4" x14ac:dyDescent="0.25">
      <c r="A20" s="1" t="s">
        <v>88</v>
      </c>
      <c r="B20" s="117">
        <v>2012</v>
      </c>
      <c r="C20" s="118">
        <v>58587</v>
      </c>
      <c r="D20" s="119">
        <f>C20/C21-1</f>
        <v>-5.2005630976845074E-2</v>
      </c>
    </row>
    <row r="21" spans="1:4" x14ac:dyDescent="0.25">
      <c r="A21" s="1" t="s">
        <v>90</v>
      </c>
      <c r="B21" s="117">
        <v>2011</v>
      </c>
      <c r="C21" s="118">
        <v>61801</v>
      </c>
      <c r="D21" s="119">
        <f t="shared" si="0"/>
        <v>2.7584716171726864E-2</v>
      </c>
    </row>
    <row r="22" spans="1:4" x14ac:dyDescent="0.25">
      <c r="A22" s="1" t="s">
        <v>92</v>
      </c>
      <c r="B22" s="117">
        <v>2010</v>
      </c>
      <c r="C22" s="118">
        <v>60142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D7773-7854-4D19-A44B-3F01A1180329}">
  <sheetPr codeName="Hoja5"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222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51</v>
      </c>
      <c r="C17" s="99">
        <v>2690</v>
      </c>
      <c r="D17" s="99">
        <v>1526</v>
      </c>
      <c r="E17" s="99">
        <v>2270</v>
      </c>
      <c r="F17" s="99">
        <v>2680</v>
      </c>
      <c r="G17" s="99">
        <v>2774</v>
      </c>
      <c r="H17" s="99">
        <v>2714</v>
      </c>
      <c r="I17" s="100">
        <f t="shared" si="0"/>
        <v>-2.1629416005767843E-2</v>
      </c>
      <c r="J17" s="100">
        <f t="shared" si="1"/>
        <v>0.77850589777195278</v>
      </c>
      <c r="K17" s="99">
        <f t="shared" si="2"/>
        <v>-60</v>
      </c>
      <c r="L17" s="99">
        <f t="shared" si="3"/>
        <v>1188</v>
      </c>
      <c r="M17" s="93">
        <f>H17/H17</f>
        <v>1</v>
      </c>
      <c r="N17" s="99">
        <v>1657</v>
      </c>
      <c r="O17" s="99">
        <v>2493</v>
      </c>
      <c r="P17" s="99">
        <v>2832</v>
      </c>
      <c r="Q17" s="99">
        <v>2766</v>
      </c>
      <c r="R17" s="99">
        <v>2679</v>
      </c>
      <c r="S17" s="100">
        <f t="shared" si="4"/>
        <v>-3.1453362255965289E-2</v>
      </c>
      <c r="T17" s="100">
        <f t="shared" si="5"/>
        <v>0.6167773083886543</v>
      </c>
      <c r="U17" s="99">
        <f t="shared" si="6"/>
        <v>-87</v>
      </c>
      <c r="V17" s="99">
        <f t="shared" si="7"/>
        <v>1022</v>
      </c>
      <c r="W17" s="93">
        <f>R17/R17</f>
        <v>1</v>
      </c>
    </row>
    <row r="18" spans="2:23" x14ac:dyDescent="0.25">
      <c r="B18" s="94" t="s">
        <v>60</v>
      </c>
      <c r="C18" s="95">
        <v>2690</v>
      </c>
      <c r="D18" s="95">
        <v>1526</v>
      </c>
      <c r="E18" s="95">
        <v>2270</v>
      </c>
      <c r="F18" s="95">
        <v>2680</v>
      </c>
      <c r="G18" s="95">
        <v>2774</v>
      </c>
      <c r="H18" s="95">
        <v>2714</v>
      </c>
      <c r="I18" s="96">
        <f t="shared" si="0"/>
        <v>-2.1629416005767843E-2</v>
      </c>
      <c r="J18" s="96">
        <f t="shared" si="1"/>
        <v>0.77850589777195278</v>
      </c>
      <c r="K18" s="95">
        <f t="shared" si="2"/>
        <v>-60</v>
      </c>
      <c r="L18" s="95">
        <f t="shared" si="3"/>
        <v>1188</v>
      </c>
      <c r="M18" s="96">
        <f>H18/H17</f>
        <v>1</v>
      </c>
      <c r="N18" s="95">
        <v>1657</v>
      </c>
      <c r="O18" s="95">
        <v>2493</v>
      </c>
      <c r="P18" s="95">
        <v>2832</v>
      </c>
      <c r="Q18" s="95">
        <v>2766</v>
      </c>
      <c r="R18" s="95">
        <v>2679</v>
      </c>
      <c r="S18" s="96">
        <f t="shared" si="4"/>
        <v>-3.1453362255965289E-2</v>
      </c>
      <c r="T18" s="96">
        <f t="shared" si="5"/>
        <v>0.6167773083886543</v>
      </c>
      <c r="U18" s="95">
        <f t="shared" si="6"/>
        <v>-87</v>
      </c>
      <c r="V18" s="95">
        <f t="shared" si="7"/>
        <v>1022</v>
      </c>
      <c r="W18" s="96">
        <f>R18/R17</f>
        <v>1</v>
      </c>
    </row>
    <row r="19" spans="2:23" x14ac:dyDescent="0.25">
      <c r="B19" s="97" t="s">
        <v>61</v>
      </c>
      <c r="C19" s="52">
        <v>1381</v>
      </c>
      <c r="D19" s="52">
        <v>846</v>
      </c>
      <c r="E19" s="52">
        <v>1514</v>
      </c>
      <c r="F19" s="52">
        <v>1660</v>
      </c>
      <c r="G19" s="52">
        <v>1674</v>
      </c>
      <c r="H19" s="52">
        <v>1711</v>
      </c>
      <c r="I19" s="98">
        <f t="shared" si="0"/>
        <v>2.2102747909199527E-2</v>
      </c>
      <c r="J19" s="98">
        <f t="shared" si="1"/>
        <v>1.0224586288416075</v>
      </c>
      <c r="K19" s="52">
        <f t="shared" si="2"/>
        <v>37</v>
      </c>
      <c r="L19" s="52">
        <f t="shared" si="3"/>
        <v>865</v>
      </c>
      <c r="M19" s="98">
        <f>H19/H17</f>
        <v>0.63043478260869568</v>
      </c>
      <c r="N19" s="52">
        <v>937</v>
      </c>
      <c r="O19" s="52">
        <v>1666</v>
      </c>
      <c r="P19" s="52">
        <v>1674</v>
      </c>
      <c r="Q19" s="52">
        <v>1674</v>
      </c>
      <c r="R19" s="52">
        <v>1847</v>
      </c>
      <c r="S19" s="98">
        <f t="shared" si="4"/>
        <v>0.10334528076463556</v>
      </c>
      <c r="T19" s="98">
        <f t="shared" si="5"/>
        <v>0.97118463180362857</v>
      </c>
      <c r="U19" s="52">
        <f t="shared" si="6"/>
        <v>173</v>
      </c>
      <c r="V19" s="52">
        <f t="shared" si="7"/>
        <v>910</v>
      </c>
      <c r="W19" s="98">
        <f>R19/R17</f>
        <v>0.68943635684957072</v>
      </c>
    </row>
    <row r="20" spans="2:23" x14ac:dyDescent="0.25">
      <c r="B20" s="97" t="s">
        <v>62</v>
      </c>
      <c r="C20" s="52">
        <v>1309</v>
      </c>
      <c r="D20" s="52">
        <v>680</v>
      </c>
      <c r="E20" s="52">
        <v>756</v>
      </c>
      <c r="F20" s="52">
        <v>1020</v>
      </c>
      <c r="G20" s="52">
        <v>1100</v>
      </c>
      <c r="H20" s="52">
        <v>1003</v>
      </c>
      <c r="I20" s="98">
        <f t="shared" si="0"/>
        <v>-8.8181818181818139E-2</v>
      </c>
      <c r="J20" s="98">
        <f t="shared" si="1"/>
        <v>0.47500000000000009</v>
      </c>
      <c r="K20" s="52">
        <f t="shared" si="2"/>
        <v>-97</v>
      </c>
      <c r="L20" s="52">
        <f t="shared" si="3"/>
        <v>323</v>
      </c>
      <c r="M20" s="98">
        <f>H20/H17</f>
        <v>0.36956521739130432</v>
      </c>
      <c r="N20" s="52">
        <v>720</v>
      </c>
      <c r="O20" s="52">
        <v>827</v>
      </c>
      <c r="P20" s="52">
        <v>1158</v>
      </c>
      <c r="Q20" s="52">
        <v>1092</v>
      </c>
      <c r="R20" s="52">
        <v>832</v>
      </c>
      <c r="S20" s="98">
        <f t="shared" si="4"/>
        <v>-0.23809523809523814</v>
      </c>
      <c r="T20" s="98">
        <f t="shared" si="5"/>
        <v>0.15555555555555545</v>
      </c>
      <c r="U20" s="52">
        <f t="shared" si="6"/>
        <v>-260</v>
      </c>
      <c r="V20" s="52">
        <f t="shared" si="7"/>
        <v>112</v>
      </c>
      <c r="W20" s="98">
        <f>R20/R17</f>
        <v>0.31056364315042928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B9064-EAC1-4135-88AC-1EA2E585C385}">
  <sheetPr codeName="Hoja6"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7"/>
      <c r="L5" s="291" t="s">
        <v>65</v>
      </c>
      <c r="M5" s="291"/>
      <c r="N5" s="291"/>
      <c r="O5" s="291"/>
      <c r="P5" s="291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222</v>
      </c>
      <c r="M6" s="90" t="s">
        <v>223</v>
      </c>
      <c r="N6" s="90" t="s">
        <v>224</v>
      </c>
      <c r="O6" s="90" t="s">
        <v>225</v>
      </c>
      <c r="P6" s="90" t="s">
        <v>226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51</v>
      </c>
      <c r="C17" s="99">
        <v>23</v>
      </c>
      <c r="D17" s="99">
        <v>11</v>
      </c>
      <c r="E17" s="99">
        <v>12</v>
      </c>
      <c r="F17" s="99">
        <v>17</v>
      </c>
      <c r="G17" s="99">
        <v>19</v>
      </c>
      <c r="H17" s="99">
        <v>20</v>
      </c>
      <c r="I17" s="100">
        <f t="shared" si="2"/>
        <v>5.2631578947368363E-2</v>
      </c>
      <c r="J17" s="99">
        <f t="shared" si="3"/>
        <v>1</v>
      </c>
      <c r="K17" s="93">
        <f>H17/H17</f>
        <v>1</v>
      </c>
      <c r="L17" s="99">
        <v>10</v>
      </c>
      <c r="M17" s="99">
        <v>14</v>
      </c>
      <c r="N17" s="99">
        <v>19</v>
      </c>
      <c r="O17" s="99">
        <v>20</v>
      </c>
      <c r="P17" s="99">
        <v>20</v>
      </c>
      <c r="Q17" s="100">
        <f t="shared" si="0"/>
        <v>0</v>
      </c>
      <c r="R17" s="99">
        <f t="shared" si="1"/>
        <v>0</v>
      </c>
      <c r="S17" s="93">
        <f>P17/P17</f>
        <v>1</v>
      </c>
    </row>
    <row r="18" spans="2:19" x14ac:dyDescent="0.25">
      <c r="B18" s="94" t="s">
        <v>60</v>
      </c>
      <c r="C18" s="95">
        <v>23</v>
      </c>
      <c r="D18" s="95">
        <v>11</v>
      </c>
      <c r="E18" s="95">
        <v>12</v>
      </c>
      <c r="F18" s="95">
        <v>17</v>
      </c>
      <c r="G18" s="95">
        <v>19</v>
      </c>
      <c r="H18" s="95">
        <v>20</v>
      </c>
      <c r="I18" s="96">
        <f t="shared" si="2"/>
        <v>5.2631578947368363E-2</v>
      </c>
      <c r="J18" s="95">
        <f t="shared" si="3"/>
        <v>1</v>
      </c>
      <c r="K18" s="96">
        <f>H18/H17</f>
        <v>1</v>
      </c>
      <c r="L18" s="95">
        <v>10</v>
      </c>
      <c r="M18" s="95">
        <v>14</v>
      </c>
      <c r="N18" s="95">
        <v>19</v>
      </c>
      <c r="O18" s="95">
        <v>20</v>
      </c>
      <c r="P18" s="95">
        <v>20</v>
      </c>
      <c r="Q18" s="96">
        <f t="shared" si="0"/>
        <v>0</v>
      </c>
      <c r="R18" s="95">
        <f t="shared" si="1"/>
        <v>0</v>
      </c>
      <c r="S18" s="96">
        <f>P18/P17</f>
        <v>1</v>
      </c>
    </row>
    <row r="19" spans="2:19" x14ac:dyDescent="0.25">
      <c r="B19" s="97" t="s">
        <v>61</v>
      </c>
      <c r="C19" s="52">
        <v>5</v>
      </c>
      <c r="D19" s="52">
        <v>4</v>
      </c>
      <c r="E19" s="52">
        <v>7</v>
      </c>
      <c r="F19" s="52">
        <v>7</v>
      </c>
      <c r="G19" s="52">
        <v>7</v>
      </c>
      <c r="H19" s="52">
        <v>7</v>
      </c>
      <c r="I19" s="98">
        <f t="shared" si="2"/>
        <v>0</v>
      </c>
      <c r="J19" s="52">
        <f t="shared" si="3"/>
        <v>0</v>
      </c>
      <c r="K19" s="98">
        <f>H19/H17</f>
        <v>0.35</v>
      </c>
      <c r="L19" s="52">
        <v>5</v>
      </c>
      <c r="M19" s="52">
        <v>7</v>
      </c>
      <c r="N19" s="52">
        <v>7</v>
      </c>
      <c r="O19" s="52">
        <v>7</v>
      </c>
      <c r="P19" s="52">
        <v>8</v>
      </c>
      <c r="Q19" s="98">
        <f t="shared" si="0"/>
        <v>0.14285714285714279</v>
      </c>
      <c r="R19" s="52">
        <f t="shared" si="1"/>
        <v>1</v>
      </c>
      <c r="S19" s="98">
        <f>P19/P17</f>
        <v>0.4</v>
      </c>
    </row>
    <row r="20" spans="2:19" x14ac:dyDescent="0.25">
      <c r="B20" s="97" t="s">
        <v>62</v>
      </c>
      <c r="C20" s="52">
        <v>18</v>
      </c>
      <c r="D20" s="52">
        <v>7</v>
      </c>
      <c r="E20" s="52">
        <v>6</v>
      </c>
      <c r="F20" s="52">
        <v>10</v>
      </c>
      <c r="G20" s="52">
        <v>12</v>
      </c>
      <c r="H20" s="52">
        <v>13</v>
      </c>
      <c r="I20" s="98">
        <f t="shared" si="2"/>
        <v>8.3333333333333259E-2</v>
      </c>
      <c r="J20" s="52">
        <f t="shared" si="3"/>
        <v>1</v>
      </c>
      <c r="K20" s="98">
        <f>H20/H17</f>
        <v>0.65</v>
      </c>
      <c r="L20" s="52">
        <v>5</v>
      </c>
      <c r="M20" s="52">
        <v>7</v>
      </c>
      <c r="N20" s="52">
        <v>12</v>
      </c>
      <c r="O20" s="52">
        <v>13</v>
      </c>
      <c r="P20" s="52">
        <v>12</v>
      </c>
      <c r="Q20" s="98">
        <f t="shared" si="0"/>
        <v>-7.6923076923076872E-2</v>
      </c>
      <c r="R20" s="52">
        <f t="shared" si="1"/>
        <v>-1</v>
      </c>
      <c r="S20" s="98">
        <f>P20/P17</f>
        <v>0.6</v>
      </c>
    </row>
    <row r="21" spans="2:19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 t="s">
        <v>227</v>
      </c>
      <c r="M21" s="95" t="s">
        <v>227</v>
      </c>
      <c r="N21" s="95" t="s">
        <v>227</v>
      </c>
      <c r="O21" s="95" t="s">
        <v>227</v>
      </c>
      <c r="P21" s="95" t="s">
        <v>227</v>
      </c>
      <c r="Q21" s="96" t="str">
        <f t="shared" si="0"/>
        <v>-</v>
      </c>
      <c r="R21" s="95" t="str">
        <f t="shared" si="1"/>
        <v>-</v>
      </c>
      <c r="S21" s="96" t="e">
        <f>P21/P17</f>
        <v>#VALUE!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D875F-BC13-41A0-B0C5-D64DE70E47B9}">
  <sheetPr codeName="Hoja7"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17EE-7D16-41AD-B9DB-3221D257FFC2}">
  <sheetPr codeName="Hoja15"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0" t="s">
        <v>233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>E7-1</f>
        <v>2020</v>
      </c>
      <c r="D7" s="295"/>
      <c r="E7" s="296">
        <f>G7-1</f>
        <v>2021</v>
      </c>
      <c r="F7" s="295"/>
      <c r="G7" s="296">
        <f>I7-1</f>
        <v>2022</v>
      </c>
      <c r="H7" s="295"/>
      <c r="I7" s="296">
        <f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20553</v>
      </c>
      <c r="D9" s="119">
        <v>0</v>
      </c>
      <c r="E9" s="118">
        <v>4767</v>
      </c>
      <c r="F9" s="119">
        <f t="shared" ref="F9:N21" si="0">IFERROR(E9/C9-1,"-")</f>
        <v>-0.76806305648810391</v>
      </c>
      <c r="G9" s="118">
        <v>14146</v>
      </c>
      <c r="H9" s="119">
        <f>IFERROR(G9/E9-1,"-")</f>
        <v>1.9674847912733373</v>
      </c>
      <c r="I9" s="118">
        <v>23609</v>
      </c>
      <c r="J9" s="119">
        <f t="shared" si="0"/>
        <v>0.66895235402233855</v>
      </c>
      <c r="K9" s="118">
        <v>23867</v>
      </c>
      <c r="L9" s="119">
        <f t="shared" si="0"/>
        <v>1.0928035918505552E-2</v>
      </c>
      <c r="M9" s="118">
        <v>24602</v>
      </c>
      <c r="N9" s="119">
        <f t="shared" si="0"/>
        <v>3.0795659278501697E-2</v>
      </c>
    </row>
    <row r="10" spans="1:15" x14ac:dyDescent="0.25">
      <c r="A10" s="1" t="s">
        <v>72</v>
      </c>
      <c r="B10" s="117" t="s">
        <v>73</v>
      </c>
      <c r="C10" s="118">
        <v>23364</v>
      </c>
      <c r="D10" s="119">
        <v>0.11634574036026568</v>
      </c>
      <c r="E10" s="118">
        <v>8041</v>
      </c>
      <c r="F10" s="119">
        <f t="shared" si="0"/>
        <v>-0.65583804143126179</v>
      </c>
      <c r="G10" s="118">
        <v>17059</v>
      </c>
      <c r="H10" s="119">
        <f t="shared" si="0"/>
        <v>1.1215023007088671</v>
      </c>
      <c r="I10" s="118">
        <v>22775</v>
      </c>
      <c r="J10" s="119">
        <f t="shared" si="0"/>
        <v>0.33507239580280213</v>
      </c>
      <c r="K10" s="118">
        <v>22625</v>
      </c>
      <c r="L10" s="119">
        <f t="shared" si="0"/>
        <v>-6.5861690450055299E-3</v>
      </c>
      <c r="M10" s="118"/>
      <c r="N10" s="119"/>
    </row>
    <row r="11" spans="1:15" x14ac:dyDescent="0.25">
      <c r="A11" s="1" t="s">
        <v>74</v>
      </c>
      <c r="B11" s="117" t="s">
        <v>75</v>
      </c>
      <c r="C11" s="118">
        <v>8936</v>
      </c>
      <c r="D11" s="119">
        <v>-0.58969649662518941</v>
      </c>
      <c r="E11" s="118">
        <v>10312</v>
      </c>
      <c r="F11" s="119">
        <f t="shared" si="0"/>
        <v>0.15398388540734098</v>
      </c>
      <c r="G11" s="118">
        <v>20054</v>
      </c>
      <c r="H11" s="119">
        <f t="shared" si="0"/>
        <v>0.94472459270752518</v>
      </c>
      <c r="I11" s="118">
        <v>25174</v>
      </c>
      <c r="J11" s="119">
        <f t="shared" si="0"/>
        <v>0.25531066121472024</v>
      </c>
      <c r="K11" s="118">
        <v>22971</v>
      </c>
      <c r="L11" s="119">
        <f t="shared" si="0"/>
        <v>-8.7510923969174592E-2</v>
      </c>
      <c r="M11" s="118"/>
      <c r="N11" s="119"/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9597</v>
      </c>
      <c r="F12" s="119" t="str">
        <f t="shared" si="0"/>
        <v>-</v>
      </c>
      <c r="G12" s="118">
        <v>17340</v>
      </c>
      <c r="H12" s="119">
        <f t="shared" si="0"/>
        <v>0.8068146295717411</v>
      </c>
      <c r="I12" s="118">
        <v>19154</v>
      </c>
      <c r="J12" s="119">
        <f t="shared" si="0"/>
        <v>0.10461361014994242</v>
      </c>
      <c r="K12" s="118">
        <v>19029</v>
      </c>
      <c r="L12" s="119">
        <f t="shared" si="0"/>
        <v>-6.5260519995823385E-3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12545</v>
      </c>
      <c r="F13" s="119" t="str">
        <f t="shared" si="0"/>
        <v>-</v>
      </c>
      <c r="G13" s="118">
        <v>18214</v>
      </c>
      <c r="H13" s="119">
        <f t="shared" si="0"/>
        <v>0.45189318453567151</v>
      </c>
      <c r="I13" s="118">
        <v>17881</v>
      </c>
      <c r="J13" s="119">
        <f t="shared" si="0"/>
        <v>-1.828263972768196E-2</v>
      </c>
      <c r="K13" s="118">
        <v>17439</v>
      </c>
      <c r="L13" s="119">
        <f t="shared" si="0"/>
        <v>-2.4718975448800418E-2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13541</v>
      </c>
      <c r="F14" s="119" t="str">
        <f t="shared" si="0"/>
        <v>-</v>
      </c>
      <c r="G14" s="118">
        <v>17608</v>
      </c>
      <c r="H14" s="119">
        <f t="shared" si="0"/>
        <v>0.30034709401078197</v>
      </c>
      <c r="I14" s="118">
        <v>17983</v>
      </c>
      <c r="J14" s="119">
        <f t="shared" si="0"/>
        <v>2.1297137664697763E-2</v>
      </c>
      <c r="K14" s="118">
        <v>19479</v>
      </c>
      <c r="L14" s="119">
        <f t="shared" si="0"/>
        <v>8.3189679141411288E-2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14398</v>
      </c>
      <c r="F15" s="119" t="str">
        <f t="shared" si="0"/>
        <v>-</v>
      </c>
      <c r="G15" s="118">
        <v>18083</v>
      </c>
      <c r="H15" s="119">
        <f t="shared" si="0"/>
        <v>0.25593832476732881</v>
      </c>
      <c r="I15" s="118">
        <v>16810</v>
      </c>
      <c r="J15" s="119">
        <f t="shared" si="0"/>
        <v>-7.0397611015871275E-2</v>
      </c>
      <c r="K15" s="118">
        <v>21632</v>
      </c>
      <c r="L15" s="119">
        <f t="shared" si="0"/>
        <v>0.28685306365258767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6776</v>
      </c>
      <c r="D16" s="119">
        <v>-0.50873631552236642</v>
      </c>
      <c r="E16" s="118">
        <v>13925</v>
      </c>
      <c r="F16" s="119">
        <f t="shared" si="0"/>
        <v>1.0550472255017711</v>
      </c>
      <c r="G16" s="118">
        <v>15520</v>
      </c>
      <c r="H16" s="119">
        <f t="shared" si="0"/>
        <v>0.1145421903052064</v>
      </c>
      <c r="I16" s="118">
        <v>14993</v>
      </c>
      <c r="J16" s="119">
        <f t="shared" si="0"/>
        <v>-3.39561855670103E-2</v>
      </c>
      <c r="K16" s="118">
        <v>15201</v>
      </c>
      <c r="L16" s="119">
        <f t="shared" si="0"/>
        <v>1.3873140799039563E-2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7423</v>
      </c>
      <c r="D17" s="119">
        <v>-0.53583041520760388</v>
      </c>
      <c r="E17" s="118">
        <v>16473</v>
      </c>
      <c r="F17" s="119">
        <f t="shared" si="0"/>
        <v>1.2191836184830929</v>
      </c>
      <c r="G17" s="118">
        <v>19959</v>
      </c>
      <c r="H17" s="119">
        <f t="shared" si="0"/>
        <v>0.21161901293024954</v>
      </c>
      <c r="I17" s="118">
        <v>15933</v>
      </c>
      <c r="J17" s="119">
        <f t="shared" si="0"/>
        <v>-0.2017135127010371</v>
      </c>
      <c r="K17" s="118">
        <v>19577</v>
      </c>
      <c r="L17" s="119">
        <f t="shared" si="0"/>
        <v>0.22870771355049269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9298</v>
      </c>
      <c r="D18" s="119">
        <v>-0.50216844246934733</v>
      </c>
      <c r="E18" s="118">
        <v>19721</v>
      </c>
      <c r="F18" s="119">
        <f t="shared" si="0"/>
        <v>1.1209937620993764</v>
      </c>
      <c r="G18" s="118">
        <v>21932</v>
      </c>
      <c r="H18" s="119">
        <f t="shared" si="0"/>
        <v>0.11211399016277057</v>
      </c>
      <c r="I18" s="118">
        <v>20553</v>
      </c>
      <c r="J18" s="119">
        <f t="shared" si="0"/>
        <v>-6.2876162684661674E-2</v>
      </c>
      <c r="K18" s="118">
        <v>19337</v>
      </c>
      <c r="L18" s="119">
        <f t="shared" si="0"/>
        <v>-5.9164112295042037E-2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8104</v>
      </c>
      <c r="D19" s="119">
        <v>-0.62628545077242337</v>
      </c>
      <c r="E19" s="118">
        <v>22740</v>
      </c>
      <c r="F19" s="119">
        <f t="shared" si="0"/>
        <v>1.8060217176702862</v>
      </c>
      <c r="G19" s="118">
        <v>25251</v>
      </c>
      <c r="H19" s="119">
        <f t="shared" si="0"/>
        <v>0.11042216358839041</v>
      </c>
      <c r="I19" s="118">
        <v>23667</v>
      </c>
      <c r="J19" s="119">
        <f t="shared" si="0"/>
        <v>-6.2730188903409756E-2</v>
      </c>
      <c r="K19" s="118">
        <v>25085</v>
      </c>
      <c r="L19" s="119">
        <f t="shared" si="0"/>
        <v>5.9914649089449545E-2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6962</v>
      </c>
      <c r="D20" s="119">
        <v>-0.66725612961812364</v>
      </c>
      <c r="E20" s="118">
        <v>18198</v>
      </c>
      <c r="F20" s="119">
        <f t="shared" si="0"/>
        <v>1.6139040505601838</v>
      </c>
      <c r="G20" s="118">
        <v>23965</v>
      </c>
      <c r="H20" s="119">
        <f t="shared" si="0"/>
        <v>0.3169029563688317</v>
      </c>
      <c r="I20" s="118">
        <v>20577</v>
      </c>
      <c r="J20" s="119">
        <f t="shared" si="0"/>
        <v>-0.14137283538493639</v>
      </c>
      <c r="K20" s="118">
        <v>24629</v>
      </c>
      <c r="L20" s="119">
        <f t="shared" si="0"/>
        <v>0.19691889002284113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103516</v>
      </c>
      <c r="D21" s="122">
        <v>-0.53035864165324509</v>
      </c>
      <c r="E21" s="121">
        <v>164258</v>
      </c>
      <c r="F21" s="122">
        <f t="shared" si="0"/>
        <v>0.58678851578499946</v>
      </c>
      <c r="G21" s="121">
        <v>229131</v>
      </c>
      <c r="H21" s="122">
        <f t="shared" si="0"/>
        <v>0.39494575606667559</v>
      </c>
      <c r="I21" s="121">
        <v>239109</v>
      </c>
      <c r="J21" s="122">
        <f t="shared" si="0"/>
        <v>4.3547141155059865E-2</v>
      </c>
      <c r="K21" s="121">
        <v>250871</v>
      </c>
      <c r="L21" s="122">
        <f t="shared" si="0"/>
        <v>4.9190954752853289E-2</v>
      </c>
      <c r="M21" s="121">
        <v>24602</v>
      </c>
      <c r="N21" s="122">
        <v>3.0795659278501697E-2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48.75" customHeight="1" thickBot="1" x14ac:dyDescent="0.3">
      <c r="B26" s="270" t="s">
        <v>234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C$7</f>
        <v>2020</v>
      </c>
      <c r="D29" s="295"/>
      <c r="E29" s="294">
        <f>E$7</f>
        <v>2021</v>
      </c>
      <c r="F29" s="295"/>
      <c r="G29" s="294">
        <f>G$7</f>
        <v>2022</v>
      </c>
      <c r="H29" s="295"/>
      <c r="I29" s="294">
        <f>I$7</f>
        <v>2023</v>
      </c>
      <c r="J29" s="295"/>
      <c r="K29" s="294">
        <f>K$7</f>
        <v>2024</v>
      </c>
      <c r="L29" s="295"/>
      <c r="M29" s="294">
        <f>M$7</f>
        <v>2025</v>
      </c>
      <c r="N29" s="295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21/20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9789</v>
      </c>
      <c r="D31" s="119">
        <v>7.9034391534391624E-2</v>
      </c>
      <c r="E31" s="118">
        <v>2598</v>
      </c>
      <c r="F31" s="119">
        <f t="shared" ref="F31:L43" si="1">IFERROR(E31/C31-1,"-")</f>
        <v>-0.73460006129328836</v>
      </c>
      <c r="G31" s="118">
        <v>6573</v>
      </c>
      <c r="H31" s="119">
        <f t="shared" si="1"/>
        <v>1.5300230946882216</v>
      </c>
      <c r="I31" s="118">
        <v>10452</v>
      </c>
      <c r="J31" s="119">
        <f t="shared" si="1"/>
        <v>0.59014148790506615</v>
      </c>
      <c r="K31" s="118">
        <v>11900</v>
      </c>
      <c r="L31" s="119">
        <f t="shared" si="1"/>
        <v>0.1385380788365862</v>
      </c>
      <c r="M31" s="118">
        <v>11916</v>
      </c>
      <c r="N31" s="119">
        <f t="shared" ref="N31:N37" si="2">IFERROR(M31/K31-1,"-")</f>
        <v>1.3445378151260012E-3</v>
      </c>
    </row>
    <row r="32" spans="1:15" x14ac:dyDescent="0.25">
      <c r="B32" s="117" t="s">
        <v>73</v>
      </c>
      <c r="C32" s="118">
        <v>12212</v>
      </c>
      <c r="D32" s="119">
        <v>0.22034575796942146</v>
      </c>
      <c r="E32" s="118">
        <v>5069</v>
      </c>
      <c r="F32" s="119">
        <f t="shared" si="1"/>
        <v>-0.58491647559777271</v>
      </c>
      <c r="G32" s="118">
        <v>8995</v>
      </c>
      <c r="H32" s="119">
        <f t="shared" si="1"/>
        <v>0.77451173801538764</v>
      </c>
      <c r="I32" s="118">
        <v>12083</v>
      </c>
      <c r="J32" s="119">
        <f t="shared" si="1"/>
        <v>0.3433018343524179</v>
      </c>
      <c r="K32" s="118">
        <v>11880</v>
      </c>
      <c r="L32" s="119">
        <f t="shared" si="1"/>
        <v>-1.680046346106101E-2</v>
      </c>
      <c r="M32" s="118"/>
      <c r="N32" s="119"/>
    </row>
    <row r="33" spans="2:15" x14ac:dyDescent="0.25">
      <c r="B33" s="117" t="s">
        <v>75</v>
      </c>
      <c r="C33" s="118">
        <v>4939</v>
      </c>
      <c r="D33" s="119">
        <v>-0.53082549634273768</v>
      </c>
      <c r="E33" s="118">
        <v>6171</v>
      </c>
      <c r="F33" s="119">
        <f t="shared" si="1"/>
        <v>0.24944320712694878</v>
      </c>
      <c r="G33" s="118">
        <v>11575</v>
      </c>
      <c r="H33" s="119">
        <f t="shared" si="1"/>
        <v>0.8757089612704585</v>
      </c>
      <c r="I33" s="118">
        <v>15380</v>
      </c>
      <c r="J33" s="119">
        <f t="shared" si="1"/>
        <v>0.32872570194384454</v>
      </c>
      <c r="K33" s="118">
        <v>12803</v>
      </c>
      <c r="L33" s="119">
        <f t="shared" si="1"/>
        <v>-0.16755526657997399</v>
      </c>
      <c r="M33" s="118"/>
      <c r="N33" s="119"/>
    </row>
    <row r="34" spans="2:15" x14ac:dyDescent="0.25">
      <c r="B34" s="117" t="s">
        <v>77</v>
      </c>
      <c r="C34" s="118">
        <v>0</v>
      </c>
      <c r="D34" s="119">
        <v>-1</v>
      </c>
      <c r="E34" s="118">
        <v>6233</v>
      </c>
      <c r="F34" s="119" t="str">
        <f t="shared" si="1"/>
        <v>-</v>
      </c>
      <c r="G34" s="118">
        <v>10703</v>
      </c>
      <c r="H34" s="119">
        <f t="shared" si="1"/>
        <v>0.7171506497673672</v>
      </c>
      <c r="I34" s="118">
        <v>12270</v>
      </c>
      <c r="J34" s="119">
        <f t="shared" si="1"/>
        <v>0.14640754928524702</v>
      </c>
      <c r="K34" s="118">
        <v>11832</v>
      </c>
      <c r="L34" s="119">
        <f t="shared" si="1"/>
        <v>-3.5696821515892374E-2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8659</v>
      </c>
      <c r="F35" s="119" t="str">
        <f t="shared" si="1"/>
        <v>-</v>
      </c>
      <c r="G35" s="118">
        <v>12721</v>
      </c>
      <c r="H35" s="119">
        <f t="shared" si="1"/>
        <v>0.4691072872156139</v>
      </c>
      <c r="I35" s="118">
        <v>13214</v>
      </c>
      <c r="J35" s="119">
        <f t="shared" si="1"/>
        <v>3.8754814873044552E-2</v>
      </c>
      <c r="K35" s="118">
        <v>12647</v>
      </c>
      <c r="L35" s="119">
        <f t="shared" si="1"/>
        <v>-4.2909035871045886E-2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9924</v>
      </c>
      <c r="F36" s="119" t="str">
        <f t="shared" si="1"/>
        <v>-</v>
      </c>
      <c r="G36" s="118">
        <v>12409</v>
      </c>
      <c r="H36" s="119">
        <f t="shared" si="1"/>
        <v>0.25040306328093509</v>
      </c>
      <c r="I36" s="118">
        <v>13066</v>
      </c>
      <c r="J36" s="119">
        <f t="shared" si="1"/>
        <v>5.2945442823757016E-2</v>
      </c>
      <c r="K36" s="118">
        <v>14875</v>
      </c>
      <c r="L36" s="119">
        <f t="shared" si="1"/>
        <v>0.13845094137455982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9928</v>
      </c>
      <c r="F37" s="119" t="str">
        <f t="shared" si="1"/>
        <v>-</v>
      </c>
      <c r="G37" s="118">
        <v>12525</v>
      </c>
      <c r="H37" s="119">
        <f t="shared" si="1"/>
        <v>0.26158340048348117</v>
      </c>
      <c r="I37" s="118">
        <v>11727</v>
      </c>
      <c r="J37" s="119">
        <f t="shared" si="1"/>
        <v>-6.3712574850299353E-2</v>
      </c>
      <c r="K37" s="118">
        <v>16297</v>
      </c>
      <c r="L37" s="119">
        <f t="shared" si="1"/>
        <v>0.38969898524771884</v>
      </c>
      <c r="M37" s="118"/>
      <c r="N37" s="119"/>
    </row>
    <row r="38" spans="2:15" x14ac:dyDescent="0.25">
      <c r="B38" s="117" t="s">
        <v>85</v>
      </c>
      <c r="C38" s="118">
        <v>4192</v>
      </c>
      <c r="D38" s="119">
        <v>-0.48310727496917383</v>
      </c>
      <c r="E38" s="118">
        <v>9185</v>
      </c>
      <c r="F38" s="119">
        <f t="shared" si="1"/>
        <v>1.1910782442748094</v>
      </c>
      <c r="G38" s="118">
        <v>8882</v>
      </c>
      <c r="H38" s="119">
        <f t="shared" si="1"/>
        <v>-3.2988568317909639E-2</v>
      </c>
      <c r="I38" s="118">
        <v>8822</v>
      </c>
      <c r="J38" s="119">
        <f t="shared" si="1"/>
        <v>-6.7552353073632165E-3</v>
      </c>
      <c r="K38" s="118">
        <v>9303</v>
      </c>
      <c r="L38" s="119">
        <f t="shared" si="1"/>
        <v>5.4522783949217946E-2</v>
      </c>
      <c r="M38" s="118"/>
      <c r="N38" s="119"/>
    </row>
    <row r="39" spans="2:15" x14ac:dyDescent="0.25">
      <c r="B39" s="117" t="s">
        <v>87</v>
      </c>
      <c r="C39" s="118">
        <v>5198</v>
      </c>
      <c r="D39" s="119">
        <v>-0.43981032438840395</v>
      </c>
      <c r="E39" s="118">
        <v>11073</v>
      </c>
      <c r="F39" s="119">
        <f t="shared" si="1"/>
        <v>1.1302424009234322</v>
      </c>
      <c r="G39" s="118">
        <v>12859</v>
      </c>
      <c r="H39" s="119">
        <f t="shared" si="1"/>
        <v>0.16129323579878996</v>
      </c>
      <c r="I39" s="118">
        <v>11310</v>
      </c>
      <c r="J39" s="119">
        <f t="shared" si="1"/>
        <v>-0.12046037794540787</v>
      </c>
      <c r="K39" s="118">
        <v>14314</v>
      </c>
      <c r="L39" s="119">
        <f t="shared" si="1"/>
        <v>0.26560565870910691</v>
      </c>
      <c r="M39" s="118"/>
      <c r="N39" s="119"/>
    </row>
    <row r="40" spans="2:15" x14ac:dyDescent="0.25">
      <c r="B40" s="117" t="s">
        <v>89</v>
      </c>
      <c r="C40" s="118">
        <v>6718</v>
      </c>
      <c r="D40" s="119">
        <v>-0.38366972477064221</v>
      </c>
      <c r="E40" s="118">
        <v>12642</v>
      </c>
      <c r="F40" s="119">
        <f t="shared" si="1"/>
        <v>0.88181006251860672</v>
      </c>
      <c r="G40" s="118">
        <v>13163</v>
      </c>
      <c r="H40" s="119">
        <f t="shared" si="1"/>
        <v>4.1211833570637513E-2</v>
      </c>
      <c r="I40" s="118">
        <v>13962</v>
      </c>
      <c r="J40" s="119">
        <f t="shared" si="1"/>
        <v>6.0700448226088222E-2</v>
      </c>
      <c r="K40" s="118">
        <v>12735</v>
      </c>
      <c r="L40" s="119">
        <f t="shared" si="1"/>
        <v>-8.7881392350666054E-2</v>
      </c>
      <c r="M40" s="118"/>
      <c r="N40" s="119"/>
    </row>
    <row r="41" spans="2:15" x14ac:dyDescent="0.25">
      <c r="B41" s="117" t="s">
        <v>91</v>
      </c>
      <c r="C41" s="118">
        <v>5458</v>
      </c>
      <c r="D41" s="119">
        <v>-0.52427438333478604</v>
      </c>
      <c r="E41" s="118">
        <v>13326</v>
      </c>
      <c r="F41" s="119">
        <f t="shared" si="1"/>
        <v>1.4415536826676436</v>
      </c>
      <c r="G41" s="118">
        <v>13787</v>
      </c>
      <c r="H41" s="119">
        <f t="shared" si="1"/>
        <v>3.4594026714693138E-2</v>
      </c>
      <c r="I41" s="118">
        <v>13695</v>
      </c>
      <c r="J41" s="119">
        <f t="shared" si="1"/>
        <v>-6.6729527816058454E-3</v>
      </c>
      <c r="K41" s="118">
        <v>14871</v>
      </c>
      <c r="L41" s="119">
        <f t="shared" si="1"/>
        <v>8.5870755750273808E-2</v>
      </c>
      <c r="M41" s="118"/>
      <c r="N41" s="119"/>
    </row>
    <row r="42" spans="2:15" x14ac:dyDescent="0.25">
      <c r="B42" s="117" t="s">
        <v>93</v>
      </c>
      <c r="C42" s="118">
        <v>4373</v>
      </c>
      <c r="D42" s="119">
        <v>-0.57357386640663099</v>
      </c>
      <c r="E42" s="118">
        <v>9749</v>
      </c>
      <c r="F42" s="119">
        <f t="shared" si="1"/>
        <v>1.2293619940544249</v>
      </c>
      <c r="G42" s="118">
        <v>10694</v>
      </c>
      <c r="H42" s="119">
        <f t="shared" si="1"/>
        <v>9.6933018771156121E-2</v>
      </c>
      <c r="I42" s="118">
        <v>10449</v>
      </c>
      <c r="J42" s="119">
        <f t="shared" si="1"/>
        <v>-2.2910043014774617E-2</v>
      </c>
      <c r="K42" s="118">
        <v>13109</v>
      </c>
      <c r="L42" s="119">
        <f t="shared" si="1"/>
        <v>0.25456981529332956</v>
      </c>
      <c r="M42" s="118"/>
      <c r="N42" s="119"/>
    </row>
    <row r="43" spans="2:15" ht="15.75" x14ac:dyDescent="0.25">
      <c r="B43" s="120" t="s">
        <v>30</v>
      </c>
      <c r="C43" s="121">
        <v>61571</v>
      </c>
      <c r="D43" s="122">
        <v>-0.48751477418388245</v>
      </c>
      <c r="E43" s="121">
        <v>104557</v>
      </c>
      <c r="F43" s="122">
        <f t="shared" si="1"/>
        <v>0.69815335141543899</v>
      </c>
      <c r="G43" s="121">
        <v>134886</v>
      </c>
      <c r="H43" s="122">
        <f t="shared" si="1"/>
        <v>0.29007144428397913</v>
      </c>
      <c r="I43" s="121">
        <v>146430</v>
      </c>
      <c r="J43" s="122">
        <f t="shared" si="1"/>
        <v>8.5583381522174262E-2</v>
      </c>
      <c r="K43" s="121">
        <v>156566</v>
      </c>
      <c r="L43" s="122">
        <f t="shared" si="1"/>
        <v>6.9220788089872309E-2</v>
      </c>
      <c r="M43" s="121">
        <v>11916</v>
      </c>
      <c r="N43" s="122">
        <v>1.3445378151260012E-3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0" t="s">
        <v>235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C$7</f>
        <v>2020</v>
      </c>
      <c r="D51" s="295"/>
      <c r="E51" s="294">
        <f>E$7</f>
        <v>2021</v>
      </c>
      <c r="F51" s="295"/>
      <c r="G51" s="294">
        <f>G$7</f>
        <v>2022</v>
      </c>
      <c r="H51" s="295"/>
      <c r="I51" s="294">
        <f>I$7</f>
        <v>2023</v>
      </c>
      <c r="J51" s="295"/>
      <c r="K51" s="294">
        <f>K$7</f>
        <v>2024</v>
      </c>
      <c r="L51" s="295"/>
      <c r="M51" s="294">
        <f>M$7</f>
        <v>2025</v>
      </c>
      <c r="N51" s="295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21/20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4747</v>
      </c>
      <c r="D53" s="119">
        <v>1.2655557899177161E-3</v>
      </c>
      <c r="E53" s="118">
        <v>1412</v>
      </c>
      <c r="F53" s="119">
        <f>IFERROR(E53/C53-1,"-")</f>
        <v>-0.70254897830208551</v>
      </c>
      <c r="G53" s="118">
        <v>3917</v>
      </c>
      <c r="H53" s="119">
        <f>IFERROR(G53/E53-1,"-")</f>
        <v>1.7740793201133145</v>
      </c>
      <c r="I53" s="118">
        <v>5450</v>
      </c>
      <c r="J53" s="119">
        <f>IFERROR(I53/G53-1,"-")</f>
        <v>0.39137094715343368</v>
      </c>
      <c r="K53" s="118">
        <v>6504</v>
      </c>
      <c r="L53" s="119">
        <f>IFERROR(K53/I53-1,"-")</f>
        <v>0.19339449541284415</v>
      </c>
      <c r="M53" s="118">
        <v>7025</v>
      </c>
      <c r="N53" s="119">
        <f t="shared" ref="N53:N59" si="3">IFERROR(M53/K53-1,"-")</f>
        <v>8.0104551045510508E-2</v>
      </c>
    </row>
    <row r="54" spans="1:15" x14ac:dyDescent="0.25">
      <c r="A54" s="1">
        <v>2</v>
      </c>
      <c r="B54" s="117" t="s">
        <v>73</v>
      </c>
      <c r="C54" s="118">
        <v>5951</v>
      </c>
      <c r="D54" s="119">
        <v>0.10326288468668898</v>
      </c>
      <c r="E54" s="118">
        <v>2193</v>
      </c>
      <c r="F54" s="119">
        <f t="shared" ref="F54:L65" si="4">IFERROR(E54/C54-1,"-")</f>
        <v>-0.631490505797345</v>
      </c>
      <c r="G54" s="118">
        <v>4988</v>
      </c>
      <c r="H54" s="119">
        <f t="shared" si="4"/>
        <v>1.2745098039215685</v>
      </c>
      <c r="I54" s="118">
        <v>6445</v>
      </c>
      <c r="J54" s="119">
        <f t="shared" si="4"/>
        <v>0.29210104250200475</v>
      </c>
      <c r="K54" s="118">
        <v>6868</v>
      </c>
      <c r="L54" s="119">
        <f t="shared" si="4"/>
        <v>6.5632273079906822E-2</v>
      </c>
      <c r="M54" s="118"/>
      <c r="N54" s="119"/>
    </row>
    <row r="55" spans="1:15" x14ac:dyDescent="0.25">
      <c r="A55" s="1">
        <v>3</v>
      </c>
      <c r="B55" s="117" t="s">
        <v>75</v>
      </c>
      <c r="C55" s="118">
        <v>2527</v>
      </c>
      <c r="D55" s="119">
        <v>-0.57104057036156841</v>
      </c>
      <c r="E55" s="118">
        <v>2697</v>
      </c>
      <c r="F55" s="119">
        <f t="shared" si="4"/>
        <v>6.7273446774831713E-2</v>
      </c>
      <c r="G55" s="118">
        <v>6328</v>
      </c>
      <c r="H55" s="119">
        <f t="shared" si="4"/>
        <v>1.346310715609937</v>
      </c>
      <c r="I55" s="118">
        <v>8798</v>
      </c>
      <c r="J55" s="119">
        <f t="shared" si="4"/>
        <v>0.3903286978508218</v>
      </c>
      <c r="K55" s="118">
        <v>6861</v>
      </c>
      <c r="L55" s="119">
        <f t="shared" si="4"/>
        <v>-0.22016367356217326</v>
      </c>
      <c r="M55" s="118"/>
      <c r="N55" s="119"/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3163</v>
      </c>
      <c r="F56" s="119" t="str">
        <f t="shared" si="4"/>
        <v>-</v>
      </c>
      <c r="G56" s="118">
        <v>4470</v>
      </c>
      <c r="H56" s="119">
        <f t="shared" si="4"/>
        <v>0.41321530192854894</v>
      </c>
      <c r="I56" s="118">
        <v>6595</v>
      </c>
      <c r="J56" s="119">
        <f t="shared" si="4"/>
        <v>0.47539149888143184</v>
      </c>
      <c r="K56" s="118">
        <v>7072</v>
      </c>
      <c r="L56" s="119">
        <f t="shared" si="4"/>
        <v>7.232752084912808E-2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3929</v>
      </c>
      <c r="F57" s="119" t="str">
        <f t="shared" si="4"/>
        <v>-</v>
      </c>
      <c r="G57" s="118">
        <v>6157</v>
      </c>
      <c r="H57" s="119">
        <f t="shared" si="4"/>
        <v>0.56706541104606778</v>
      </c>
      <c r="I57" s="118">
        <v>6899</v>
      </c>
      <c r="J57" s="119">
        <f t="shared" si="4"/>
        <v>0.12051323696605487</v>
      </c>
      <c r="K57" s="118">
        <v>6981</v>
      </c>
      <c r="L57" s="119">
        <f t="shared" si="4"/>
        <v>1.1885780547905567E-2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4399</v>
      </c>
      <c r="F58" s="119" t="str">
        <f t="shared" si="4"/>
        <v>-</v>
      </c>
      <c r="G58" s="118">
        <v>5602</v>
      </c>
      <c r="H58" s="119">
        <f t="shared" si="4"/>
        <v>0.27347124346442375</v>
      </c>
      <c r="I58" s="118">
        <v>6717</v>
      </c>
      <c r="J58" s="119">
        <f t="shared" si="4"/>
        <v>0.19903605855051776</v>
      </c>
      <c r="K58" s="118">
        <v>7542</v>
      </c>
      <c r="L58" s="119">
        <f t="shared" si="4"/>
        <v>0.12282268870031254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5325</v>
      </c>
      <c r="F59" s="119" t="str">
        <f t="shared" si="4"/>
        <v>-</v>
      </c>
      <c r="G59" s="118">
        <v>5240</v>
      </c>
      <c r="H59" s="119">
        <f t="shared" si="4"/>
        <v>-1.5962441314554043E-2</v>
      </c>
      <c r="I59" s="118">
        <v>7240</v>
      </c>
      <c r="J59" s="119">
        <f t="shared" si="4"/>
        <v>0.38167938931297707</v>
      </c>
      <c r="K59" s="118">
        <v>6419</v>
      </c>
      <c r="L59" s="119">
        <f t="shared" si="4"/>
        <v>-0.11339779005524864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2986</v>
      </c>
      <c r="D60" s="119">
        <v>-4.2641872394998392E-2</v>
      </c>
      <c r="E60" s="118">
        <v>5031</v>
      </c>
      <c r="F60" s="119">
        <f t="shared" si="4"/>
        <v>0.68486269256530474</v>
      </c>
      <c r="G60" s="118">
        <v>3658</v>
      </c>
      <c r="H60" s="119">
        <f t="shared" si="4"/>
        <v>-0.27290797058238914</v>
      </c>
      <c r="I60" s="118">
        <v>4888</v>
      </c>
      <c r="J60" s="119">
        <f t="shared" si="4"/>
        <v>0.33624931656642976</v>
      </c>
      <c r="K60" s="118">
        <v>3964</v>
      </c>
      <c r="L60" s="119">
        <f t="shared" si="4"/>
        <v>-0.18903436988543376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3428</v>
      </c>
      <c r="D61" s="119">
        <v>-0.26406182911120657</v>
      </c>
      <c r="E61" s="118">
        <v>5743</v>
      </c>
      <c r="F61" s="119">
        <f t="shared" si="4"/>
        <v>0.67532088681446911</v>
      </c>
      <c r="G61" s="118">
        <v>6176</v>
      </c>
      <c r="H61" s="119">
        <f t="shared" si="4"/>
        <v>7.539613442451687E-2</v>
      </c>
      <c r="I61" s="118">
        <v>6477</v>
      </c>
      <c r="J61" s="119">
        <f t="shared" si="4"/>
        <v>4.8737046632124414E-2</v>
      </c>
      <c r="K61" s="118">
        <v>6205</v>
      </c>
      <c r="L61" s="119">
        <f t="shared" si="4"/>
        <v>-4.1994750656167978E-2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3924</v>
      </c>
      <c r="D62" s="119">
        <v>-0.24813182602031036</v>
      </c>
      <c r="E62" s="118">
        <v>6087</v>
      </c>
      <c r="F62" s="119">
        <f t="shared" si="4"/>
        <v>0.55122324159021407</v>
      </c>
      <c r="G62" s="118">
        <v>6564</v>
      </c>
      <c r="H62" s="119">
        <f t="shared" si="4"/>
        <v>7.8363725973385812E-2</v>
      </c>
      <c r="I62" s="118">
        <v>7061</v>
      </c>
      <c r="J62" s="119">
        <f t="shared" si="4"/>
        <v>7.5716026812918891E-2</v>
      </c>
      <c r="K62" s="118">
        <v>7713</v>
      </c>
      <c r="L62" s="119">
        <f t="shared" si="4"/>
        <v>9.2338195722985406E-2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3089</v>
      </c>
      <c r="D63" s="119">
        <v>-0.50757213454487493</v>
      </c>
      <c r="E63" s="118">
        <v>6920</v>
      </c>
      <c r="F63" s="119">
        <f t="shared" si="4"/>
        <v>1.2402071867918418</v>
      </c>
      <c r="G63" s="118">
        <v>6965</v>
      </c>
      <c r="H63" s="119">
        <f t="shared" si="4"/>
        <v>6.502890173410325E-3</v>
      </c>
      <c r="I63" s="118">
        <v>8507</v>
      </c>
      <c r="J63" s="119">
        <f t="shared" si="4"/>
        <v>0.22139267767408466</v>
      </c>
      <c r="K63" s="118">
        <v>8717</v>
      </c>
      <c r="L63" s="119">
        <f t="shared" si="4"/>
        <v>2.4685553073939159E-2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2151</v>
      </c>
      <c r="D64" s="119">
        <v>-0.5010438413361169</v>
      </c>
      <c r="E64" s="118">
        <v>4411</v>
      </c>
      <c r="F64" s="119">
        <f t="shared" si="4"/>
        <v>1.0506741050674107</v>
      </c>
      <c r="G64" s="118">
        <v>4956</v>
      </c>
      <c r="H64" s="119">
        <f t="shared" si="4"/>
        <v>0.12355474948991163</v>
      </c>
      <c r="I64" s="118">
        <v>5232</v>
      </c>
      <c r="J64" s="119">
        <f t="shared" si="4"/>
        <v>5.5690072639225097E-2</v>
      </c>
      <c r="K64" s="118">
        <v>5927</v>
      </c>
      <c r="L64" s="119">
        <f t="shared" si="4"/>
        <v>0.13283639143730896</v>
      </c>
      <c r="M64" s="118"/>
      <c r="N64" s="119"/>
    </row>
    <row r="65" spans="1:15" ht="15.75" x14ac:dyDescent="0.25">
      <c r="B65" s="120" t="s">
        <v>30</v>
      </c>
      <c r="C65" s="121">
        <v>33780</v>
      </c>
      <c r="D65" s="122">
        <v>-0.42809738258896823</v>
      </c>
      <c r="E65" s="121">
        <v>51310</v>
      </c>
      <c r="F65" s="122">
        <f t="shared" si="4"/>
        <v>0.51894612196566015</v>
      </c>
      <c r="G65" s="121">
        <v>65021</v>
      </c>
      <c r="H65" s="122">
        <f t="shared" si="4"/>
        <v>0.26721886571818354</v>
      </c>
      <c r="I65" s="121">
        <v>80309</v>
      </c>
      <c r="J65" s="122">
        <f t="shared" si="4"/>
        <v>0.23512403684963323</v>
      </c>
      <c r="K65" s="121">
        <v>80773</v>
      </c>
      <c r="L65" s="122">
        <f t="shared" si="4"/>
        <v>5.7776836967213807E-3</v>
      </c>
      <c r="M65" s="121">
        <v>7025</v>
      </c>
      <c r="N65" s="122">
        <v>8.0104551045510508E-2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</row>
    <row r="70" spans="1:15" ht="48.75" customHeight="1" thickBot="1" x14ac:dyDescent="0.3">
      <c r="B70" s="270" t="s">
        <v>236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C$7</f>
        <v>2020</v>
      </c>
      <c r="D73" s="295"/>
      <c r="E73" s="294">
        <f>E$7</f>
        <v>2021</v>
      </c>
      <c r="F73" s="295"/>
      <c r="G73" s="294">
        <f>G$7</f>
        <v>2022</v>
      </c>
      <c r="H73" s="295"/>
      <c r="I73" s="294">
        <f>I$7</f>
        <v>2023</v>
      </c>
      <c r="J73" s="295"/>
      <c r="K73" s="294">
        <f>K$7</f>
        <v>2024</v>
      </c>
      <c r="L73" s="295"/>
      <c r="M73" s="294">
        <f>M$7</f>
        <v>2025</v>
      </c>
      <c r="N73" s="295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21/20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5042</v>
      </c>
      <c r="D75" s="119">
        <v>0.16416531978757787</v>
      </c>
      <c r="E75" s="118">
        <v>1186</v>
      </c>
      <c r="F75" s="119">
        <f>IFERROR(E75/C75-1,"-")</f>
        <v>-0.76477588258627527</v>
      </c>
      <c r="G75" s="118">
        <v>2656</v>
      </c>
      <c r="H75" s="119">
        <f>IFERROR(G75/E75-1,"-")</f>
        <v>1.2394603709949408</v>
      </c>
      <c r="I75" s="118">
        <v>5002</v>
      </c>
      <c r="J75" s="119">
        <f>IFERROR(I75/G75-1,"-")</f>
        <v>0.88328313253012047</v>
      </c>
      <c r="K75" s="118">
        <v>5396</v>
      </c>
      <c r="L75" s="119">
        <f>IFERROR(K75/I75-1,"-")</f>
        <v>7.8768492602958817E-2</v>
      </c>
      <c r="M75" s="118">
        <v>4891</v>
      </c>
      <c r="N75" s="119">
        <f t="shared" ref="N75:N83" si="5">IFERROR(M75/K75-1,"-")</f>
        <v>-9.3587842846552971E-2</v>
      </c>
    </row>
    <row r="76" spans="1:15" x14ac:dyDescent="0.25">
      <c r="A76" s="1">
        <v>2</v>
      </c>
      <c r="B76" s="117" t="s">
        <v>73</v>
      </c>
      <c r="C76" s="118">
        <v>6261</v>
      </c>
      <c r="D76" s="119">
        <v>0.35725124647734674</v>
      </c>
      <c r="E76" s="118">
        <v>2876</v>
      </c>
      <c r="F76" s="119">
        <f t="shared" ref="F76:L87" si="6">IFERROR(E76/C76-1,"-")</f>
        <v>-0.54064845871266565</v>
      </c>
      <c r="G76" s="118">
        <v>4007</v>
      </c>
      <c r="H76" s="119">
        <f t="shared" si="6"/>
        <v>0.39325452016689844</v>
      </c>
      <c r="I76" s="118">
        <v>5638</v>
      </c>
      <c r="J76" s="119">
        <f t="shared" si="6"/>
        <v>0.40703768405290752</v>
      </c>
      <c r="K76" s="118">
        <v>5012</v>
      </c>
      <c r="L76" s="119">
        <f t="shared" si="6"/>
        <v>-0.11103228095069173</v>
      </c>
      <c r="M76" s="118"/>
      <c r="N76" s="119"/>
    </row>
    <row r="77" spans="1:15" x14ac:dyDescent="0.25">
      <c r="A77" s="1">
        <v>3</v>
      </c>
      <c r="B77" s="117" t="s">
        <v>75</v>
      </c>
      <c r="C77" s="118">
        <v>2412</v>
      </c>
      <c r="D77" s="119">
        <v>-0.47972389991371878</v>
      </c>
      <c r="E77" s="118">
        <v>3474</v>
      </c>
      <c r="F77" s="119">
        <f t="shared" si="6"/>
        <v>0.44029850746268662</v>
      </c>
      <c r="G77" s="118">
        <v>5247</v>
      </c>
      <c r="H77" s="119">
        <f t="shared" si="6"/>
        <v>0.51036269430051817</v>
      </c>
      <c r="I77" s="118">
        <v>6582</v>
      </c>
      <c r="J77" s="119">
        <f t="shared" si="6"/>
        <v>0.25443110348770737</v>
      </c>
      <c r="K77" s="118">
        <v>5942</v>
      </c>
      <c r="L77" s="119">
        <f t="shared" si="6"/>
        <v>-9.7234883014281404E-2</v>
      </c>
      <c r="M77" s="118"/>
      <c r="N77" s="119"/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3070</v>
      </c>
      <c r="F78" s="119" t="str">
        <f t="shared" si="6"/>
        <v>-</v>
      </c>
      <c r="G78" s="118">
        <v>6233</v>
      </c>
      <c r="H78" s="119">
        <f t="shared" si="6"/>
        <v>1.0302931596091205</v>
      </c>
      <c r="I78" s="118">
        <v>5675</v>
      </c>
      <c r="J78" s="119">
        <f t="shared" si="6"/>
        <v>-8.9523503930691528E-2</v>
      </c>
      <c r="K78" s="118">
        <v>4760</v>
      </c>
      <c r="L78" s="119">
        <f t="shared" si="6"/>
        <v>-0.16123348017621142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4730</v>
      </c>
      <c r="F79" s="119" t="str">
        <f t="shared" si="6"/>
        <v>-</v>
      </c>
      <c r="G79" s="118">
        <v>6564</v>
      </c>
      <c r="H79" s="119">
        <f t="shared" si="6"/>
        <v>0.38773784355179708</v>
      </c>
      <c r="I79" s="118">
        <v>6315</v>
      </c>
      <c r="J79" s="119">
        <f t="shared" si="6"/>
        <v>-3.7934186471663578E-2</v>
      </c>
      <c r="K79" s="118">
        <v>5666</v>
      </c>
      <c r="L79" s="119">
        <f t="shared" si="6"/>
        <v>-0.10277117973079963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5525</v>
      </c>
      <c r="F80" s="119" t="str">
        <f t="shared" si="6"/>
        <v>-</v>
      </c>
      <c r="G80" s="118">
        <v>6807</v>
      </c>
      <c r="H80" s="119">
        <f t="shared" si="6"/>
        <v>0.2320361990950226</v>
      </c>
      <c r="I80" s="118">
        <v>6349</v>
      </c>
      <c r="J80" s="119">
        <f t="shared" si="6"/>
        <v>-6.7283678566181893E-2</v>
      </c>
      <c r="K80" s="118">
        <v>7333</v>
      </c>
      <c r="L80" s="119">
        <f t="shared" si="6"/>
        <v>0.15498503701370292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4603</v>
      </c>
      <c r="F81" s="119" t="str">
        <f t="shared" si="6"/>
        <v>-</v>
      </c>
      <c r="G81" s="118">
        <v>7285</v>
      </c>
      <c r="H81" s="119">
        <f t="shared" si="6"/>
        <v>0.58266348033890947</v>
      </c>
      <c r="I81" s="118">
        <v>4487</v>
      </c>
      <c r="J81" s="119">
        <f t="shared" si="6"/>
        <v>-0.38407687028140014</v>
      </c>
      <c r="K81" s="118">
        <v>9878</v>
      </c>
      <c r="L81" s="119">
        <f t="shared" si="6"/>
        <v>1.2014709159794963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1206</v>
      </c>
      <c r="D82" s="119">
        <v>-0.75836505710278501</v>
      </c>
      <c r="E82" s="118">
        <v>4154</v>
      </c>
      <c r="F82" s="119">
        <f t="shared" si="6"/>
        <v>2.4444444444444446</v>
      </c>
      <c r="G82" s="118">
        <v>5224</v>
      </c>
      <c r="H82" s="119">
        <f t="shared" si="6"/>
        <v>0.25758305247953772</v>
      </c>
      <c r="I82" s="118">
        <v>3934</v>
      </c>
      <c r="J82" s="119">
        <f t="shared" si="6"/>
        <v>-0.24693721286370596</v>
      </c>
      <c r="K82" s="118">
        <v>5339</v>
      </c>
      <c r="L82" s="119">
        <f t="shared" si="6"/>
        <v>0.35714285714285721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1770</v>
      </c>
      <c r="D83" s="119">
        <v>-0.61696602466998485</v>
      </c>
      <c r="E83" s="118">
        <v>5330</v>
      </c>
      <c r="F83" s="119">
        <f t="shared" si="6"/>
        <v>2.0112994350282487</v>
      </c>
      <c r="G83" s="118">
        <v>6683</v>
      </c>
      <c r="H83" s="119">
        <f t="shared" si="6"/>
        <v>0.25384615384615383</v>
      </c>
      <c r="I83" s="118">
        <v>4833</v>
      </c>
      <c r="J83" s="119">
        <f t="shared" si="6"/>
        <v>-0.27682178662277424</v>
      </c>
      <c r="K83" s="118">
        <v>8109</v>
      </c>
      <c r="L83" s="119">
        <f t="shared" si="6"/>
        <v>0.67783985102420852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2794</v>
      </c>
      <c r="D84" s="119">
        <v>-0.50818517866572788</v>
      </c>
      <c r="E84" s="118">
        <v>6555</v>
      </c>
      <c r="F84" s="119">
        <f t="shared" si="6"/>
        <v>1.3460987831066573</v>
      </c>
      <c r="G84" s="118">
        <v>6599</v>
      </c>
      <c r="H84" s="119">
        <f t="shared" si="6"/>
        <v>6.7124332570556167E-3</v>
      </c>
      <c r="I84" s="118">
        <v>6901</v>
      </c>
      <c r="J84" s="119">
        <f t="shared" si="6"/>
        <v>4.5764509774208317E-2</v>
      </c>
      <c r="K84" s="118">
        <v>5022</v>
      </c>
      <c r="L84" s="119">
        <f t="shared" si="6"/>
        <v>-0.27227937980002903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2369</v>
      </c>
      <c r="D85" s="119">
        <v>-0.5444230769230769</v>
      </c>
      <c r="E85" s="118">
        <v>6406</v>
      </c>
      <c r="F85" s="119">
        <f t="shared" si="6"/>
        <v>1.7040945546644153</v>
      </c>
      <c r="G85" s="118">
        <v>6822</v>
      </c>
      <c r="H85" s="119">
        <f t="shared" si="6"/>
        <v>6.4939119575398108E-2</v>
      </c>
      <c r="I85" s="118">
        <v>5188</v>
      </c>
      <c r="J85" s="119">
        <f t="shared" si="6"/>
        <v>-0.23951920257988857</v>
      </c>
      <c r="K85" s="118">
        <v>6154</v>
      </c>
      <c r="L85" s="119">
        <f t="shared" si="6"/>
        <v>0.18619892058596754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2222</v>
      </c>
      <c r="D86" s="119">
        <v>-0.62617765814266479</v>
      </c>
      <c r="E86" s="118">
        <v>5338</v>
      </c>
      <c r="F86" s="119">
        <f t="shared" si="6"/>
        <v>1.4023402340234021</v>
      </c>
      <c r="G86" s="118">
        <v>5738</v>
      </c>
      <c r="H86" s="119">
        <f t="shared" si="6"/>
        <v>7.4934432371674742E-2</v>
      </c>
      <c r="I86" s="118">
        <v>5217</v>
      </c>
      <c r="J86" s="119">
        <f t="shared" si="6"/>
        <v>-9.079818752178459E-2</v>
      </c>
      <c r="K86" s="118">
        <v>7182</v>
      </c>
      <c r="L86" s="119">
        <f t="shared" si="6"/>
        <v>0.37665324899367447</v>
      </c>
      <c r="M86" s="118"/>
      <c r="N86" s="119"/>
    </row>
    <row r="87" spans="1:15" ht="15.75" x14ac:dyDescent="0.25">
      <c r="B87" s="120" t="s">
        <v>30</v>
      </c>
      <c r="C87" s="121">
        <v>27791</v>
      </c>
      <c r="D87" s="122">
        <v>-0.5449767502783418</v>
      </c>
      <c r="E87" s="121">
        <v>53247</v>
      </c>
      <c r="F87" s="122">
        <f t="shared" si="6"/>
        <v>0.91597999352308301</v>
      </c>
      <c r="G87" s="121">
        <v>69865</v>
      </c>
      <c r="H87" s="122">
        <f t="shared" si="6"/>
        <v>0.31209270005821921</v>
      </c>
      <c r="I87" s="121">
        <v>66121</v>
      </c>
      <c r="J87" s="122">
        <f t="shared" si="6"/>
        <v>-5.3589064624633198E-2</v>
      </c>
      <c r="K87" s="121">
        <v>75793</v>
      </c>
      <c r="L87" s="122">
        <f t="shared" si="6"/>
        <v>0.14627727953297742</v>
      </c>
      <c r="M87" s="121">
        <v>4891</v>
      </c>
      <c r="N87" s="122">
        <v>-9.3587842846552971E-2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</row>
    <row r="92" spans="1:15" ht="48.75" customHeight="1" thickBot="1" x14ac:dyDescent="0.3">
      <c r="B92" s="270" t="s">
        <v>237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C$7</f>
        <v>2020</v>
      </c>
      <c r="D95" s="295"/>
      <c r="E95" s="294">
        <f>E$7</f>
        <v>2021</v>
      </c>
      <c r="F95" s="295"/>
      <c r="G95" s="294">
        <f>G$7</f>
        <v>2022</v>
      </c>
      <c r="H95" s="295"/>
      <c r="I95" s="294">
        <f>I$7</f>
        <v>2023</v>
      </c>
      <c r="J95" s="295"/>
      <c r="K95" s="294">
        <f>K$7</f>
        <v>2024</v>
      </c>
      <c r="L95" s="295"/>
      <c r="M95" s="294">
        <f>M$7</f>
        <v>2025</v>
      </c>
      <c r="N95" s="295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21/20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2:14" x14ac:dyDescent="0.25">
      <c r="B97" s="117" t="s">
        <v>71</v>
      </c>
      <c r="C97" s="118">
        <v>10764</v>
      </c>
      <c r="D97" s="119">
        <v>-6.2451006009929477E-2</v>
      </c>
      <c r="E97" s="118">
        <v>2169</v>
      </c>
      <c r="F97" s="119">
        <f t="shared" ref="F97:L109" si="7">IFERROR(E97/C97-1,"-")</f>
        <v>-0.79849498327759194</v>
      </c>
      <c r="G97" s="118">
        <v>7573</v>
      </c>
      <c r="H97" s="119">
        <f t="shared" si="7"/>
        <v>2.4914707238358691</v>
      </c>
      <c r="I97" s="118">
        <v>13157</v>
      </c>
      <c r="J97" s="119">
        <f t="shared" si="7"/>
        <v>0.73735639772877337</v>
      </c>
      <c r="K97" s="118">
        <v>11967</v>
      </c>
      <c r="L97" s="119">
        <f t="shared" si="7"/>
        <v>-9.0446150338223008E-2</v>
      </c>
      <c r="M97" s="118">
        <v>12686</v>
      </c>
      <c r="N97" s="119">
        <f t="shared" ref="N97:N103" si="8">IFERROR(M97/K97-1,"-")</f>
        <v>6.0081891869307347E-2</v>
      </c>
    </row>
    <row r="98" spans="2:14" x14ac:dyDescent="0.25">
      <c r="B98" s="117" t="s">
        <v>73</v>
      </c>
      <c r="C98" s="118">
        <v>11152</v>
      </c>
      <c r="D98" s="119">
        <v>2.1058414209851772E-2</v>
      </c>
      <c r="E98" s="118">
        <v>2972</v>
      </c>
      <c r="F98" s="119">
        <f t="shared" si="7"/>
        <v>-0.7335007173601148</v>
      </c>
      <c r="G98" s="118">
        <v>8064</v>
      </c>
      <c r="H98" s="119">
        <f t="shared" si="7"/>
        <v>1.7133243606998656</v>
      </c>
      <c r="I98" s="118">
        <v>10692</v>
      </c>
      <c r="J98" s="119">
        <f t="shared" si="7"/>
        <v>0.32589285714285721</v>
      </c>
      <c r="K98" s="118">
        <v>10745</v>
      </c>
      <c r="L98" s="119">
        <f t="shared" si="7"/>
        <v>4.9569771791992956E-3</v>
      </c>
      <c r="M98" s="118"/>
      <c r="N98" s="119"/>
    </row>
    <row r="99" spans="2:14" x14ac:dyDescent="0.25">
      <c r="B99" s="117" t="s">
        <v>75</v>
      </c>
      <c r="C99" s="118">
        <v>3997</v>
      </c>
      <c r="D99" s="119">
        <v>-0.64477426235335944</v>
      </c>
      <c r="E99" s="118">
        <v>4141</v>
      </c>
      <c r="F99" s="119">
        <f t="shared" si="7"/>
        <v>3.6027020265198884E-2</v>
      </c>
      <c r="G99" s="118">
        <v>8479</v>
      </c>
      <c r="H99" s="119">
        <f t="shared" si="7"/>
        <v>1.0475730499879257</v>
      </c>
      <c r="I99" s="118">
        <v>9794</v>
      </c>
      <c r="J99" s="119">
        <f t="shared" si="7"/>
        <v>0.15508904351928288</v>
      </c>
      <c r="K99" s="118">
        <v>10168</v>
      </c>
      <c r="L99" s="119">
        <f t="shared" si="7"/>
        <v>3.8186644884623311E-2</v>
      </c>
      <c r="M99" s="118"/>
      <c r="N99" s="119"/>
    </row>
    <row r="100" spans="2:14" x14ac:dyDescent="0.25">
      <c r="B100" s="117" t="s">
        <v>77</v>
      </c>
      <c r="C100" s="118">
        <v>0</v>
      </c>
      <c r="D100" s="119">
        <v>-1</v>
      </c>
      <c r="E100" s="118">
        <v>3364</v>
      </c>
      <c r="F100" s="119" t="str">
        <f t="shared" si="7"/>
        <v>-</v>
      </c>
      <c r="G100" s="118">
        <v>6637</v>
      </c>
      <c r="H100" s="119">
        <f t="shared" si="7"/>
        <v>0.97294887039239009</v>
      </c>
      <c r="I100" s="118">
        <v>6884</v>
      </c>
      <c r="J100" s="119">
        <f t="shared" si="7"/>
        <v>3.7215609462106336E-2</v>
      </c>
      <c r="K100" s="118">
        <v>7197</v>
      </c>
      <c r="L100" s="119">
        <f t="shared" si="7"/>
        <v>4.5467751307379345E-2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3886</v>
      </c>
      <c r="F101" s="119" t="str">
        <f t="shared" si="7"/>
        <v>-</v>
      </c>
      <c r="G101" s="118">
        <v>5493</v>
      </c>
      <c r="H101" s="119">
        <f t="shared" si="7"/>
        <v>0.4135357694287185</v>
      </c>
      <c r="I101" s="118">
        <v>4667</v>
      </c>
      <c r="J101" s="119">
        <f t="shared" si="7"/>
        <v>-0.15037320225741857</v>
      </c>
      <c r="K101" s="118">
        <v>4792</v>
      </c>
      <c r="L101" s="119">
        <f t="shared" si="7"/>
        <v>2.678380115706025E-2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3617</v>
      </c>
      <c r="F102" s="119" t="str">
        <f t="shared" si="7"/>
        <v>-</v>
      </c>
      <c r="G102" s="118">
        <v>5199</v>
      </c>
      <c r="H102" s="119">
        <f t="shared" si="7"/>
        <v>0.43737904340613776</v>
      </c>
      <c r="I102" s="118">
        <v>4917</v>
      </c>
      <c r="J102" s="119">
        <f t="shared" si="7"/>
        <v>-5.424120023081358E-2</v>
      </c>
      <c r="K102" s="118">
        <v>4604</v>
      </c>
      <c r="L102" s="119">
        <f t="shared" si="7"/>
        <v>-6.365670124059386E-2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4470</v>
      </c>
      <c r="F103" s="119" t="str">
        <f t="shared" si="7"/>
        <v>-</v>
      </c>
      <c r="G103" s="118">
        <v>5558</v>
      </c>
      <c r="H103" s="119">
        <f t="shared" si="7"/>
        <v>0.24340044742729305</v>
      </c>
      <c r="I103" s="118">
        <v>5083</v>
      </c>
      <c r="J103" s="119">
        <f t="shared" si="7"/>
        <v>-8.5462396545520014E-2</v>
      </c>
      <c r="K103" s="118">
        <v>5335</v>
      </c>
      <c r="L103" s="119">
        <f t="shared" si="7"/>
        <v>4.9577021444029201E-2</v>
      </c>
      <c r="M103" s="118"/>
      <c r="N103" s="119"/>
    </row>
    <row r="104" spans="2:14" x14ac:dyDescent="0.25">
      <c r="B104" s="117" t="s">
        <v>85</v>
      </c>
      <c r="C104" s="118">
        <v>2584</v>
      </c>
      <c r="D104" s="119">
        <v>-0.54531057540031669</v>
      </c>
      <c r="E104" s="118">
        <v>4740</v>
      </c>
      <c r="F104" s="119">
        <f t="shared" si="7"/>
        <v>0.83436532507739947</v>
      </c>
      <c r="G104" s="118">
        <v>6638</v>
      </c>
      <c r="H104" s="119">
        <f t="shared" si="7"/>
        <v>0.4004219409282701</v>
      </c>
      <c r="I104" s="118">
        <v>6171</v>
      </c>
      <c r="J104" s="119">
        <f t="shared" si="7"/>
        <v>-7.0352515818017491E-2</v>
      </c>
      <c r="K104" s="118">
        <v>5898</v>
      </c>
      <c r="L104" s="119">
        <f t="shared" si="7"/>
        <v>-4.4239183276616467E-2</v>
      </c>
      <c r="M104" s="118"/>
      <c r="N104" s="119"/>
    </row>
    <row r="105" spans="2:14" x14ac:dyDescent="0.25">
      <c r="B105" s="117" t="s">
        <v>87</v>
      </c>
      <c r="C105" s="118">
        <v>2225</v>
      </c>
      <c r="D105" s="119">
        <v>-0.66855355280798445</v>
      </c>
      <c r="E105" s="118">
        <v>5400</v>
      </c>
      <c r="F105" s="119">
        <f t="shared" si="7"/>
        <v>1.4269662921348316</v>
      </c>
      <c r="G105" s="118">
        <v>7100</v>
      </c>
      <c r="H105" s="119">
        <f t="shared" si="7"/>
        <v>0.31481481481481488</v>
      </c>
      <c r="I105" s="118">
        <v>4623</v>
      </c>
      <c r="J105" s="119">
        <f t="shared" si="7"/>
        <v>-0.34887323943661974</v>
      </c>
      <c r="K105" s="118">
        <v>5263</v>
      </c>
      <c r="L105" s="119">
        <f t="shared" si="7"/>
        <v>0.13843824356478485</v>
      </c>
      <c r="M105" s="118"/>
      <c r="N105" s="119"/>
    </row>
    <row r="106" spans="2:14" x14ac:dyDescent="0.25">
      <c r="B106" s="117" t="s">
        <v>89</v>
      </c>
      <c r="C106" s="118">
        <v>2580</v>
      </c>
      <c r="D106" s="119">
        <v>-0.66825253953966823</v>
      </c>
      <c r="E106" s="118">
        <v>7079</v>
      </c>
      <c r="F106" s="119">
        <f t="shared" si="7"/>
        <v>1.7437984496124033</v>
      </c>
      <c r="G106" s="118">
        <v>8769</v>
      </c>
      <c r="H106" s="119">
        <f t="shared" si="7"/>
        <v>0.23873428450346101</v>
      </c>
      <c r="I106" s="118">
        <v>6591</v>
      </c>
      <c r="J106" s="119">
        <f t="shared" si="7"/>
        <v>-0.24837495723571668</v>
      </c>
      <c r="K106" s="118">
        <v>6602</v>
      </c>
      <c r="L106" s="119">
        <f t="shared" si="7"/>
        <v>1.6689424973448386E-3</v>
      </c>
      <c r="M106" s="118"/>
      <c r="N106" s="119"/>
    </row>
    <row r="107" spans="2:14" x14ac:dyDescent="0.25">
      <c r="B107" s="117" t="s">
        <v>91</v>
      </c>
      <c r="C107" s="118">
        <v>2646</v>
      </c>
      <c r="D107" s="119">
        <v>-0.74089306698002355</v>
      </c>
      <c r="E107" s="118">
        <v>9414</v>
      </c>
      <c r="F107" s="119">
        <f t="shared" si="7"/>
        <v>2.5578231292517009</v>
      </c>
      <c r="G107" s="118">
        <v>11464</v>
      </c>
      <c r="H107" s="119">
        <f t="shared" si="7"/>
        <v>0.21776078181431902</v>
      </c>
      <c r="I107" s="118">
        <v>9972</v>
      </c>
      <c r="J107" s="119">
        <f t="shared" si="7"/>
        <v>-0.13014654570830431</v>
      </c>
      <c r="K107" s="118">
        <v>10214</v>
      </c>
      <c r="L107" s="119">
        <f t="shared" si="7"/>
        <v>2.4267950260730142E-2</v>
      </c>
      <c r="M107" s="118"/>
      <c r="N107" s="119"/>
    </row>
    <row r="108" spans="2:14" x14ac:dyDescent="0.25">
      <c r="B108" s="117" t="s">
        <v>93</v>
      </c>
      <c r="C108" s="118">
        <v>2589</v>
      </c>
      <c r="D108" s="119">
        <v>-0.75731158605174353</v>
      </c>
      <c r="E108" s="118">
        <v>8449</v>
      </c>
      <c r="F108" s="119">
        <f t="shared" si="7"/>
        <v>2.2634221707222868</v>
      </c>
      <c r="G108" s="118">
        <v>13271</v>
      </c>
      <c r="H108" s="119">
        <f t="shared" si="7"/>
        <v>0.57071842821635688</v>
      </c>
      <c r="I108" s="118">
        <v>10128</v>
      </c>
      <c r="J108" s="119">
        <f t="shared" si="7"/>
        <v>-0.23683219049054327</v>
      </c>
      <c r="K108" s="118">
        <v>11520</v>
      </c>
      <c r="L108" s="119">
        <f t="shared" si="7"/>
        <v>0.13744075829383884</v>
      </c>
      <c r="M108" s="118"/>
      <c r="N108" s="119"/>
    </row>
    <row r="109" spans="2:14" ht="15.75" x14ac:dyDescent="0.25">
      <c r="B109" s="120" t="s">
        <v>30</v>
      </c>
      <c r="C109" s="121">
        <v>41945</v>
      </c>
      <c r="D109" s="122">
        <v>-0.58169198089216434</v>
      </c>
      <c r="E109" s="121">
        <v>59701</v>
      </c>
      <c r="F109" s="122">
        <f t="shared" si="7"/>
        <v>0.42331624746692098</v>
      </c>
      <c r="G109" s="121">
        <v>94245</v>
      </c>
      <c r="H109" s="122">
        <f t="shared" si="7"/>
        <v>0.57861677358838204</v>
      </c>
      <c r="I109" s="121">
        <v>92679</v>
      </c>
      <c r="J109" s="122">
        <f t="shared" si="7"/>
        <v>-1.6616266114913292E-2</v>
      </c>
      <c r="K109" s="121">
        <v>94305</v>
      </c>
      <c r="L109" s="122">
        <f t="shared" si="7"/>
        <v>1.7544427540219454E-2</v>
      </c>
      <c r="M109" s="121">
        <v>12686</v>
      </c>
      <c r="N109" s="122">
        <v>6.0081891869307347E-2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</row>
    <row r="114" spans="1:15" ht="48.75" customHeight="1" thickBot="1" x14ac:dyDescent="0.3">
      <c r="B114" s="270" t="s">
        <v>238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f>C$7</f>
        <v>2020</v>
      </c>
      <c r="D117" s="295"/>
      <c r="E117" s="294">
        <f>E$7</f>
        <v>2021</v>
      </c>
      <c r="F117" s="295"/>
      <c r="G117" s="294">
        <f>G$7</f>
        <v>2022</v>
      </c>
      <c r="H117" s="295"/>
      <c r="I117" s="294">
        <f>I$7</f>
        <v>2023</v>
      </c>
      <c r="J117" s="295"/>
      <c r="K117" s="294">
        <f>K$7</f>
        <v>2024</v>
      </c>
      <c r="L117" s="295"/>
      <c r="M117" s="294">
        <f>M$7</f>
        <v>2025</v>
      </c>
      <c r="N117" s="295"/>
    </row>
    <row r="118" spans="1:15" ht="16.5" thickTop="1" thickBot="1" x14ac:dyDescent="0.3">
      <c r="B118" s="85"/>
      <c r="C118" s="114" t="s">
        <v>69</v>
      </c>
      <c r="D118" s="115" t="str">
        <f>CONCATENATE("var ",RIGHT(C117,2),"/",RIGHT(C117-1,2))</f>
        <v>var 20/19</v>
      </c>
      <c r="E118" s="116" t="s">
        <v>69</v>
      </c>
      <c r="F118" s="115" t="str">
        <f>CONCATENATE("var ",RIGHT(E117,2),"/",RIGHT(E117-1,2))</f>
        <v>var 21/20</v>
      </c>
      <c r="G118" s="116" t="s">
        <v>69</v>
      </c>
      <c r="H118" s="115" t="str">
        <f>CONCATENATE("var ",RIGHT(G117,2),"/",RIGHT(G117-1,2))</f>
        <v>var 22/21</v>
      </c>
      <c r="I118" s="116" t="s">
        <v>69</v>
      </c>
      <c r="J118" s="115" t="str">
        <f>CONCATENATE("var ",RIGHT(I117,2),"/",RIGHT(I117-1,2))</f>
        <v>var 23/22</v>
      </c>
      <c r="K118" s="116" t="s">
        <v>69</v>
      </c>
      <c r="L118" s="115" t="str">
        <f>CONCATENATE("var ",RIGHT(K117,2),"/",RIGHT(K117-1,2))</f>
        <v>var 24/23</v>
      </c>
      <c r="M118" s="116" t="s">
        <v>69</v>
      </c>
      <c r="N118" s="115" t="str">
        <f>CONCATENATE("var ",RIGHT(M117,2),"/",RIGHT(M117-1,2))</f>
        <v>var 25/24</v>
      </c>
    </row>
    <row r="119" spans="1:15" x14ac:dyDescent="0.25">
      <c r="B119" s="117" t="s">
        <v>71</v>
      </c>
      <c r="C119" s="118">
        <v>1289</v>
      </c>
      <c r="D119" s="119">
        <v>-2.4962178517397904E-2</v>
      </c>
      <c r="E119" s="118">
        <v>52</v>
      </c>
      <c r="F119" s="119">
        <f t="shared" ref="F119:L131" si="9">IFERROR(E119/C119-1,"-")</f>
        <v>-0.95965865011636931</v>
      </c>
      <c r="G119" s="118">
        <v>805</v>
      </c>
      <c r="H119" s="119">
        <f t="shared" si="9"/>
        <v>14.48076923076923</v>
      </c>
      <c r="I119" s="118">
        <v>1683</v>
      </c>
      <c r="J119" s="119">
        <f t="shared" si="9"/>
        <v>1.0906832298136644</v>
      </c>
      <c r="K119" s="118">
        <v>1569</v>
      </c>
      <c r="L119" s="119">
        <f t="shared" si="9"/>
        <v>-6.7736185383244218E-2</v>
      </c>
      <c r="M119" s="118">
        <v>1627</v>
      </c>
      <c r="N119" s="119">
        <f t="shared" ref="N119:N125" si="10">IFERROR(M119/K119-1,"-")</f>
        <v>3.696622052262577E-2</v>
      </c>
    </row>
    <row r="120" spans="1:15" x14ac:dyDescent="0.25">
      <c r="B120" s="117" t="s">
        <v>73</v>
      </c>
      <c r="C120" s="118">
        <v>1151</v>
      </c>
      <c r="D120" s="119">
        <v>-8.4327764518695281E-2</v>
      </c>
      <c r="E120" s="118">
        <v>71</v>
      </c>
      <c r="F120" s="119">
        <f t="shared" si="9"/>
        <v>-0.93831450912250214</v>
      </c>
      <c r="G120" s="118">
        <v>857</v>
      </c>
      <c r="H120" s="119">
        <f t="shared" si="9"/>
        <v>11.070422535211268</v>
      </c>
      <c r="I120" s="118">
        <v>1254</v>
      </c>
      <c r="J120" s="119">
        <f t="shared" si="9"/>
        <v>0.46324387397899658</v>
      </c>
      <c r="K120" s="118">
        <v>1571</v>
      </c>
      <c r="L120" s="119">
        <f t="shared" si="9"/>
        <v>0.25279106858054234</v>
      </c>
      <c r="M120" s="118"/>
      <c r="N120" s="119"/>
    </row>
    <row r="121" spans="1:15" x14ac:dyDescent="0.25">
      <c r="B121" s="117" t="s">
        <v>75</v>
      </c>
      <c r="C121" s="118">
        <v>370</v>
      </c>
      <c r="D121" s="119">
        <v>-0.67629046369203849</v>
      </c>
      <c r="E121" s="118">
        <v>143</v>
      </c>
      <c r="F121" s="119">
        <f t="shared" si="9"/>
        <v>-0.61351351351351346</v>
      </c>
      <c r="G121" s="118">
        <v>816</v>
      </c>
      <c r="H121" s="119">
        <f t="shared" si="9"/>
        <v>4.7062937062937067</v>
      </c>
      <c r="I121" s="118">
        <v>1157</v>
      </c>
      <c r="J121" s="119">
        <f t="shared" si="9"/>
        <v>0.41789215686274517</v>
      </c>
      <c r="K121" s="118">
        <v>1094</v>
      </c>
      <c r="L121" s="119">
        <f t="shared" si="9"/>
        <v>-5.4451166810717377E-2</v>
      </c>
      <c r="M121" s="118"/>
      <c r="N121" s="119"/>
    </row>
    <row r="122" spans="1:15" x14ac:dyDescent="0.25">
      <c r="B122" s="117" t="s">
        <v>77</v>
      </c>
      <c r="C122" s="118">
        <v>0</v>
      </c>
      <c r="D122" s="119">
        <v>-1</v>
      </c>
      <c r="E122" s="118">
        <v>84</v>
      </c>
      <c r="F122" s="119" t="str">
        <f t="shared" si="9"/>
        <v>-</v>
      </c>
      <c r="G122" s="118">
        <v>609</v>
      </c>
      <c r="H122" s="119">
        <f t="shared" si="9"/>
        <v>6.25</v>
      </c>
      <c r="I122" s="118">
        <v>609</v>
      </c>
      <c r="J122" s="119">
        <f t="shared" si="9"/>
        <v>0</v>
      </c>
      <c r="K122" s="118">
        <v>736</v>
      </c>
      <c r="L122" s="119">
        <f t="shared" si="9"/>
        <v>0.20853858784893275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134</v>
      </c>
      <c r="F123" s="119" t="str">
        <f t="shared" si="9"/>
        <v>-</v>
      </c>
      <c r="G123" s="118">
        <v>466</v>
      </c>
      <c r="H123" s="119">
        <f t="shared" si="9"/>
        <v>2.4776119402985075</v>
      </c>
      <c r="I123" s="118">
        <v>455</v>
      </c>
      <c r="J123" s="119">
        <f t="shared" si="9"/>
        <v>-2.3605150214592308E-2</v>
      </c>
      <c r="K123" s="118">
        <v>385</v>
      </c>
      <c r="L123" s="119">
        <f t="shared" si="9"/>
        <v>-0.15384615384615385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131</v>
      </c>
      <c r="F124" s="119" t="str">
        <f t="shared" si="9"/>
        <v>-</v>
      </c>
      <c r="G124" s="118">
        <v>513</v>
      </c>
      <c r="H124" s="119">
        <f t="shared" si="9"/>
        <v>2.9160305343511452</v>
      </c>
      <c r="I124" s="118">
        <v>875</v>
      </c>
      <c r="J124" s="119">
        <f t="shared" si="9"/>
        <v>0.7056530214424952</v>
      </c>
      <c r="K124" s="118">
        <v>683</v>
      </c>
      <c r="L124" s="119">
        <f t="shared" si="9"/>
        <v>-0.21942857142857142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174</v>
      </c>
      <c r="F125" s="119" t="str">
        <f t="shared" si="9"/>
        <v>-</v>
      </c>
      <c r="G125" s="118">
        <v>730</v>
      </c>
      <c r="H125" s="119">
        <f t="shared" si="9"/>
        <v>3.195402298850575</v>
      </c>
      <c r="I125" s="118">
        <v>662</v>
      </c>
      <c r="J125" s="119">
        <f t="shared" si="9"/>
        <v>-9.31506849315068E-2</v>
      </c>
      <c r="K125" s="118">
        <v>605</v>
      </c>
      <c r="L125" s="119">
        <f t="shared" si="9"/>
        <v>-8.6102719033232633E-2</v>
      </c>
      <c r="M125" s="118"/>
      <c r="N125" s="119"/>
    </row>
    <row r="126" spans="1:15" x14ac:dyDescent="0.25">
      <c r="B126" s="117" t="s">
        <v>85</v>
      </c>
      <c r="C126" s="118">
        <v>104</v>
      </c>
      <c r="D126" s="119">
        <v>-0.78775510204081634</v>
      </c>
      <c r="E126" s="118">
        <v>250</v>
      </c>
      <c r="F126" s="119">
        <f t="shared" si="9"/>
        <v>1.4038461538461537</v>
      </c>
      <c r="G126" s="118">
        <v>825</v>
      </c>
      <c r="H126" s="119">
        <f t="shared" si="9"/>
        <v>2.2999999999999998</v>
      </c>
      <c r="I126" s="118">
        <v>1478</v>
      </c>
      <c r="J126" s="119">
        <f t="shared" si="9"/>
        <v>0.7915151515151515</v>
      </c>
      <c r="K126" s="118">
        <v>532</v>
      </c>
      <c r="L126" s="119">
        <f t="shared" si="9"/>
        <v>-0.64005412719891752</v>
      </c>
      <c r="M126" s="118"/>
      <c r="N126" s="119"/>
    </row>
    <row r="127" spans="1:15" x14ac:dyDescent="0.25">
      <c r="B127" s="117" t="s">
        <v>87</v>
      </c>
      <c r="C127" s="118">
        <v>105</v>
      </c>
      <c r="D127" s="119">
        <v>-0.88697524219590962</v>
      </c>
      <c r="E127" s="118">
        <v>297</v>
      </c>
      <c r="F127" s="119">
        <f t="shared" si="9"/>
        <v>1.8285714285714287</v>
      </c>
      <c r="G127" s="118">
        <v>1068</v>
      </c>
      <c r="H127" s="119">
        <f t="shared" si="9"/>
        <v>2.595959595959596</v>
      </c>
      <c r="I127" s="118">
        <v>508</v>
      </c>
      <c r="J127" s="119">
        <f t="shared" si="9"/>
        <v>-0.52434456928838946</v>
      </c>
      <c r="K127" s="118">
        <v>623</v>
      </c>
      <c r="L127" s="119">
        <f t="shared" si="9"/>
        <v>0.22637795275590555</v>
      </c>
      <c r="M127" s="118"/>
      <c r="N127" s="119"/>
    </row>
    <row r="128" spans="1:15" x14ac:dyDescent="0.25">
      <c r="A128" s="123"/>
      <c r="B128" s="117" t="s">
        <v>89</v>
      </c>
      <c r="C128" s="118">
        <v>148</v>
      </c>
      <c r="D128" s="119">
        <v>-0.77404580152671754</v>
      </c>
      <c r="E128" s="118">
        <v>599</v>
      </c>
      <c r="F128" s="119">
        <f t="shared" si="9"/>
        <v>3.0472972972972974</v>
      </c>
      <c r="G128" s="118">
        <v>998</v>
      </c>
      <c r="H128" s="119">
        <f t="shared" si="9"/>
        <v>0.666110183639399</v>
      </c>
      <c r="I128" s="118">
        <v>765</v>
      </c>
      <c r="J128" s="119">
        <f t="shared" si="9"/>
        <v>-0.23346693386773543</v>
      </c>
      <c r="K128" s="118">
        <v>620</v>
      </c>
      <c r="L128" s="119">
        <f t="shared" si="9"/>
        <v>-0.18954248366013071</v>
      </c>
      <c r="M128" s="118"/>
      <c r="N128" s="119"/>
    </row>
    <row r="129" spans="2:15" x14ac:dyDescent="0.25">
      <c r="B129" s="117" t="s">
        <v>91</v>
      </c>
      <c r="C129" s="118">
        <v>294</v>
      </c>
      <c r="D129" s="119">
        <v>-0.71260997067448684</v>
      </c>
      <c r="E129" s="118">
        <v>715</v>
      </c>
      <c r="F129" s="119">
        <f t="shared" si="9"/>
        <v>1.4319727891156462</v>
      </c>
      <c r="G129" s="118">
        <v>917</v>
      </c>
      <c r="H129" s="119">
        <f t="shared" si="9"/>
        <v>0.28251748251748254</v>
      </c>
      <c r="I129" s="118">
        <v>1068</v>
      </c>
      <c r="J129" s="119">
        <f t="shared" si="9"/>
        <v>0.16466739367502736</v>
      </c>
      <c r="K129" s="118">
        <v>1066</v>
      </c>
      <c r="L129" s="119">
        <f t="shared" si="9"/>
        <v>-1.8726591760299671E-3</v>
      </c>
      <c r="M129" s="118"/>
      <c r="N129" s="119"/>
    </row>
    <row r="130" spans="2:15" x14ac:dyDescent="0.25">
      <c r="B130" s="117" t="s">
        <v>93</v>
      </c>
      <c r="C130" s="118">
        <v>245</v>
      </c>
      <c r="D130" s="119">
        <v>-0.78260869565217395</v>
      </c>
      <c r="E130" s="118">
        <v>686</v>
      </c>
      <c r="F130" s="119">
        <f t="shared" si="9"/>
        <v>1.7999999999999998</v>
      </c>
      <c r="G130" s="118">
        <v>1313</v>
      </c>
      <c r="H130" s="119">
        <f t="shared" si="9"/>
        <v>0.9139941690962099</v>
      </c>
      <c r="I130" s="118">
        <v>1132</v>
      </c>
      <c r="J130" s="119">
        <f t="shared" si="9"/>
        <v>-0.1378522467631379</v>
      </c>
      <c r="K130" s="118">
        <v>1172</v>
      </c>
      <c r="L130" s="119">
        <f t="shared" si="9"/>
        <v>3.5335689045936425E-2</v>
      </c>
      <c r="M130" s="118"/>
      <c r="N130" s="119"/>
    </row>
    <row r="131" spans="2:15" ht="15.75" x14ac:dyDescent="0.25">
      <c r="B131" s="120" t="s">
        <v>30</v>
      </c>
      <c r="C131" s="121">
        <v>3941</v>
      </c>
      <c r="D131" s="122">
        <v>-0.62323135755258119</v>
      </c>
      <c r="E131" s="121">
        <v>3336</v>
      </c>
      <c r="F131" s="122">
        <f t="shared" si="9"/>
        <v>-0.15351433646282664</v>
      </c>
      <c r="G131" s="121">
        <v>9917</v>
      </c>
      <c r="H131" s="122">
        <f t="shared" si="9"/>
        <v>1.9727218225419665</v>
      </c>
      <c r="I131" s="121">
        <v>11646</v>
      </c>
      <c r="J131" s="122">
        <f t="shared" si="9"/>
        <v>0.17434708077039418</v>
      </c>
      <c r="K131" s="121">
        <v>10656</v>
      </c>
      <c r="L131" s="122">
        <f t="shared" si="9"/>
        <v>-8.5007727975270453E-2</v>
      </c>
      <c r="M131" s="121">
        <v>1627</v>
      </c>
      <c r="N131" s="122">
        <v>3.696622052262577E-2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0" t="s">
        <v>239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f>C$7</f>
        <v>2020</v>
      </c>
      <c r="D139" s="295"/>
      <c r="E139" s="294">
        <f>E$7</f>
        <v>2021</v>
      </c>
      <c r="F139" s="295"/>
      <c r="G139" s="294">
        <f>G$7</f>
        <v>2022</v>
      </c>
      <c r="H139" s="295"/>
      <c r="I139" s="294">
        <f>I$7</f>
        <v>2023</v>
      </c>
      <c r="J139" s="295"/>
      <c r="K139" s="294">
        <f>K$7</f>
        <v>2024</v>
      </c>
      <c r="L139" s="295"/>
      <c r="M139" s="294">
        <f>M$7</f>
        <v>2025</v>
      </c>
      <c r="N139" s="295"/>
    </row>
    <row r="140" spans="2:15" ht="16.5" thickTop="1" thickBot="1" x14ac:dyDescent="0.3">
      <c r="B140" s="85"/>
      <c r="C140" s="114" t="s">
        <v>69</v>
      </c>
      <c r="D140" s="115" t="str">
        <f>CONCATENATE("var ",RIGHT(C139,2),"/",RIGHT(C139-1,2))</f>
        <v>var 20/19</v>
      </c>
      <c r="E140" s="116" t="s">
        <v>69</v>
      </c>
      <c r="F140" s="115" t="str">
        <f>CONCATENATE("var ",RIGHT(E139,2),"/",RIGHT(E139-1,2))</f>
        <v>var 21/20</v>
      </c>
      <c r="G140" s="116" t="s">
        <v>69</v>
      </c>
      <c r="H140" s="115" t="str">
        <f>CONCATENATE("var ",RIGHT(G139,2),"/",RIGHT(G139-1,2))</f>
        <v>var 22/21</v>
      </c>
      <c r="I140" s="116" t="s">
        <v>69</v>
      </c>
      <c r="J140" s="115" t="str">
        <f>CONCATENATE("var ",RIGHT(I139,2),"/",RIGHT(I139-1,2))</f>
        <v>var 23/22</v>
      </c>
      <c r="K140" s="116" t="s">
        <v>69</v>
      </c>
      <c r="L140" s="115" t="str">
        <f>CONCATENATE("var ",RIGHT(K139,2),"/",RIGHT(K139-1,2))</f>
        <v>var 24/23</v>
      </c>
      <c r="M140" s="116" t="s">
        <v>69</v>
      </c>
      <c r="N140" s="115" t="str">
        <f>CONCATENATE("var ",RIGHT(M139,2),"/",RIGHT(M139-1,2))</f>
        <v>var 25/24</v>
      </c>
    </row>
    <row r="141" spans="2:15" x14ac:dyDescent="0.25">
      <c r="B141" s="117" t="s">
        <v>71</v>
      </c>
      <c r="C141" s="118">
        <v>1281</v>
      </c>
      <c r="D141" s="119">
        <v>-0.15779092702169628</v>
      </c>
      <c r="E141" s="118">
        <v>234</v>
      </c>
      <c r="F141" s="119">
        <f t="shared" ref="F141:L153" si="11">IFERROR(E141/C141-1,"-")</f>
        <v>-0.81733021077283374</v>
      </c>
      <c r="G141" s="118">
        <v>951</v>
      </c>
      <c r="H141" s="119">
        <f t="shared" si="11"/>
        <v>3.0641025641025639</v>
      </c>
      <c r="I141" s="118">
        <v>2175</v>
      </c>
      <c r="J141" s="119">
        <f t="shared" si="11"/>
        <v>1.2870662460567823</v>
      </c>
      <c r="K141" s="118">
        <v>1964</v>
      </c>
      <c r="L141" s="119">
        <f t="shared" si="11"/>
        <v>-9.7011494252873587E-2</v>
      </c>
      <c r="M141" s="118">
        <v>2299</v>
      </c>
      <c r="N141" s="119">
        <f t="shared" ref="N141:N147" si="12">IFERROR(M141/K141-1,"-")</f>
        <v>0.17057026476578407</v>
      </c>
    </row>
    <row r="142" spans="2:15" x14ac:dyDescent="0.25">
      <c r="B142" s="117" t="s">
        <v>73</v>
      </c>
      <c r="C142" s="118">
        <v>1141</v>
      </c>
      <c r="D142" s="119">
        <v>2.0572450805008913E-2</v>
      </c>
      <c r="E142" s="118">
        <v>336</v>
      </c>
      <c r="F142" s="119">
        <f t="shared" si="11"/>
        <v>-0.70552147239263796</v>
      </c>
      <c r="G142" s="118">
        <v>938</v>
      </c>
      <c r="H142" s="119">
        <f t="shared" si="11"/>
        <v>1.7916666666666665</v>
      </c>
      <c r="I142" s="118">
        <v>1580</v>
      </c>
      <c r="J142" s="119">
        <f t="shared" si="11"/>
        <v>0.68443496801705761</v>
      </c>
      <c r="K142" s="118">
        <v>1621</v>
      </c>
      <c r="L142" s="119">
        <f t="shared" si="11"/>
        <v>2.5949367088607511E-2</v>
      </c>
      <c r="M142" s="118"/>
      <c r="N142" s="119"/>
    </row>
    <row r="143" spans="2:15" x14ac:dyDescent="0.25">
      <c r="B143" s="117" t="s">
        <v>75</v>
      </c>
      <c r="C143" s="118">
        <v>472</v>
      </c>
      <c r="D143" s="119">
        <v>-0.61904761904761907</v>
      </c>
      <c r="E143" s="118">
        <v>488</v>
      </c>
      <c r="F143" s="119">
        <f t="shared" si="11"/>
        <v>3.3898305084745672E-2</v>
      </c>
      <c r="G143" s="118">
        <v>1100</v>
      </c>
      <c r="H143" s="119">
        <f t="shared" si="11"/>
        <v>1.2540983606557377</v>
      </c>
      <c r="I143" s="118">
        <v>1761</v>
      </c>
      <c r="J143" s="119">
        <f t="shared" si="11"/>
        <v>0.60090909090909084</v>
      </c>
      <c r="K143" s="118">
        <v>1731</v>
      </c>
      <c r="L143" s="119">
        <f t="shared" si="11"/>
        <v>-1.7035775127768327E-2</v>
      </c>
      <c r="M143" s="118"/>
      <c r="N143" s="119"/>
    </row>
    <row r="144" spans="2:15" x14ac:dyDescent="0.25">
      <c r="B144" s="117" t="s">
        <v>77</v>
      </c>
      <c r="C144" s="118">
        <v>0</v>
      </c>
      <c r="D144" s="119">
        <v>-1</v>
      </c>
      <c r="E144" s="118">
        <v>331</v>
      </c>
      <c r="F144" s="119" t="str">
        <f t="shared" si="11"/>
        <v>-</v>
      </c>
      <c r="G144" s="118">
        <v>852</v>
      </c>
      <c r="H144" s="119">
        <f t="shared" si="11"/>
        <v>1.5740181268882174</v>
      </c>
      <c r="I144" s="118">
        <v>1142</v>
      </c>
      <c r="J144" s="119">
        <f t="shared" si="11"/>
        <v>0.34037558685446001</v>
      </c>
      <c r="K144" s="118">
        <v>987</v>
      </c>
      <c r="L144" s="119">
        <f t="shared" si="11"/>
        <v>-0.13572679509632224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354</v>
      </c>
      <c r="F145" s="119" t="str">
        <f t="shared" si="11"/>
        <v>-</v>
      </c>
      <c r="G145" s="118">
        <v>480</v>
      </c>
      <c r="H145" s="119">
        <f t="shared" si="11"/>
        <v>0.35593220338983045</v>
      </c>
      <c r="I145" s="118">
        <v>474</v>
      </c>
      <c r="J145" s="119">
        <f t="shared" si="11"/>
        <v>-1.2499999999999956E-2</v>
      </c>
      <c r="K145" s="118">
        <v>450</v>
      </c>
      <c r="L145" s="119">
        <f t="shared" si="11"/>
        <v>-5.0632911392405111E-2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380</v>
      </c>
      <c r="F146" s="119" t="str">
        <f t="shared" si="11"/>
        <v>-</v>
      </c>
      <c r="G146" s="118">
        <v>330</v>
      </c>
      <c r="H146" s="119">
        <f t="shared" si="11"/>
        <v>-0.13157894736842102</v>
      </c>
      <c r="I146" s="118">
        <v>472</v>
      </c>
      <c r="J146" s="119">
        <f t="shared" si="11"/>
        <v>0.43030303030303041</v>
      </c>
      <c r="K146" s="118">
        <v>414</v>
      </c>
      <c r="L146" s="119">
        <f t="shared" si="11"/>
        <v>-0.1228813559322034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460</v>
      </c>
      <c r="F147" s="119" t="str">
        <f t="shared" si="11"/>
        <v>-</v>
      </c>
      <c r="G147" s="118">
        <v>456</v>
      </c>
      <c r="H147" s="119">
        <f t="shared" si="11"/>
        <v>-8.6956521739129933E-3</v>
      </c>
      <c r="I147" s="118">
        <v>509</v>
      </c>
      <c r="J147" s="119">
        <f t="shared" si="11"/>
        <v>0.11622807017543857</v>
      </c>
      <c r="K147" s="118">
        <v>495</v>
      </c>
      <c r="L147" s="119">
        <f t="shared" si="11"/>
        <v>-2.7504911591355596E-2</v>
      </c>
      <c r="M147" s="118"/>
      <c r="N147" s="119"/>
    </row>
    <row r="148" spans="1:15" x14ac:dyDescent="0.25">
      <c r="B148" s="117" t="s">
        <v>85</v>
      </c>
      <c r="C148" s="118">
        <v>169</v>
      </c>
      <c r="D148" s="119">
        <v>-0.53314917127071826</v>
      </c>
      <c r="E148" s="118">
        <v>399</v>
      </c>
      <c r="F148" s="119">
        <f t="shared" si="11"/>
        <v>1.36094674556213</v>
      </c>
      <c r="G148" s="118">
        <v>554</v>
      </c>
      <c r="H148" s="119">
        <f t="shared" si="11"/>
        <v>0.38847117794486219</v>
      </c>
      <c r="I148" s="118">
        <v>557</v>
      </c>
      <c r="J148" s="119">
        <f t="shared" si="11"/>
        <v>5.4151624548737232E-3</v>
      </c>
      <c r="K148" s="118">
        <v>633</v>
      </c>
      <c r="L148" s="119">
        <f t="shared" si="11"/>
        <v>0.13644524236983835</v>
      </c>
      <c r="M148" s="118"/>
      <c r="N148" s="119"/>
    </row>
    <row r="149" spans="1:15" x14ac:dyDescent="0.25">
      <c r="B149" s="117" t="s">
        <v>87</v>
      </c>
      <c r="C149" s="118">
        <v>122</v>
      </c>
      <c r="D149" s="119">
        <v>-0.6737967914438503</v>
      </c>
      <c r="E149" s="118">
        <v>487</v>
      </c>
      <c r="F149" s="119">
        <f t="shared" si="11"/>
        <v>2.9918032786885247</v>
      </c>
      <c r="G149" s="118">
        <v>710</v>
      </c>
      <c r="H149" s="119">
        <f t="shared" si="11"/>
        <v>0.4579055441478439</v>
      </c>
      <c r="I149" s="118">
        <v>556</v>
      </c>
      <c r="J149" s="119">
        <f t="shared" si="11"/>
        <v>-0.21690140845070427</v>
      </c>
      <c r="K149" s="118">
        <v>520</v>
      </c>
      <c r="L149" s="119">
        <f t="shared" si="11"/>
        <v>-6.4748201438848962E-2</v>
      </c>
      <c r="M149" s="118"/>
      <c r="N149" s="119"/>
    </row>
    <row r="150" spans="1:15" x14ac:dyDescent="0.25">
      <c r="A150" s="123"/>
      <c r="B150" s="117" t="s">
        <v>89</v>
      </c>
      <c r="C150" s="118">
        <v>152</v>
      </c>
      <c r="D150" s="119">
        <v>-0.80310880829015541</v>
      </c>
      <c r="E150" s="118">
        <v>957</v>
      </c>
      <c r="F150" s="119">
        <f t="shared" si="11"/>
        <v>5.2960526315789478</v>
      </c>
      <c r="G150" s="118">
        <v>1127</v>
      </c>
      <c r="H150" s="119">
        <f t="shared" si="11"/>
        <v>0.17763845350052243</v>
      </c>
      <c r="I150" s="118">
        <v>849</v>
      </c>
      <c r="J150" s="119">
        <f t="shared" si="11"/>
        <v>-0.24667258207630882</v>
      </c>
      <c r="K150" s="118">
        <v>789</v>
      </c>
      <c r="L150" s="119">
        <f t="shared" si="11"/>
        <v>-7.0671378091872739E-2</v>
      </c>
      <c r="M150" s="118"/>
      <c r="N150" s="119"/>
    </row>
    <row r="151" spans="1:15" x14ac:dyDescent="0.25">
      <c r="B151" s="117" t="s">
        <v>91</v>
      </c>
      <c r="C151" s="118">
        <v>295</v>
      </c>
      <c r="D151" s="119">
        <v>-0.72300469483568075</v>
      </c>
      <c r="E151" s="118">
        <v>1541</v>
      </c>
      <c r="F151" s="119">
        <f t="shared" si="11"/>
        <v>4.2237288135593216</v>
      </c>
      <c r="G151" s="118">
        <v>1713</v>
      </c>
      <c r="H151" s="119">
        <f t="shared" si="11"/>
        <v>0.11161583387410778</v>
      </c>
      <c r="I151" s="118">
        <v>1379</v>
      </c>
      <c r="J151" s="119">
        <f t="shared" si="11"/>
        <v>-0.19497956800934035</v>
      </c>
      <c r="K151" s="118">
        <v>1624</v>
      </c>
      <c r="L151" s="119">
        <f t="shared" si="11"/>
        <v>0.17766497461928932</v>
      </c>
      <c r="M151" s="118"/>
      <c r="N151" s="119"/>
    </row>
    <row r="152" spans="1:15" x14ac:dyDescent="0.25">
      <c r="B152" s="117" t="s">
        <v>93</v>
      </c>
      <c r="C152" s="118">
        <v>244</v>
      </c>
      <c r="D152" s="119">
        <v>-0.79983593109105822</v>
      </c>
      <c r="E152" s="118">
        <v>1347</v>
      </c>
      <c r="F152" s="119">
        <f t="shared" si="11"/>
        <v>4.5204918032786887</v>
      </c>
      <c r="G152" s="118">
        <v>2050</v>
      </c>
      <c r="H152" s="119">
        <f t="shared" si="11"/>
        <v>0.52190051967334816</v>
      </c>
      <c r="I152" s="118">
        <v>1862</v>
      </c>
      <c r="J152" s="119">
        <f t="shared" si="11"/>
        <v>-9.1707317073170702E-2</v>
      </c>
      <c r="K152" s="118">
        <v>1899</v>
      </c>
      <c r="L152" s="119">
        <f t="shared" si="11"/>
        <v>1.9871106337271849E-2</v>
      </c>
      <c r="M152" s="118"/>
      <c r="N152" s="119"/>
    </row>
    <row r="153" spans="1:15" ht="15.75" x14ac:dyDescent="0.25">
      <c r="B153" s="120" t="s">
        <v>30</v>
      </c>
      <c r="C153" s="121">
        <v>4053</v>
      </c>
      <c r="D153" s="122">
        <v>-0.57560209424083775</v>
      </c>
      <c r="E153" s="121">
        <v>7314</v>
      </c>
      <c r="F153" s="122">
        <f t="shared" si="11"/>
        <v>0.80458919319022937</v>
      </c>
      <c r="G153" s="121">
        <v>11261</v>
      </c>
      <c r="H153" s="122">
        <f t="shared" si="11"/>
        <v>0.53964998632759098</v>
      </c>
      <c r="I153" s="121">
        <v>13316</v>
      </c>
      <c r="J153" s="122">
        <f t="shared" si="11"/>
        <v>0.18248823372702239</v>
      </c>
      <c r="K153" s="121">
        <v>13127</v>
      </c>
      <c r="L153" s="122">
        <f t="shared" si="11"/>
        <v>-1.4193451486932962E-2</v>
      </c>
      <c r="M153" s="121">
        <v>2299</v>
      </c>
      <c r="N153" s="122">
        <v>0.17057026476578407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0" t="s">
        <v>240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f>C$7</f>
        <v>2020</v>
      </c>
      <c r="D161" s="295"/>
      <c r="E161" s="294">
        <f>E$7</f>
        <v>2021</v>
      </c>
      <c r="F161" s="295"/>
      <c r="G161" s="294">
        <f>G$7</f>
        <v>2022</v>
      </c>
      <c r="H161" s="295"/>
      <c r="I161" s="294">
        <f>I$7</f>
        <v>2023</v>
      </c>
      <c r="J161" s="295"/>
      <c r="K161" s="294">
        <f>K$7</f>
        <v>2024</v>
      </c>
      <c r="L161" s="295"/>
      <c r="M161" s="294">
        <f>M$7</f>
        <v>2025</v>
      </c>
      <c r="N161" s="295"/>
    </row>
    <row r="162" spans="2:14" ht="16.5" thickTop="1" thickBot="1" x14ac:dyDescent="0.3">
      <c r="B162" s="85"/>
      <c r="C162" s="114" t="s">
        <v>69</v>
      </c>
      <c r="D162" s="115" t="str">
        <f>CONCATENATE("var ",RIGHT(C161,2),"/",RIGHT(C161-1,2))</f>
        <v>var 20/19</v>
      </c>
      <c r="E162" s="116" t="s">
        <v>69</v>
      </c>
      <c r="F162" s="115" t="str">
        <f>CONCATENATE("var ",RIGHT(E161,2),"/",RIGHT(E161-1,2))</f>
        <v>var 21/20</v>
      </c>
      <c r="G162" s="116" t="s">
        <v>69</v>
      </c>
      <c r="H162" s="115" t="str">
        <f>CONCATENATE("var ",RIGHT(G161,2),"/",RIGHT(G161-1,2))</f>
        <v>var 22/21</v>
      </c>
      <c r="I162" s="116" t="s">
        <v>69</v>
      </c>
      <c r="J162" s="115" t="str">
        <f>CONCATENATE("var ",RIGHT(I161,2),"/",RIGHT(I161-1,2))</f>
        <v>var 23/22</v>
      </c>
      <c r="K162" s="116" t="s">
        <v>69</v>
      </c>
      <c r="L162" s="115" t="str">
        <f>CONCATENATE("var ",RIGHT(K161,2),"/",RIGHT(K161-1,2))</f>
        <v>var 24/23</v>
      </c>
      <c r="M162" s="116" t="s">
        <v>69</v>
      </c>
      <c r="N162" s="115" t="str">
        <f>CONCATENATE("var ",RIGHT(M161,2),"/",RIGHT(M161-1,2))</f>
        <v>var 25/24</v>
      </c>
    </row>
    <row r="163" spans="2:14" x14ac:dyDescent="0.25">
      <c r="B163" s="117" t="s">
        <v>71</v>
      </c>
      <c r="C163" s="118">
        <v>701</v>
      </c>
      <c r="D163" s="119">
        <v>9.8746081504702099E-2</v>
      </c>
      <c r="E163" s="118">
        <v>254</v>
      </c>
      <c r="F163" s="119">
        <f t="shared" ref="F163:L175" si="13">IFERROR(E163/C163-1,"-")</f>
        <v>-0.63766048502139805</v>
      </c>
      <c r="G163" s="118">
        <v>659</v>
      </c>
      <c r="H163" s="119">
        <f t="shared" si="13"/>
        <v>1.5944881889763778</v>
      </c>
      <c r="I163" s="118">
        <v>1025</v>
      </c>
      <c r="J163" s="119">
        <f t="shared" si="13"/>
        <v>0.55538694992412752</v>
      </c>
      <c r="K163" s="118">
        <v>851</v>
      </c>
      <c r="L163" s="119">
        <f t="shared" si="13"/>
        <v>-0.16975609756097565</v>
      </c>
      <c r="M163" s="118">
        <v>858</v>
      </c>
      <c r="N163" s="119">
        <f t="shared" ref="N163:N169" si="14">IFERROR(M163/K163-1,"-")</f>
        <v>8.2256169212691077E-3</v>
      </c>
    </row>
    <row r="164" spans="2:14" x14ac:dyDescent="0.25">
      <c r="B164" s="117" t="s">
        <v>73</v>
      </c>
      <c r="C164" s="118">
        <v>860</v>
      </c>
      <c r="D164" s="119">
        <v>0.12565445026178002</v>
      </c>
      <c r="E164" s="118">
        <v>349</v>
      </c>
      <c r="F164" s="119">
        <f t="shared" si="13"/>
        <v>-0.59418604651162799</v>
      </c>
      <c r="G164" s="118">
        <v>884</v>
      </c>
      <c r="H164" s="119">
        <f t="shared" si="13"/>
        <v>1.5329512893982806</v>
      </c>
      <c r="I164" s="118">
        <v>854</v>
      </c>
      <c r="J164" s="119">
        <f t="shared" si="13"/>
        <v>-3.3936651583710398E-2</v>
      </c>
      <c r="K164" s="118">
        <v>776</v>
      </c>
      <c r="L164" s="119">
        <f t="shared" si="13"/>
        <v>-9.1334894613583129E-2</v>
      </c>
      <c r="M164" s="118"/>
      <c r="N164" s="119"/>
    </row>
    <row r="165" spans="2:14" x14ac:dyDescent="0.25">
      <c r="B165" s="117" t="s">
        <v>75</v>
      </c>
      <c r="C165" s="118">
        <v>389</v>
      </c>
      <c r="D165" s="119">
        <v>-0.36229508196721316</v>
      </c>
      <c r="E165" s="118">
        <v>544</v>
      </c>
      <c r="F165" s="119">
        <f t="shared" si="13"/>
        <v>0.39845758354755789</v>
      </c>
      <c r="G165" s="118">
        <v>918</v>
      </c>
      <c r="H165" s="119">
        <f t="shared" si="13"/>
        <v>0.6875</v>
      </c>
      <c r="I165" s="118">
        <v>952</v>
      </c>
      <c r="J165" s="119">
        <f t="shared" si="13"/>
        <v>3.7037037037036979E-2</v>
      </c>
      <c r="K165" s="118">
        <v>929</v>
      </c>
      <c r="L165" s="119">
        <f t="shared" si="13"/>
        <v>-2.4159663865546244E-2</v>
      </c>
      <c r="M165" s="118"/>
      <c r="N165" s="119"/>
    </row>
    <row r="166" spans="2:14" x14ac:dyDescent="0.25">
      <c r="B166" s="117" t="s">
        <v>77</v>
      </c>
      <c r="C166" s="118">
        <v>0</v>
      </c>
      <c r="D166" s="119">
        <v>-1</v>
      </c>
      <c r="E166" s="118">
        <v>552</v>
      </c>
      <c r="F166" s="119" t="str">
        <f t="shared" si="13"/>
        <v>-</v>
      </c>
      <c r="G166" s="118">
        <v>591</v>
      </c>
      <c r="H166" s="119">
        <f t="shared" si="13"/>
        <v>7.0652173913043459E-2</v>
      </c>
      <c r="I166" s="118">
        <v>615</v>
      </c>
      <c r="J166" s="119">
        <f t="shared" si="13"/>
        <v>4.0609137055837463E-2</v>
      </c>
      <c r="K166" s="118">
        <v>585</v>
      </c>
      <c r="L166" s="119">
        <f t="shared" si="13"/>
        <v>-4.8780487804878092E-2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803</v>
      </c>
      <c r="F167" s="119" t="str">
        <f t="shared" si="13"/>
        <v>-</v>
      </c>
      <c r="G167" s="118">
        <v>585</v>
      </c>
      <c r="H167" s="119">
        <f t="shared" si="13"/>
        <v>-0.2714819427148194</v>
      </c>
      <c r="I167" s="118">
        <v>589</v>
      </c>
      <c r="J167" s="119">
        <f t="shared" si="13"/>
        <v>6.8376068376068133E-3</v>
      </c>
      <c r="K167" s="118">
        <v>640</v>
      </c>
      <c r="L167" s="119">
        <f t="shared" si="13"/>
        <v>8.6587436332767442E-2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396</v>
      </c>
      <c r="F168" s="119" t="str">
        <f t="shared" si="13"/>
        <v>-</v>
      </c>
      <c r="G168" s="118">
        <v>399</v>
      </c>
      <c r="H168" s="119">
        <f t="shared" si="13"/>
        <v>7.575757575757569E-3</v>
      </c>
      <c r="I168" s="118">
        <v>441</v>
      </c>
      <c r="J168" s="119">
        <f t="shared" si="13"/>
        <v>0.10526315789473695</v>
      </c>
      <c r="K168" s="118">
        <v>365</v>
      </c>
      <c r="L168" s="119">
        <f t="shared" si="13"/>
        <v>-0.17233560090702948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577</v>
      </c>
      <c r="F169" s="119" t="str">
        <f t="shared" si="13"/>
        <v>-</v>
      </c>
      <c r="G169" s="118">
        <v>405</v>
      </c>
      <c r="H169" s="119">
        <f t="shared" si="13"/>
        <v>-0.29809358752166382</v>
      </c>
      <c r="I169" s="118">
        <v>479</v>
      </c>
      <c r="J169" s="119">
        <f t="shared" si="13"/>
        <v>0.18271604938271602</v>
      </c>
      <c r="K169" s="118">
        <v>436</v>
      </c>
      <c r="L169" s="119">
        <f t="shared" si="13"/>
        <v>-8.9770354906054228E-2</v>
      </c>
      <c r="M169" s="118"/>
      <c r="N169" s="119"/>
    </row>
    <row r="170" spans="2:14" x14ac:dyDescent="0.25">
      <c r="B170" s="117" t="s">
        <v>85</v>
      </c>
      <c r="C170" s="118">
        <v>171</v>
      </c>
      <c r="D170" s="119">
        <v>-0.70967741935483875</v>
      </c>
      <c r="E170" s="118">
        <v>855</v>
      </c>
      <c r="F170" s="119">
        <f t="shared" si="13"/>
        <v>4</v>
      </c>
      <c r="G170" s="118">
        <v>879</v>
      </c>
      <c r="H170" s="119">
        <f t="shared" si="13"/>
        <v>2.8070175438596578E-2</v>
      </c>
      <c r="I170" s="118">
        <v>818</v>
      </c>
      <c r="J170" s="119">
        <f t="shared" si="13"/>
        <v>-6.9397042093287786E-2</v>
      </c>
      <c r="K170" s="118">
        <v>1062</v>
      </c>
      <c r="L170" s="119">
        <f t="shared" si="13"/>
        <v>0.29828850855745714</v>
      </c>
      <c r="M170" s="118"/>
      <c r="N170" s="119"/>
    </row>
    <row r="171" spans="2:14" x14ac:dyDescent="0.25">
      <c r="B171" s="117" t="s">
        <v>87</v>
      </c>
      <c r="C171" s="118">
        <v>103</v>
      </c>
      <c r="D171" s="119">
        <v>-0.78038379530916846</v>
      </c>
      <c r="E171" s="118">
        <v>553</v>
      </c>
      <c r="F171" s="119">
        <f t="shared" si="13"/>
        <v>4.3689320388349513</v>
      </c>
      <c r="G171" s="118">
        <v>557</v>
      </c>
      <c r="H171" s="119">
        <f t="shared" si="13"/>
        <v>7.2332730560578096E-3</v>
      </c>
      <c r="I171" s="118">
        <v>548</v>
      </c>
      <c r="J171" s="119">
        <f t="shared" si="13"/>
        <v>-1.6157989228007152E-2</v>
      </c>
      <c r="K171" s="118">
        <v>597</v>
      </c>
      <c r="L171" s="119">
        <f t="shared" si="13"/>
        <v>8.9416058394160558E-2</v>
      </c>
      <c r="M171" s="118"/>
      <c r="N171" s="119"/>
    </row>
    <row r="172" spans="2:14" x14ac:dyDescent="0.25">
      <c r="B172" s="117" t="s">
        <v>89</v>
      </c>
      <c r="C172" s="118">
        <v>199</v>
      </c>
      <c r="D172" s="119">
        <v>-0.64902998236331566</v>
      </c>
      <c r="E172" s="118">
        <v>633</v>
      </c>
      <c r="F172" s="119">
        <f t="shared" si="13"/>
        <v>2.1809045226130652</v>
      </c>
      <c r="G172" s="118">
        <v>660</v>
      </c>
      <c r="H172" s="119">
        <f t="shared" si="13"/>
        <v>4.2654028436019065E-2</v>
      </c>
      <c r="I172" s="118">
        <v>726</v>
      </c>
      <c r="J172" s="119">
        <f t="shared" si="13"/>
        <v>0.10000000000000009</v>
      </c>
      <c r="K172" s="118">
        <v>682</v>
      </c>
      <c r="L172" s="119">
        <f t="shared" si="13"/>
        <v>-6.0606060606060552E-2</v>
      </c>
      <c r="M172" s="118"/>
      <c r="N172" s="119"/>
    </row>
    <row r="173" spans="2:14" x14ac:dyDescent="0.25">
      <c r="B173" s="117" t="s">
        <v>91</v>
      </c>
      <c r="C173" s="118">
        <v>107</v>
      </c>
      <c r="D173" s="119">
        <v>-0.82343234323432346</v>
      </c>
      <c r="E173" s="118">
        <v>866</v>
      </c>
      <c r="F173" s="119">
        <f t="shared" si="13"/>
        <v>7.0934579439252339</v>
      </c>
      <c r="G173" s="118">
        <v>960</v>
      </c>
      <c r="H173" s="119">
        <f t="shared" si="13"/>
        <v>0.10854503464203225</v>
      </c>
      <c r="I173" s="118">
        <v>984</v>
      </c>
      <c r="J173" s="119">
        <f t="shared" si="13"/>
        <v>2.4999999999999911E-2</v>
      </c>
      <c r="K173" s="118">
        <v>797</v>
      </c>
      <c r="L173" s="119">
        <f t="shared" si="13"/>
        <v>-0.19004065040650409</v>
      </c>
      <c r="M173" s="118"/>
      <c r="N173" s="119"/>
    </row>
    <row r="174" spans="2:14" x14ac:dyDescent="0.25">
      <c r="B174" s="117" t="s">
        <v>93</v>
      </c>
      <c r="C174" s="118">
        <v>244</v>
      </c>
      <c r="D174" s="119">
        <v>-0.60453808752025928</v>
      </c>
      <c r="E174" s="118">
        <v>752</v>
      </c>
      <c r="F174" s="119">
        <f t="shared" si="13"/>
        <v>2.081967213114754</v>
      </c>
      <c r="G174" s="118">
        <v>1027</v>
      </c>
      <c r="H174" s="119">
        <f t="shared" si="13"/>
        <v>0.36569148936170204</v>
      </c>
      <c r="I174" s="118">
        <v>725</v>
      </c>
      <c r="J174" s="119">
        <f t="shared" si="13"/>
        <v>-0.29406037000973706</v>
      </c>
      <c r="K174" s="118">
        <v>847</v>
      </c>
      <c r="L174" s="119">
        <f t="shared" si="13"/>
        <v>0.1682758620689655</v>
      </c>
      <c r="M174" s="118"/>
      <c r="N174" s="119"/>
    </row>
    <row r="175" spans="2:14" ht="15.75" x14ac:dyDescent="0.25">
      <c r="B175" s="120" t="s">
        <v>30</v>
      </c>
      <c r="C175" s="121">
        <v>2906</v>
      </c>
      <c r="D175" s="122">
        <v>-0.56685049932925913</v>
      </c>
      <c r="E175" s="121">
        <v>7134</v>
      </c>
      <c r="F175" s="122">
        <f t="shared" si="13"/>
        <v>1.4549208534067448</v>
      </c>
      <c r="G175" s="121">
        <v>8524</v>
      </c>
      <c r="H175" s="122">
        <f t="shared" si="13"/>
        <v>0.19484160358844971</v>
      </c>
      <c r="I175" s="121">
        <v>8756</v>
      </c>
      <c r="J175" s="122">
        <f t="shared" si="13"/>
        <v>2.7217268887846036E-2</v>
      </c>
      <c r="K175" s="121">
        <v>8567</v>
      </c>
      <c r="L175" s="122">
        <f t="shared" si="13"/>
        <v>-2.1585198720877163E-2</v>
      </c>
      <c r="M175" s="121">
        <v>858</v>
      </c>
      <c r="N175" s="122">
        <v>8.2256169212691077E-3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0" t="s">
        <v>241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f>C$7</f>
        <v>2020</v>
      </c>
      <c r="D183" s="295"/>
      <c r="E183" s="294">
        <f>E$7</f>
        <v>2021</v>
      </c>
      <c r="F183" s="295"/>
      <c r="G183" s="294">
        <f>G$7</f>
        <v>2022</v>
      </c>
      <c r="H183" s="295"/>
      <c r="I183" s="294">
        <f>I$7</f>
        <v>2023</v>
      </c>
      <c r="J183" s="295"/>
      <c r="K183" s="294">
        <f>K$7</f>
        <v>2024</v>
      </c>
      <c r="L183" s="295"/>
      <c r="M183" s="294">
        <f>M$7</f>
        <v>2025</v>
      </c>
      <c r="N183" s="295"/>
    </row>
    <row r="184" spans="1:15" ht="16.5" thickTop="1" thickBot="1" x14ac:dyDescent="0.3">
      <c r="B184" s="85"/>
      <c r="C184" s="114" t="s">
        <v>69</v>
      </c>
      <c r="D184" s="115" t="str">
        <f>CONCATENATE("var ",RIGHT(C183,2),"/",RIGHT(C183-1,2))</f>
        <v>var 20/19</v>
      </c>
      <c r="E184" s="116" t="s">
        <v>69</v>
      </c>
      <c r="F184" s="115" t="str">
        <f>CONCATENATE("var ",RIGHT(E183,2),"/",RIGHT(E183-1,2))</f>
        <v>var 21/20</v>
      </c>
      <c r="G184" s="116" t="s">
        <v>69</v>
      </c>
      <c r="H184" s="115" t="str">
        <f>CONCATENATE("var ",RIGHT(G183,2),"/",RIGHT(G183-1,2))</f>
        <v>var 22/21</v>
      </c>
      <c r="I184" s="116" t="s">
        <v>69</v>
      </c>
      <c r="J184" s="115" t="str">
        <f>CONCATENATE("var ",RIGHT(I183,2),"/",RIGHT(I183-1,2))</f>
        <v>var 23/22</v>
      </c>
      <c r="K184" s="116" t="s">
        <v>69</v>
      </c>
      <c r="L184" s="115" t="str">
        <f>CONCATENATE("var ",RIGHT(K183,2),"/",RIGHT(K183-1,2))</f>
        <v>var 24/23</v>
      </c>
      <c r="M184" s="116" t="s">
        <v>69</v>
      </c>
      <c r="N184" s="115" t="str">
        <f>CONCATENATE("var ",RIGHT(M183,2),"/",RIGHT(M183-1,2))</f>
        <v>var 25/24</v>
      </c>
    </row>
    <row r="185" spans="1:15" x14ac:dyDescent="0.25">
      <c r="A185" s="123"/>
      <c r="B185" s="117" t="s">
        <v>71</v>
      </c>
      <c r="C185" s="118">
        <v>222</v>
      </c>
      <c r="D185" s="119">
        <v>0.53103448275862064</v>
      </c>
      <c r="E185" s="118">
        <v>43</v>
      </c>
      <c r="F185" s="119">
        <f t="shared" ref="F185:L197" si="15">IFERROR(E185/C185-1,"-")</f>
        <v>-0.80630630630630629</v>
      </c>
      <c r="G185" s="118">
        <v>170</v>
      </c>
      <c r="H185" s="119">
        <f t="shared" si="15"/>
        <v>2.9534883720930232</v>
      </c>
      <c r="I185" s="118">
        <v>239</v>
      </c>
      <c r="J185" s="119">
        <f t="shared" si="15"/>
        <v>0.40588235294117636</v>
      </c>
      <c r="K185" s="118">
        <v>277</v>
      </c>
      <c r="L185" s="119">
        <f t="shared" si="15"/>
        <v>0.15899581589958167</v>
      </c>
      <c r="M185" s="118">
        <v>323</v>
      </c>
      <c r="N185" s="119">
        <f t="shared" ref="N185:N196" si="16">IFERROR(M185/K185-1,"-")</f>
        <v>0.1660649819494584</v>
      </c>
    </row>
    <row r="186" spans="1:15" x14ac:dyDescent="0.25">
      <c r="B186" s="117" t="s">
        <v>73</v>
      </c>
      <c r="C186" s="118">
        <v>148</v>
      </c>
      <c r="D186" s="119">
        <v>7.2463768115942129E-2</v>
      </c>
      <c r="E186" s="118">
        <v>37</v>
      </c>
      <c r="F186" s="119">
        <f t="shared" si="15"/>
        <v>-0.75</v>
      </c>
      <c r="G186" s="118">
        <v>179</v>
      </c>
      <c r="H186" s="119">
        <f t="shared" si="15"/>
        <v>3.8378378378378377</v>
      </c>
      <c r="I186" s="118">
        <v>200</v>
      </c>
      <c r="J186" s="119">
        <f t="shared" si="15"/>
        <v>0.11731843575418988</v>
      </c>
      <c r="K186" s="118">
        <v>198</v>
      </c>
      <c r="L186" s="119">
        <f t="shared" si="15"/>
        <v>-1.0000000000000009E-2</v>
      </c>
      <c r="M186" s="118"/>
      <c r="N186" s="119"/>
    </row>
    <row r="187" spans="1:15" x14ac:dyDescent="0.25">
      <c r="B187" s="117" t="s">
        <v>75</v>
      </c>
      <c r="C187" s="118">
        <v>85</v>
      </c>
      <c r="D187" s="119">
        <v>-0.38405797101449279</v>
      </c>
      <c r="E187" s="118">
        <v>32</v>
      </c>
      <c r="F187" s="119">
        <f t="shared" si="15"/>
        <v>-0.62352941176470589</v>
      </c>
      <c r="G187" s="118">
        <v>197</v>
      </c>
      <c r="H187" s="119">
        <f t="shared" si="15"/>
        <v>5.15625</v>
      </c>
      <c r="I187" s="118">
        <v>206</v>
      </c>
      <c r="J187" s="119">
        <f t="shared" si="15"/>
        <v>4.5685279187817285E-2</v>
      </c>
      <c r="K187" s="118">
        <v>181</v>
      </c>
      <c r="L187" s="119">
        <f t="shared" si="15"/>
        <v>-0.12135922330097082</v>
      </c>
      <c r="M187" s="118"/>
      <c r="N187" s="119"/>
    </row>
    <row r="188" spans="1:15" x14ac:dyDescent="0.25">
      <c r="B188" s="117" t="s">
        <v>77</v>
      </c>
      <c r="C188" s="118">
        <v>0</v>
      </c>
      <c r="D188" s="119">
        <v>-1</v>
      </c>
      <c r="E188" s="118">
        <v>31</v>
      </c>
      <c r="F188" s="119" t="str">
        <f t="shared" si="15"/>
        <v>-</v>
      </c>
      <c r="G188" s="118">
        <v>118</v>
      </c>
      <c r="H188" s="119">
        <f t="shared" si="15"/>
        <v>2.806451612903226</v>
      </c>
      <c r="I188" s="118">
        <v>119</v>
      </c>
      <c r="J188" s="119">
        <f t="shared" si="15"/>
        <v>8.4745762711864181E-3</v>
      </c>
      <c r="K188" s="118">
        <v>107</v>
      </c>
      <c r="L188" s="119">
        <f t="shared" si="15"/>
        <v>-0.10084033613445376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99</v>
      </c>
      <c r="F189" s="119" t="str">
        <f t="shared" si="15"/>
        <v>-</v>
      </c>
      <c r="G189" s="118">
        <v>117</v>
      </c>
      <c r="H189" s="119">
        <f t="shared" si="15"/>
        <v>0.18181818181818188</v>
      </c>
      <c r="I189" s="118">
        <v>90</v>
      </c>
      <c r="J189" s="119">
        <f t="shared" si="15"/>
        <v>-0.23076923076923073</v>
      </c>
      <c r="K189" s="118">
        <v>133</v>
      </c>
      <c r="L189" s="119">
        <f t="shared" si="15"/>
        <v>0.47777777777777786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63</v>
      </c>
      <c r="F190" s="119" t="str">
        <f t="shared" si="15"/>
        <v>-</v>
      </c>
      <c r="G190" s="118">
        <v>96</v>
      </c>
      <c r="H190" s="119">
        <f t="shared" si="15"/>
        <v>0.52380952380952372</v>
      </c>
      <c r="I190" s="118">
        <v>86</v>
      </c>
      <c r="J190" s="119">
        <f t="shared" si="15"/>
        <v>-0.10416666666666663</v>
      </c>
      <c r="K190" s="118">
        <v>117</v>
      </c>
      <c r="L190" s="119">
        <f t="shared" si="15"/>
        <v>0.36046511627906974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83</v>
      </c>
      <c r="F191" s="119" t="str">
        <f t="shared" si="15"/>
        <v>-</v>
      </c>
      <c r="G191" s="118">
        <v>109</v>
      </c>
      <c r="H191" s="119">
        <f t="shared" si="15"/>
        <v>0.31325301204819267</v>
      </c>
      <c r="I191" s="118">
        <v>135</v>
      </c>
      <c r="J191" s="119">
        <f t="shared" si="15"/>
        <v>0.23853211009174302</v>
      </c>
      <c r="K191" s="118">
        <v>123</v>
      </c>
      <c r="L191" s="119">
        <f t="shared" si="15"/>
        <v>-8.8888888888888906E-2</v>
      </c>
      <c r="M191" s="118"/>
      <c r="N191" s="119"/>
    </row>
    <row r="192" spans="1:15" x14ac:dyDescent="0.25">
      <c r="B192" s="117" t="s">
        <v>85</v>
      </c>
      <c r="C192" s="118">
        <v>49</v>
      </c>
      <c r="D192" s="119">
        <v>-0.38749999999999996</v>
      </c>
      <c r="E192" s="118">
        <v>103</v>
      </c>
      <c r="F192" s="119">
        <f t="shared" si="15"/>
        <v>1.1020408163265305</v>
      </c>
      <c r="G192" s="118">
        <v>180</v>
      </c>
      <c r="H192" s="119">
        <f t="shared" si="15"/>
        <v>0.74757281553398047</v>
      </c>
      <c r="I192" s="118">
        <v>119</v>
      </c>
      <c r="J192" s="119">
        <f t="shared" si="15"/>
        <v>-0.33888888888888891</v>
      </c>
      <c r="K192" s="118">
        <v>112</v>
      </c>
      <c r="L192" s="119">
        <f t="shared" si="15"/>
        <v>-5.8823529411764719E-2</v>
      </c>
      <c r="M192" s="118"/>
      <c r="N192" s="119"/>
    </row>
    <row r="193" spans="2:15" x14ac:dyDescent="0.25">
      <c r="B193" s="117" t="s">
        <v>87</v>
      </c>
      <c r="C193" s="118">
        <v>74</v>
      </c>
      <c r="D193" s="119">
        <v>-0.30841121495327106</v>
      </c>
      <c r="E193" s="118">
        <v>87</v>
      </c>
      <c r="F193" s="119">
        <f t="shared" si="15"/>
        <v>0.17567567567567566</v>
      </c>
      <c r="G193" s="118">
        <v>97</v>
      </c>
      <c r="H193" s="119">
        <f t="shared" si="15"/>
        <v>0.11494252873563227</v>
      </c>
      <c r="I193" s="118">
        <v>102</v>
      </c>
      <c r="J193" s="119">
        <f t="shared" si="15"/>
        <v>5.1546391752577359E-2</v>
      </c>
      <c r="K193" s="118">
        <v>143</v>
      </c>
      <c r="L193" s="119">
        <f t="shared" si="15"/>
        <v>0.40196078431372539</v>
      </c>
      <c r="M193" s="118"/>
      <c r="N193" s="119"/>
    </row>
    <row r="194" spans="2:15" x14ac:dyDescent="0.25">
      <c r="B194" s="117" t="s">
        <v>89</v>
      </c>
      <c r="C194" s="118">
        <v>47</v>
      </c>
      <c r="D194" s="119">
        <v>-0.53465346534653468</v>
      </c>
      <c r="E194" s="118">
        <v>177</v>
      </c>
      <c r="F194" s="119">
        <f t="shared" si="15"/>
        <v>2.7659574468085109</v>
      </c>
      <c r="G194" s="118">
        <v>110</v>
      </c>
      <c r="H194" s="119">
        <f t="shared" si="15"/>
        <v>-0.37853107344632764</v>
      </c>
      <c r="I194" s="118">
        <v>137</v>
      </c>
      <c r="J194" s="119">
        <f t="shared" si="15"/>
        <v>0.24545454545454537</v>
      </c>
      <c r="K194" s="118">
        <v>155</v>
      </c>
      <c r="L194" s="119">
        <f t="shared" si="15"/>
        <v>0.13138686131386867</v>
      </c>
      <c r="M194" s="118"/>
      <c r="N194" s="119"/>
    </row>
    <row r="195" spans="2:15" x14ac:dyDescent="0.25">
      <c r="B195" s="117" t="s">
        <v>91</v>
      </c>
      <c r="C195" s="118">
        <v>57</v>
      </c>
      <c r="D195" s="119">
        <v>-0.68852459016393441</v>
      </c>
      <c r="E195" s="118">
        <v>403</v>
      </c>
      <c r="F195" s="119">
        <f t="shared" si="15"/>
        <v>6.0701754385964914</v>
      </c>
      <c r="G195" s="118">
        <v>182</v>
      </c>
      <c r="H195" s="119">
        <f t="shared" si="15"/>
        <v>-0.54838709677419351</v>
      </c>
      <c r="I195" s="118">
        <v>273</v>
      </c>
      <c r="J195" s="119">
        <f t="shared" si="15"/>
        <v>0.5</v>
      </c>
      <c r="K195" s="118">
        <v>235</v>
      </c>
      <c r="L195" s="119">
        <f t="shared" si="15"/>
        <v>-0.13919413919413914</v>
      </c>
      <c r="M195" s="118"/>
      <c r="N195" s="119"/>
    </row>
    <row r="196" spans="2:15" x14ac:dyDescent="0.25">
      <c r="B196" s="117" t="s">
        <v>93</v>
      </c>
      <c r="C196" s="118">
        <v>74</v>
      </c>
      <c r="D196" s="119">
        <v>-0.55151515151515151</v>
      </c>
      <c r="E196" s="118">
        <v>199</v>
      </c>
      <c r="F196" s="119">
        <f t="shared" si="15"/>
        <v>1.689189189189189</v>
      </c>
      <c r="G196" s="118">
        <v>281</v>
      </c>
      <c r="H196" s="119">
        <f t="shared" si="15"/>
        <v>0.4120603015075377</v>
      </c>
      <c r="I196" s="118">
        <v>228</v>
      </c>
      <c r="J196" s="119">
        <f t="shared" si="15"/>
        <v>-0.18861209964412806</v>
      </c>
      <c r="K196" s="118">
        <v>310</v>
      </c>
      <c r="L196" s="119">
        <f t="shared" si="15"/>
        <v>0.35964912280701755</v>
      </c>
      <c r="M196" s="118"/>
      <c r="N196" s="119"/>
    </row>
    <row r="197" spans="2:15" ht="15.75" x14ac:dyDescent="0.25">
      <c r="B197" s="120" t="s">
        <v>30</v>
      </c>
      <c r="C197" s="121">
        <v>812</v>
      </c>
      <c r="D197" s="122">
        <v>-0.45283018867924529</v>
      </c>
      <c r="E197" s="121">
        <v>1357</v>
      </c>
      <c r="F197" s="122">
        <f t="shared" si="15"/>
        <v>0.67118226600985231</v>
      </c>
      <c r="G197" s="121">
        <v>1836</v>
      </c>
      <c r="H197" s="122">
        <f t="shared" si="15"/>
        <v>0.35298452468680908</v>
      </c>
      <c r="I197" s="121">
        <v>1934</v>
      </c>
      <c r="J197" s="122">
        <f t="shared" si="15"/>
        <v>5.3376906318082895E-2</v>
      </c>
      <c r="K197" s="121">
        <v>2091</v>
      </c>
      <c r="L197" s="122">
        <f t="shared" si="15"/>
        <v>8.1178903826266913E-2</v>
      </c>
      <c r="M197" s="121">
        <v>323</v>
      </c>
      <c r="N197" s="122">
        <v>0.1660649819494584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0" t="s">
        <v>242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f>C$7</f>
        <v>2020</v>
      </c>
      <c r="D205" s="295"/>
      <c r="E205" s="294">
        <f>E$7</f>
        <v>2021</v>
      </c>
      <c r="F205" s="295"/>
      <c r="G205" s="294">
        <f>G$7</f>
        <v>2022</v>
      </c>
      <c r="H205" s="295"/>
      <c r="I205" s="294">
        <f>I$7</f>
        <v>2023</v>
      </c>
      <c r="J205" s="295"/>
      <c r="K205" s="294">
        <f>K$7</f>
        <v>2024</v>
      </c>
      <c r="L205" s="295"/>
      <c r="M205" s="294">
        <f>M$7</f>
        <v>2025</v>
      </c>
      <c r="N205" s="295"/>
    </row>
    <row r="206" spans="2:15" ht="16.5" thickTop="1" thickBot="1" x14ac:dyDescent="0.3">
      <c r="B206" s="85"/>
      <c r="C206" s="114" t="s">
        <v>69</v>
      </c>
      <c r="D206" s="115" t="str">
        <f>CONCATENATE("var ",RIGHT(C205,2),"/",RIGHT(C205-1,2))</f>
        <v>var 20/19</v>
      </c>
      <c r="E206" s="116" t="s">
        <v>69</v>
      </c>
      <c r="F206" s="115" t="str">
        <f>CONCATENATE("var ",RIGHT(E205,2),"/",RIGHT(E205-1,2))</f>
        <v>var 21/20</v>
      </c>
      <c r="G206" s="116" t="s">
        <v>69</v>
      </c>
      <c r="H206" s="115" t="str">
        <f>CONCATENATE("var ",RIGHT(G205,2),"/",RIGHT(G205-1,2))</f>
        <v>var 22/21</v>
      </c>
      <c r="I206" s="116" t="s">
        <v>69</v>
      </c>
      <c r="J206" s="115" t="str">
        <f>CONCATENATE("var ",RIGHT(I205,2),"/",RIGHT(I205-1,2))</f>
        <v>var 23/22</v>
      </c>
      <c r="K206" s="116" t="s">
        <v>69</v>
      </c>
      <c r="L206" s="115" t="str">
        <f>CONCATENATE("var ",RIGHT(K205,2),"/",RIGHT(K205-1,2))</f>
        <v>var 24/23</v>
      </c>
      <c r="M206" s="116" t="s">
        <v>69</v>
      </c>
      <c r="N206" s="115" t="str">
        <f>CONCATENATE("var ",RIGHT(M205,2),"/",RIGHT(M205-1,2))</f>
        <v>var 25/24</v>
      </c>
    </row>
    <row r="207" spans="2:15" x14ac:dyDescent="0.25">
      <c r="B207" s="117" t="s">
        <v>71</v>
      </c>
      <c r="C207" s="118">
        <v>231</v>
      </c>
      <c r="D207" s="119">
        <v>-0.10465116279069764</v>
      </c>
      <c r="E207" s="118">
        <v>38</v>
      </c>
      <c r="F207" s="119">
        <f t="shared" ref="F207:L219" si="17">IFERROR(E207/C207-1,"-")</f>
        <v>-0.83549783549783552</v>
      </c>
      <c r="G207" s="118">
        <v>270</v>
      </c>
      <c r="H207" s="119">
        <f t="shared" si="17"/>
        <v>6.1052631578947372</v>
      </c>
      <c r="I207" s="118">
        <v>297</v>
      </c>
      <c r="J207" s="119">
        <f t="shared" si="17"/>
        <v>0.10000000000000009</v>
      </c>
      <c r="K207" s="118">
        <v>273</v>
      </c>
      <c r="L207" s="119">
        <f t="shared" si="17"/>
        <v>-8.0808080808080773E-2</v>
      </c>
      <c r="M207" s="118">
        <v>376</v>
      </c>
      <c r="N207" s="119">
        <f t="shared" ref="N207:N213" si="18">IFERROR(M207/K207-1,"-")</f>
        <v>0.37728937728937728</v>
      </c>
    </row>
    <row r="208" spans="2:15" x14ac:dyDescent="0.25">
      <c r="B208" s="117" t="s">
        <v>73</v>
      </c>
      <c r="C208" s="118">
        <v>215</v>
      </c>
      <c r="D208" s="119">
        <v>0.31901840490797539</v>
      </c>
      <c r="E208" s="118">
        <v>44</v>
      </c>
      <c r="F208" s="119">
        <f t="shared" si="17"/>
        <v>-0.79534883720930227</v>
      </c>
      <c r="G208" s="118">
        <v>270</v>
      </c>
      <c r="H208" s="119">
        <f t="shared" si="17"/>
        <v>5.1363636363636367</v>
      </c>
      <c r="I208" s="118">
        <v>263</v>
      </c>
      <c r="J208" s="119">
        <f t="shared" si="17"/>
        <v>-2.5925925925925908E-2</v>
      </c>
      <c r="K208" s="118">
        <v>326</v>
      </c>
      <c r="L208" s="119">
        <f t="shared" si="17"/>
        <v>0.23954372623574138</v>
      </c>
      <c r="M208" s="118"/>
      <c r="N208" s="119"/>
    </row>
    <row r="209" spans="2:15" x14ac:dyDescent="0.25">
      <c r="B209" s="117" t="s">
        <v>75</v>
      </c>
      <c r="C209" s="118">
        <v>81</v>
      </c>
      <c r="D209" s="119">
        <v>-0.61244019138755978</v>
      </c>
      <c r="E209" s="118">
        <v>46</v>
      </c>
      <c r="F209" s="119">
        <f t="shared" si="17"/>
        <v>-0.4320987654320988</v>
      </c>
      <c r="G209" s="118">
        <v>212</v>
      </c>
      <c r="H209" s="119">
        <f t="shared" si="17"/>
        <v>3.6086956521739131</v>
      </c>
      <c r="I209" s="118">
        <v>247</v>
      </c>
      <c r="J209" s="119">
        <f t="shared" si="17"/>
        <v>0.16509433962264142</v>
      </c>
      <c r="K209" s="118">
        <v>210</v>
      </c>
      <c r="L209" s="119">
        <f t="shared" si="17"/>
        <v>-0.1497975708502024</v>
      </c>
      <c r="M209" s="118"/>
      <c r="N209" s="119"/>
    </row>
    <row r="210" spans="2:15" x14ac:dyDescent="0.25">
      <c r="B210" s="117" t="s">
        <v>77</v>
      </c>
      <c r="C210" s="118">
        <v>0</v>
      </c>
      <c r="D210" s="119">
        <v>-1</v>
      </c>
      <c r="E210" s="118">
        <v>49</v>
      </c>
      <c r="F210" s="119" t="str">
        <f t="shared" si="17"/>
        <v>-</v>
      </c>
      <c r="G210" s="118">
        <v>157</v>
      </c>
      <c r="H210" s="119">
        <f t="shared" si="17"/>
        <v>2.204081632653061</v>
      </c>
      <c r="I210" s="118">
        <v>160</v>
      </c>
      <c r="J210" s="119">
        <f t="shared" si="17"/>
        <v>1.9108280254777066E-2</v>
      </c>
      <c r="K210" s="118">
        <v>191</v>
      </c>
      <c r="L210" s="119">
        <f t="shared" si="17"/>
        <v>0.19375000000000009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58</v>
      </c>
      <c r="F211" s="119" t="str">
        <f t="shared" si="17"/>
        <v>-</v>
      </c>
      <c r="G211" s="118">
        <v>143</v>
      </c>
      <c r="H211" s="119">
        <f t="shared" si="17"/>
        <v>1.4655172413793105</v>
      </c>
      <c r="I211" s="118">
        <v>160</v>
      </c>
      <c r="J211" s="119">
        <f t="shared" si="17"/>
        <v>0.11888111888111896</v>
      </c>
      <c r="K211" s="118">
        <v>146</v>
      </c>
      <c r="L211" s="119">
        <f t="shared" si="17"/>
        <v>-8.7500000000000022E-2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76</v>
      </c>
      <c r="F212" s="119" t="str">
        <f t="shared" si="17"/>
        <v>-</v>
      </c>
      <c r="G212" s="118">
        <v>125</v>
      </c>
      <c r="H212" s="119">
        <f t="shared" si="17"/>
        <v>0.64473684210526305</v>
      </c>
      <c r="I212" s="118">
        <v>86</v>
      </c>
      <c r="J212" s="119">
        <f t="shared" si="17"/>
        <v>-0.31200000000000006</v>
      </c>
      <c r="K212" s="118">
        <v>103</v>
      </c>
      <c r="L212" s="119">
        <f t="shared" si="17"/>
        <v>0.19767441860465107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133</v>
      </c>
      <c r="F213" s="119" t="str">
        <f t="shared" si="17"/>
        <v>-</v>
      </c>
      <c r="G213" s="118">
        <v>98</v>
      </c>
      <c r="H213" s="119">
        <f t="shared" si="17"/>
        <v>-0.26315789473684215</v>
      </c>
      <c r="I213" s="118">
        <v>303</v>
      </c>
      <c r="J213" s="119">
        <f t="shared" si="17"/>
        <v>2.0918367346938775</v>
      </c>
      <c r="K213" s="118">
        <v>146</v>
      </c>
      <c r="L213" s="119">
        <f t="shared" si="17"/>
        <v>-0.51815181518151809</v>
      </c>
      <c r="M213" s="118"/>
      <c r="N213" s="119"/>
    </row>
    <row r="214" spans="2:15" x14ac:dyDescent="0.25">
      <c r="B214" s="117" t="s">
        <v>85</v>
      </c>
      <c r="C214" s="118">
        <v>48</v>
      </c>
      <c r="D214" s="119">
        <v>-0.54716981132075471</v>
      </c>
      <c r="E214" s="118">
        <v>100</v>
      </c>
      <c r="F214" s="119">
        <f t="shared" si="17"/>
        <v>1.0833333333333335</v>
      </c>
      <c r="G214" s="118">
        <v>369</v>
      </c>
      <c r="H214" s="119">
        <f t="shared" si="17"/>
        <v>2.69</v>
      </c>
      <c r="I214" s="118">
        <v>234</v>
      </c>
      <c r="J214" s="119">
        <f t="shared" si="17"/>
        <v>-0.36585365853658536</v>
      </c>
      <c r="K214" s="118">
        <v>193</v>
      </c>
      <c r="L214" s="119">
        <f t="shared" si="17"/>
        <v>-0.17521367521367526</v>
      </c>
      <c r="M214" s="118"/>
      <c r="N214" s="119"/>
    </row>
    <row r="215" spans="2:15" x14ac:dyDescent="0.25">
      <c r="B215" s="117" t="s">
        <v>87</v>
      </c>
      <c r="C215" s="118">
        <v>19</v>
      </c>
      <c r="D215" s="119">
        <v>-0.83898305084745761</v>
      </c>
      <c r="E215" s="118">
        <v>122</v>
      </c>
      <c r="F215" s="119">
        <f t="shared" si="17"/>
        <v>5.4210526315789478</v>
      </c>
      <c r="G215" s="118">
        <v>209</v>
      </c>
      <c r="H215" s="119">
        <f t="shared" si="17"/>
        <v>0.71311475409836067</v>
      </c>
      <c r="I215" s="118">
        <v>146</v>
      </c>
      <c r="J215" s="119">
        <f t="shared" si="17"/>
        <v>-0.30143540669856461</v>
      </c>
      <c r="K215" s="118">
        <v>101</v>
      </c>
      <c r="L215" s="119">
        <f t="shared" si="17"/>
        <v>-0.30821917808219179</v>
      </c>
      <c r="M215" s="118"/>
      <c r="N215" s="119"/>
    </row>
    <row r="216" spans="2:15" x14ac:dyDescent="0.25">
      <c r="B216" s="117" t="s">
        <v>89</v>
      </c>
      <c r="C216" s="118">
        <v>30</v>
      </c>
      <c r="D216" s="119">
        <v>-0.71962616822429903</v>
      </c>
      <c r="E216" s="118">
        <v>167</v>
      </c>
      <c r="F216" s="119">
        <f t="shared" si="17"/>
        <v>4.5666666666666664</v>
      </c>
      <c r="G216" s="118">
        <v>124</v>
      </c>
      <c r="H216" s="119">
        <f t="shared" si="17"/>
        <v>-0.25748502994011979</v>
      </c>
      <c r="I216" s="118">
        <v>156</v>
      </c>
      <c r="J216" s="119">
        <f t="shared" si="17"/>
        <v>0.25806451612903225</v>
      </c>
      <c r="K216" s="118">
        <v>124</v>
      </c>
      <c r="L216" s="119">
        <f t="shared" si="17"/>
        <v>-0.20512820512820518</v>
      </c>
      <c r="M216" s="118"/>
      <c r="N216" s="119"/>
    </row>
    <row r="217" spans="2:15" x14ac:dyDescent="0.25">
      <c r="B217" s="117" t="s">
        <v>91</v>
      </c>
      <c r="C217" s="118">
        <v>48</v>
      </c>
      <c r="D217" s="119">
        <v>-0.68421052631578949</v>
      </c>
      <c r="E217" s="118">
        <v>242</v>
      </c>
      <c r="F217" s="119">
        <f t="shared" si="17"/>
        <v>4.041666666666667</v>
      </c>
      <c r="G217" s="118">
        <v>302</v>
      </c>
      <c r="H217" s="119">
        <f t="shared" si="17"/>
        <v>0.24793388429752072</v>
      </c>
      <c r="I217" s="118">
        <v>294</v>
      </c>
      <c r="J217" s="119">
        <f t="shared" si="17"/>
        <v>-2.6490066225165587E-2</v>
      </c>
      <c r="K217" s="118">
        <v>296</v>
      </c>
      <c r="L217" s="119">
        <f t="shared" si="17"/>
        <v>6.8027210884353817E-3</v>
      </c>
      <c r="M217" s="118"/>
      <c r="N217" s="119"/>
    </row>
    <row r="218" spans="2:15" x14ac:dyDescent="0.25">
      <c r="B218" s="117" t="s">
        <v>93</v>
      </c>
      <c r="C218" s="118">
        <v>43</v>
      </c>
      <c r="D218" s="119">
        <v>-0.88917525773195871</v>
      </c>
      <c r="E218" s="118">
        <v>258</v>
      </c>
      <c r="F218" s="119">
        <f t="shared" si="17"/>
        <v>5</v>
      </c>
      <c r="G218" s="118">
        <v>294</v>
      </c>
      <c r="H218" s="119">
        <f t="shared" si="17"/>
        <v>0.13953488372093026</v>
      </c>
      <c r="I218" s="118">
        <v>291</v>
      </c>
      <c r="J218" s="119">
        <f t="shared" si="17"/>
        <v>-1.0204081632653073E-2</v>
      </c>
      <c r="K218" s="118">
        <v>247</v>
      </c>
      <c r="L218" s="119">
        <f t="shared" si="17"/>
        <v>-0.15120274914089349</v>
      </c>
      <c r="M218" s="118"/>
      <c r="N218" s="119"/>
    </row>
    <row r="219" spans="2:15" ht="15.75" x14ac:dyDescent="0.25">
      <c r="B219" s="120" t="s">
        <v>30</v>
      </c>
      <c r="C219" s="121">
        <v>784</v>
      </c>
      <c r="D219" s="122">
        <v>-0.57984994640943199</v>
      </c>
      <c r="E219" s="121">
        <v>1333</v>
      </c>
      <c r="F219" s="122">
        <f t="shared" si="17"/>
        <v>0.70025510204081631</v>
      </c>
      <c r="G219" s="121">
        <v>2573</v>
      </c>
      <c r="H219" s="122">
        <f t="shared" si="17"/>
        <v>0.93023255813953498</v>
      </c>
      <c r="I219" s="121">
        <v>2637</v>
      </c>
      <c r="J219" s="122">
        <f t="shared" si="17"/>
        <v>2.4873688301593422E-2</v>
      </c>
      <c r="K219" s="121">
        <v>2356</v>
      </c>
      <c r="L219" s="122">
        <f t="shared" si="17"/>
        <v>-0.10656048540007579</v>
      </c>
      <c r="M219" s="121">
        <v>376</v>
      </c>
      <c r="N219" s="122">
        <v>0.37728937728937728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0" t="s">
        <v>241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f>C$7</f>
        <v>2020</v>
      </c>
      <c r="D227" s="295"/>
      <c r="E227" s="294">
        <f>E$7</f>
        <v>2021</v>
      </c>
      <c r="F227" s="295"/>
      <c r="G227" s="294">
        <f>G$7</f>
        <v>2022</v>
      </c>
      <c r="H227" s="295"/>
      <c r="I227" s="294">
        <f>I$7</f>
        <v>2023</v>
      </c>
      <c r="J227" s="295"/>
      <c r="K227" s="294">
        <f>K$7</f>
        <v>2024</v>
      </c>
      <c r="L227" s="295"/>
      <c r="M227" s="294">
        <f>M$7</f>
        <v>2025</v>
      </c>
      <c r="N227" s="295"/>
    </row>
    <row r="228" spans="2:15" ht="16.5" thickTop="1" thickBot="1" x14ac:dyDescent="0.3">
      <c r="B228" s="85"/>
      <c r="C228" s="114" t="s">
        <v>69</v>
      </c>
      <c r="D228" s="115" t="str">
        <f>CONCATENATE("var ",RIGHT(C227,2),"/",RIGHT(C227-1,2))</f>
        <v>var 20/19</v>
      </c>
      <c r="E228" s="116" t="s">
        <v>69</v>
      </c>
      <c r="F228" s="115" t="str">
        <f>CONCATENATE("var ",RIGHT(E227,2),"/",RIGHT(E227-1,2))</f>
        <v>var 21/20</v>
      </c>
      <c r="G228" s="116" t="s">
        <v>69</v>
      </c>
      <c r="H228" s="115" t="str">
        <f>CONCATENATE("var ",RIGHT(G227,2),"/",RIGHT(G227-1,2))</f>
        <v>var 22/21</v>
      </c>
      <c r="I228" s="116" t="s">
        <v>69</v>
      </c>
      <c r="J228" s="115" t="str">
        <f>CONCATENATE("var ",RIGHT(I227,2),"/",RIGHT(I227-1,2))</f>
        <v>var 23/22</v>
      </c>
      <c r="K228" s="116" t="s">
        <v>69</v>
      </c>
      <c r="L228" s="115" t="str">
        <f>CONCATENATE("var ",RIGHT(K227,2),"/",RIGHT(K227-1,2))</f>
        <v>var 24/23</v>
      </c>
      <c r="M228" s="116" t="s">
        <v>69</v>
      </c>
      <c r="N228" s="115" t="str">
        <f>CONCATENATE("var ",RIGHT(M227,2),"/",RIGHT(M227-1,2))</f>
        <v>var 25/24</v>
      </c>
    </row>
    <row r="229" spans="2:15" x14ac:dyDescent="0.25">
      <c r="B229" s="117" t="s">
        <v>71</v>
      </c>
      <c r="C229" s="118">
        <v>222</v>
      </c>
      <c r="D229" s="119">
        <v>0.53103448275862064</v>
      </c>
      <c r="E229" s="118">
        <v>43</v>
      </c>
      <c r="F229" s="119">
        <f t="shared" ref="F229:L241" si="19">IFERROR(E229/C229-1,"-")</f>
        <v>-0.80630630630630629</v>
      </c>
      <c r="G229" s="118">
        <v>170</v>
      </c>
      <c r="H229" s="119">
        <f t="shared" si="19"/>
        <v>2.9534883720930232</v>
      </c>
      <c r="I229" s="118">
        <v>239</v>
      </c>
      <c r="J229" s="119">
        <f t="shared" si="19"/>
        <v>0.40588235294117636</v>
      </c>
      <c r="K229" s="118">
        <v>277</v>
      </c>
      <c r="L229" s="119">
        <f t="shared" si="19"/>
        <v>0.15899581589958167</v>
      </c>
      <c r="M229" s="118">
        <v>323</v>
      </c>
      <c r="N229" s="119">
        <f t="shared" ref="N229:N235" si="20">IFERROR(M229/K229-1,"-")</f>
        <v>0.1660649819494584</v>
      </c>
    </row>
    <row r="230" spans="2:15" x14ac:dyDescent="0.25">
      <c r="B230" s="117" t="s">
        <v>73</v>
      </c>
      <c r="C230" s="118">
        <v>148</v>
      </c>
      <c r="D230" s="119">
        <v>7.2463768115942129E-2</v>
      </c>
      <c r="E230" s="118">
        <v>37</v>
      </c>
      <c r="F230" s="119">
        <f t="shared" si="19"/>
        <v>-0.75</v>
      </c>
      <c r="G230" s="118">
        <v>179</v>
      </c>
      <c r="H230" s="119">
        <f t="shared" si="19"/>
        <v>3.8378378378378377</v>
      </c>
      <c r="I230" s="118">
        <v>200</v>
      </c>
      <c r="J230" s="119">
        <f t="shared" si="19"/>
        <v>0.11731843575418988</v>
      </c>
      <c r="K230" s="118">
        <v>198</v>
      </c>
      <c r="L230" s="119">
        <f t="shared" si="19"/>
        <v>-1.0000000000000009E-2</v>
      </c>
      <c r="M230" s="118"/>
      <c r="N230" s="119"/>
    </row>
    <row r="231" spans="2:15" x14ac:dyDescent="0.25">
      <c r="B231" s="117" t="s">
        <v>75</v>
      </c>
      <c r="C231" s="118">
        <v>85</v>
      </c>
      <c r="D231" s="119">
        <v>-0.38405797101449279</v>
      </c>
      <c r="E231" s="118">
        <v>32</v>
      </c>
      <c r="F231" s="119">
        <f t="shared" si="19"/>
        <v>-0.62352941176470589</v>
      </c>
      <c r="G231" s="118">
        <v>197</v>
      </c>
      <c r="H231" s="119">
        <f t="shared" si="19"/>
        <v>5.15625</v>
      </c>
      <c r="I231" s="118">
        <v>206</v>
      </c>
      <c r="J231" s="119">
        <f t="shared" si="19"/>
        <v>4.5685279187817285E-2</v>
      </c>
      <c r="K231" s="118">
        <v>181</v>
      </c>
      <c r="L231" s="119">
        <f t="shared" si="19"/>
        <v>-0.12135922330097082</v>
      </c>
      <c r="M231" s="118"/>
      <c r="N231" s="119"/>
    </row>
    <row r="232" spans="2:15" x14ac:dyDescent="0.25">
      <c r="B232" s="117" t="s">
        <v>77</v>
      </c>
      <c r="C232" s="118">
        <v>0</v>
      </c>
      <c r="D232" s="119">
        <v>-1</v>
      </c>
      <c r="E232" s="118">
        <v>31</v>
      </c>
      <c r="F232" s="119" t="str">
        <f t="shared" si="19"/>
        <v>-</v>
      </c>
      <c r="G232" s="118">
        <v>118</v>
      </c>
      <c r="H232" s="119">
        <f t="shared" si="19"/>
        <v>2.806451612903226</v>
      </c>
      <c r="I232" s="118">
        <v>119</v>
      </c>
      <c r="J232" s="119">
        <f t="shared" si="19"/>
        <v>8.4745762711864181E-3</v>
      </c>
      <c r="K232" s="118">
        <v>107</v>
      </c>
      <c r="L232" s="119">
        <f t="shared" si="19"/>
        <v>-0.10084033613445376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99</v>
      </c>
      <c r="F233" s="119" t="str">
        <f t="shared" si="19"/>
        <v>-</v>
      </c>
      <c r="G233" s="118">
        <v>117</v>
      </c>
      <c r="H233" s="119">
        <f t="shared" si="19"/>
        <v>0.18181818181818188</v>
      </c>
      <c r="I233" s="118">
        <v>90</v>
      </c>
      <c r="J233" s="119">
        <f t="shared" si="19"/>
        <v>-0.23076923076923073</v>
      </c>
      <c r="K233" s="118">
        <v>133</v>
      </c>
      <c r="L233" s="119">
        <f t="shared" si="19"/>
        <v>0.47777777777777786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63</v>
      </c>
      <c r="F234" s="119" t="str">
        <f t="shared" si="19"/>
        <v>-</v>
      </c>
      <c r="G234" s="118">
        <v>96</v>
      </c>
      <c r="H234" s="119">
        <f t="shared" si="19"/>
        <v>0.52380952380952372</v>
      </c>
      <c r="I234" s="118">
        <v>86</v>
      </c>
      <c r="J234" s="119">
        <f t="shared" si="19"/>
        <v>-0.10416666666666663</v>
      </c>
      <c r="K234" s="118">
        <v>117</v>
      </c>
      <c r="L234" s="119">
        <f t="shared" si="19"/>
        <v>0.36046511627906974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83</v>
      </c>
      <c r="F235" s="119" t="str">
        <f t="shared" si="19"/>
        <v>-</v>
      </c>
      <c r="G235" s="118">
        <v>109</v>
      </c>
      <c r="H235" s="119">
        <f t="shared" si="19"/>
        <v>0.31325301204819267</v>
      </c>
      <c r="I235" s="118">
        <v>135</v>
      </c>
      <c r="J235" s="119">
        <f t="shared" si="19"/>
        <v>0.23853211009174302</v>
      </c>
      <c r="K235" s="118">
        <v>123</v>
      </c>
      <c r="L235" s="119">
        <f t="shared" si="19"/>
        <v>-8.8888888888888906E-2</v>
      </c>
      <c r="M235" s="118"/>
      <c r="N235" s="119"/>
    </row>
    <row r="236" spans="2:15" x14ac:dyDescent="0.25">
      <c r="B236" s="117" t="s">
        <v>85</v>
      </c>
      <c r="C236" s="118">
        <v>49</v>
      </c>
      <c r="D236" s="119">
        <v>-0.38749999999999996</v>
      </c>
      <c r="E236" s="118">
        <v>103</v>
      </c>
      <c r="F236" s="119">
        <f t="shared" si="19"/>
        <v>1.1020408163265305</v>
      </c>
      <c r="G236" s="118">
        <v>180</v>
      </c>
      <c r="H236" s="119">
        <f t="shared" si="19"/>
        <v>0.74757281553398047</v>
      </c>
      <c r="I236" s="118">
        <v>119</v>
      </c>
      <c r="J236" s="119">
        <f t="shared" si="19"/>
        <v>-0.33888888888888891</v>
      </c>
      <c r="K236" s="118">
        <v>112</v>
      </c>
      <c r="L236" s="119">
        <f t="shared" si="19"/>
        <v>-5.8823529411764719E-2</v>
      </c>
      <c r="M236" s="118"/>
      <c r="N236" s="119"/>
    </row>
    <row r="237" spans="2:15" x14ac:dyDescent="0.25">
      <c r="B237" s="117" t="s">
        <v>87</v>
      </c>
      <c r="C237" s="118">
        <v>74</v>
      </c>
      <c r="D237" s="119">
        <v>-0.30841121495327106</v>
      </c>
      <c r="E237" s="118">
        <v>87</v>
      </c>
      <c r="F237" s="119">
        <f t="shared" si="19"/>
        <v>0.17567567567567566</v>
      </c>
      <c r="G237" s="118">
        <v>97</v>
      </c>
      <c r="H237" s="119">
        <f t="shared" si="19"/>
        <v>0.11494252873563227</v>
      </c>
      <c r="I237" s="118">
        <v>102</v>
      </c>
      <c r="J237" s="119">
        <f t="shared" si="19"/>
        <v>5.1546391752577359E-2</v>
      </c>
      <c r="K237" s="118">
        <v>143</v>
      </c>
      <c r="L237" s="119">
        <f t="shared" si="19"/>
        <v>0.40196078431372539</v>
      </c>
      <c r="M237" s="118"/>
      <c r="N237" s="119"/>
    </row>
    <row r="238" spans="2:15" x14ac:dyDescent="0.25">
      <c r="B238" s="117" t="s">
        <v>89</v>
      </c>
      <c r="C238" s="118">
        <v>47</v>
      </c>
      <c r="D238" s="119">
        <v>-0.53465346534653468</v>
      </c>
      <c r="E238" s="118">
        <v>177</v>
      </c>
      <c r="F238" s="119">
        <f t="shared" si="19"/>
        <v>2.7659574468085109</v>
      </c>
      <c r="G238" s="118">
        <v>110</v>
      </c>
      <c r="H238" s="119">
        <f t="shared" si="19"/>
        <v>-0.37853107344632764</v>
      </c>
      <c r="I238" s="118">
        <v>137</v>
      </c>
      <c r="J238" s="119">
        <f t="shared" si="19"/>
        <v>0.24545454545454537</v>
      </c>
      <c r="K238" s="118">
        <v>155</v>
      </c>
      <c r="L238" s="119">
        <f t="shared" si="19"/>
        <v>0.13138686131386867</v>
      </c>
      <c r="M238" s="118"/>
      <c r="N238" s="119"/>
    </row>
    <row r="239" spans="2:15" x14ac:dyDescent="0.25">
      <c r="B239" s="117" t="s">
        <v>91</v>
      </c>
      <c r="C239" s="118">
        <v>57</v>
      </c>
      <c r="D239" s="119">
        <v>-0.68852459016393441</v>
      </c>
      <c r="E239" s="118">
        <v>403</v>
      </c>
      <c r="F239" s="119">
        <f t="shared" si="19"/>
        <v>6.0701754385964914</v>
      </c>
      <c r="G239" s="118">
        <v>182</v>
      </c>
      <c r="H239" s="119">
        <f t="shared" si="19"/>
        <v>-0.54838709677419351</v>
      </c>
      <c r="I239" s="118">
        <v>273</v>
      </c>
      <c r="J239" s="119">
        <f t="shared" si="19"/>
        <v>0.5</v>
      </c>
      <c r="K239" s="118">
        <v>235</v>
      </c>
      <c r="L239" s="119">
        <f t="shared" si="19"/>
        <v>-0.13919413919413914</v>
      </c>
      <c r="M239" s="118"/>
      <c r="N239" s="119"/>
    </row>
    <row r="240" spans="2:15" x14ac:dyDescent="0.25">
      <c r="B240" s="117" t="s">
        <v>93</v>
      </c>
      <c r="C240" s="118">
        <v>74</v>
      </c>
      <c r="D240" s="119">
        <v>-0.55151515151515151</v>
      </c>
      <c r="E240" s="118">
        <v>199</v>
      </c>
      <c r="F240" s="119">
        <f t="shared" si="19"/>
        <v>1.689189189189189</v>
      </c>
      <c r="G240" s="118">
        <v>281</v>
      </c>
      <c r="H240" s="119">
        <f t="shared" si="19"/>
        <v>0.4120603015075377</v>
      </c>
      <c r="I240" s="118">
        <v>228</v>
      </c>
      <c r="J240" s="119">
        <f t="shared" si="19"/>
        <v>-0.18861209964412806</v>
      </c>
      <c r="K240" s="118">
        <v>310</v>
      </c>
      <c r="L240" s="119">
        <f t="shared" si="19"/>
        <v>0.35964912280701755</v>
      </c>
      <c r="M240" s="118"/>
      <c r="N240" s="119"/>
    </row>
    <row r="241" spans="2:15" ht="15.75" x14ac:dyDescent="0.25">
      <c r="B241" s="120" t="s">
        <v>30</v>
      </c>
      <c r="C241" s="121">
        <v>812</v>
      </c>
      <c r="D241" s="122">
        <v>-0.45283018867924529</v>
      </c>
      <c r="E241" s="121">
        <v>1357</v>
      </c>
      <c r="F241" s="122">
        <f t="shared" si="19"/>
        <v>0.67118226600985231</v>
      </c>
      <c r="G241" s="121">
        <v>1836</v>
      </c>
      <c r="H241" s="122">
        <f t="shared" si="19"/>
        <v>0.35298452468680908</v>
      </c>
      <c r="I241" s="121">
        <v>1934</v>
      </c>
      <c r="J241" s="122">
        <f t="shared" si="19"/>
        <v>5.3376906318082895E-2</v>
      </c>
      <c r="K241" s="121">
        <v>2091</v>
      </c>
      <c r="L241" s="122">
        <f t="shared" si="19"/>
        <v>8.1178903826266913E-2</v>
      </c>
      <c r="M241" s="121">
        <v>323</v>
      </c>
      <c r="N241" s="122">
        <v>0.1660649819494584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0" t="s">
        <v>243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</row>
    <row r="249" spans="2:15" ht="22.5" thickTop="1" thickBot="1" x14ac:dyDescent="0.3">
      <c r="B249" s="109"/>
      <c r="C249" s="294">
        <f>C$7</f>
        <v>2020</v>
      </c>
      <c r="D249" s="295"/>
      <c r="E249" s="294">
        <f>E$7</f>
        <v>2021</v>
      </c>
      <c r="F249" s="295"/>
      <c r="G249" s="294">
        <f>G$7</f>
        <v>2022</v>
      </c>
      <c r="H249" s="295"/>
      <c r="I249" s="294">
        <f>I$7</f>
        <v>2023</v>
      </c>
      <c r="J249" s="295"/>
      <c r="K249" s="294">
        <f>K$7</f>
        <v>2024</v>
      </c>
      <c r="L249" s="295"/>
      <c r="M249" s="294">
        <f>M$7</f>
        <v>2025</v>
      </c>
      <c r="N249" s="295"/>
    </row>
    <row r="250" spans="2:15" ht="16.5" thickTop="1" thickBot="1" x14ac:dyDescent="0.3">
      <c r="B250" s="85"/>
      <c r="C250" s="114" t="s">
        <v>69</v>
      </c>
      <c r="D250" s="115" t="str">
        <f>CONCATENATE("var ",RIGHT(C249,2),"/",RIGHT(C249-1,2))</f>
        <v>var 20/19</v>
      </c>
      <c r="E250" s="116" t="s">
        <v>69</v>
      </c>
      <c r="F250" s="115" t="str">
        <f>CONCATENATE("var ",RIGHT(E249,2),"/",RIGHT(E249-1,2))</f>
        <v>var 21/20</v>
      </c>
      <c r="G250" s="116" t="s">
        <v>69</v>
      </c>
      <c r="H250" s="115" t="str">
        <f>CONCATENATE("var ",RIGHT(G249,2),"/",RIGHT(G249-1,2))</f>
        <v>var 22/21</v>
      </c>
      <c r="I250" s="116" t="s">
        <v>69</v>
      </c>
      <c r="J250" s="115" t="str">
        <f>CONCATENATE("var ",RIGHT(I249,2),"/",RIGHT(I249-1,2))</f>
        <v>var 23/22</v>
      </c>
      <c r="K250" s="116" t="s">
        <v>69</v>
      </c>
      <c r="L250" s="115" t="str">
        <f>CONCATENATE("var ",RIGHT(K249,2),"/",RIGHT(K249-1,2))</f>
        <v>var 24/23</v>
      </c>
      <c r="M250" s="116" t="s">
        <v>69</v>
      </c>
      <c r="N250" s="115" t="str">
        <f>CONCATENATE("var ",RIGHT(M249,2),"/",RIGHT(M249-1,2))</f>
        <v>var 25/24</v>
      </c>
    </row>
    <row r="251" spans="2:15" x14ac:dyDescent="0.25">
      <c r="B251" s="117" t="s">
        <v>71</v>
      </c>
      <c r="C251" s="118">
        <v>301</v>
      </c>
      <c r="D251" s="119">
        <v>4.8780487804878092E-2</v>
      </c>
      <c r="E251" s="118">
        <v>2</v>
      </c>
      <c r="F251" s="119">
        <f t="shared" ref="F251:L263" si="21">IFERROR(E251/C251-1,"-")</f>
        <v>-0.99335548172757471</v>
      </c>
      <c r="G251" s="118">
        <v>168</v>
      </c>
      <c r="H251" s="119">
        <f t="shared" si="21"/>
        <v>83</v>
      </c>
      <c r="I251" s="118">
        <v>190</v>
      </c>
      <c r="J251" s="119">
        <f t="shared" si="21"/>
        <v>0.13095238095238093</v>
      </c>
      <c r="K251" s="118">
        <v>268</v>
      </c>
      <c r="L251" s="119">
        <f t="shared" si="21"/>
        <v>0.41052631578947363</v>
      </c>
      <c r="M251" s="118">
        <v>203</v>
      </c>
      <c r="N251" s="119">
        <f t="shared" ref="N251:N257" si="22">IFERROR(M251/K251-1,"-")</f>
        <v>-0.2425373134328358</v>
      </c>
    </row>
    <row r="252" spans="2:15" x14ac:dyDescent="0.25">
      <c r="B252" s="117" t="s">
        <v>73</v>
      </c>
      <c r="C252" s="118">
        <v>214</v>
      </c>
      <c r="D252" s="119">
        <v>4.3902439024390283E-2</v>
      </c>
      <c r="E252" s="118">
        <v>2</v>
      </c>
      <c r="F252" s="119">
        <f t="shared" si="21"/>
        <v>-0.99065420560747663</v>
      </c>
      <c r="G252" s="118">
        <v>110</v>
      </c>
      <c r="H252" s="119">
        <f t="shared" si="21"/>
        <v>54</v>
      </c>
      <c r="I252" s="118">
        <v>153</v>
      </c>
      <c r="J252" s="119">
        <f t="shared" si="21"/>
        <v>0.39090909090909087</v>
      </c>
      <c r="K252" s="118">
        <v>235</v>
      </c>
      <c r="L252" s="119">
        <f t="shared" si="21"/>
        <v>0.53594771241830075</v>
      </c>
      <c r="M252" s="118"/>
      <c r="N252" s="119"/>
    </row>
    <row r="253" spans="2:15" x14ac:dyDescent="0.25">
      <c r="B253" s="117" t="s">
        <v>75</v>
      </c>
      <c r="C253" s="118">
        <v>115</v>
      </c>
      <c r="D253" s="119">
        <v>-0.62662337662337664</v>
      </c>
      <c r="E253" s="118">
        <v>4</v>
      </c>
      <c r="F253" s="119">
        <f t="shared" si="21"/>
        <v>-0.9652173913043478</v>
      </c>
      <c r="G253" s="118">
        <v>124</v>
      </c>
      <c r="H253" s="119">
        <f t="shared" si="21"/>
        <v>30</v>
      </c>
      <c r="I253" s="118">
        <v>264</v>
      </c>
      <c r="J253" s="119">
        <f t="shared" si="21"/>
        <v>1.129032258064516</v>
      </c>
      <c r="K253" s="118">
        <v>198</v>
      </c>
      <c r="L253" s="119">
        <f t="shared" si="21"/>
        <v>-0.25</v>
      </c>
      <c r="M253" s="118"/>
      <c r="N253" s="119"/>
    </row>
    <row r="254" spans="2:15" x14ac:dyDescent="0.25">
      <c r="B254" s="117" t="s">
        <v>77</v>
      </c>
      <c r="C254" s="118">
        <v>0</v>
      </c>
      <c r="D254" s="119">
        <v>-1</v>
      </c>
      <c r="E254" s="118">
        <v>9</v>
      </c>
      <c r="F254" s="119" t="str">
        <f t="shared" si="21"/>
        <v>-</v>
      </c>
      <c r="G254" s="118">
        <v>101</v>
      </c>
      <c r="H254" s="119">
        <f t="shared" si="21"/>
        <v>10.222222222222221</v>
      </c>
      <c r="I254" s="118">
        <v>121</v>
      </c>
      <c r="J254" s="119">
        <f t="shared" si="21"/>
        <v>0.19801980198019797</v>
      </c>
      <c r="K254" s="118">
        <v>105</v>
      </c>
      <c r="L254" s="119">
        <f t="shared" si="21"/>
        <v>-0.13223140495867769</v>
      </c>
      <c r="M254" s="118"/>
      <c r="N254" s="119"/>
    </row>
    <row r="255" spans="2:15" x14ac:dyDescent="0.25">
      <c r="B255" s="117" t="s">
        <v>79</v>
      </c>
      <c r="C255" s="118">
        <v>0</v>
      </c>
      <c r="D255" s="119">
        <v>-1</v>
      </c>
      <c r="E255" s="118">
        <v>14</v>
      </c>
      <c r="F255" s="119" t="str">
        <f t="shared" si="21"/>
        <v>-</v>
      </c>
      <c r="G255" s="118">
        <v>33</v>
      </c>
      <c r="H255" s="119">
        <f t="shared" si="21"/>
        <v>1.3571428571428572</v>
      </c>
      <c r="I255" s="118">
        <v>21</v>
      </c>
      <c r="J255" s="119">
        <f t="shared" si="21"/>
        <v>-0.36363636363636365</v>
      </c>
      <c r="K255" s="118">
        <v>13</v>
      </c>
      <c r="L255" s="119">
        <f t="shared" si="21"/>
        <v>-0.38095238095238093</v>
      </c>
      <c r="M255" s="118"/>
      <c r="N255" s="119"/>
    </row>
    <row r="256" spans="2:15" x14ac:dyDescent="0.25">
      <c r="B256" s="117" t="s">
        <v>81</v>
      </c>
      <c r="C256" s="118">
        <v>0</v>
      </c>
      <c r="D256" s="119">
        <v>-1</v>
      </c>
      <c r="E256" s="118">
        <v>3</v>
      </c>
      <c r="F256" s="119" t="str">
        <f t="shared" si="21"/>
        <v>-</v>
      </c>
      <c r="G256" s="118">
        <v>36</v>
      </c>
      <c r="H256" s="119">
        <f t="shared" si="21"/>
        <v>11</v>
      </c>
      <c r="I256" s="118">
        <v>26</v>
      </c>
      <c r="J256" s="119">
        <f t="shared" si="21"/>
        <v>-0.27777777777777779</v>
      </c>
      <c r="K256" s="118">
        <v>39</v>
      </c>
      <c r="L256" s="119">
        <f t="shared" si="21"/>
        <v>0.5</v>
      </c>
      <c r="M256" s="118"/>
      <c r="N256" s="119"/>
    </row>
    <row r="257" spans="2:15" x14ac:dyDescent="0.25">
      <c r="B257" s="117" t="s">
        <v>83</v>
      </c>
      <c r="C257" s="118">
        <v>0</v>
      </c>
      <c r="D257" s="119">
        <v>-1</v>
      </c>
      <c r="E257" s="118">
        <v>27</v>
      </c>
      <c r="F257" s="119" t="str">
        <f t="shared" si="21"/>
        <v>-</v>
      </c>
      <c r="G257" s="118">
        <v>30</v>
      </c>
      <c r="H257" s="119">
        <f t="shared" si="21"/>
        <v>0.11111111111111116</v>
      </c>
      <c r="I257" s="118">
        <v>25</v>
      </c>
      <c r="J257" s="119">
        <f t="shared" si="21"/>
        <v>-0.16666666666666663</v>
      </c>
      <c r="K257" s="118">
        <v>46</v>
      </c>
      <c r="L257" s="119">
        <f t="shared" si="21"/>
        <v>0.84000000000000008</v>
      </c>
      <c r="M257" s="118"/>
      <c r="N257" s="119"/>
    </row>
    <row r="258" spans="2:15" x14ac:dyDescent="0.25">
      <c r="B258" s="117" t="s">
        <v>85</v>
      </c>
      <c r="C258" s="118">
        <v>7</v>
      </c>
      <c r="D258" s="119">
        <v>-0.80555555555555558</v>
      </c>
      <c r="E258" s="118">
        <v>20</v>
      </c>
      <c r="F258" s="119">
        <f t="shared" si="21"/>
        <v>1.8571428571428572</v>
      </c>
      <c r="G258" s="118">
        <v>21</v>
      </c>
      <c r="H258" s="119">
        <f t="shared" si="21"/>
        <v>5.0000000000000044E-2</v>
      </c>
      <c r="I258" s="118">
        <v>33</v>
      </c>
      <c r="J258" s="119">
        <f t="shared" si="21"/>
        <v>0.5714285714285714</v>
      </c>
      <c r="K258" s="118">
        <v>18</v>
      </c>
      <c r="L258" s="119">
        <f t="shared" si="21"/>
        <v>-0.45454545454545459</v>
      </c>
      <c r="M258" s="118"/>
      <c r="N258" s="119"/>
    </row>
    <row r="259" spans="2:15" x14ac:dyDescent="0.25">
      <c r="B259" s="117" t="s">
        <v>87</v>
      </c>
      <c r="C259" s="118">
        <v>0</v>
      </c>
      <c r="D259" s="119">
        <v>-1</v>
      </c>
      <c r="E259" s="118">
        <v>17</v>
      </c>
      <c r="F259" s="119" t="str">
        <f t="shared" si="21"/>
        <v>-</v>
      </c>
      <c r="G259" s="118">
        <v>32</v>
      </c>
      <c r="H259" s="119">
        <f t="shared" si="21"/>
        <v>0.88235294117647056</v>
      </c>
      <c r="I259" s="118">
        <v>28</v>
      </c>
      <c r="J259" s="119">
        <f t="shared" si="21"/>
        <v>-0.125</v>
      </c>
      <c r="K259" s="118">
        <v>24</v>
      </c>
      <c r="L259" s="119">
        <f t="shared" si="21"/>
        <v>-0.1428571428571429</v>
      </c>
      <c r="M259" s="118"/>
      <c r="N259" s="119"/>
    </row>
    <row r="260" spans="2:15" x14ac:dyDescent="0.25">
      <c r="B260" s="117" t="s">
        <v>89</v>
      </c>
      <c r="C260" s="118">
        <v>15</v>
      </c>
      <c r="D260" s="119">
        <v>-0.85</v>
      </c>
      <c r="E260" s="118">
        <v>109</v>
      </c>
      <c r="F260" s="119">
        <f t="shared" si="21"/>
        <v>6.2666666666666666</v>
      </c>
      <c r="G260" s="118">
        <v>130</v>
      </c>
      <c r="H260" s="119">
        <f t="shared" si="21"/>
        <v>0.19266055045871555</v>
      </c>
      <c r="I260" s="118">
        <v>115</v>
      </c>
      <c r="J260" s="119">
        <f t="shared" si="21"/>
        <v>-0.11538461538461542</v>
      </c>
      <c r="K260" s="118">
        <v>112</v>
      </c>
      <c r="L260" s="119">
        <f t="shared" si="21"/>
        <v>-2.6086956521739091E-2</v>
      </c>
      <c r="M260" s="118"/>
      <c r="N260" s="119"/>
    </row>
    <row r="261" spans="2:15" x14ac:dyDescent="0.25">
      <c r="B261" s="117" t="s">
        <v>91</v>
      </c>
      <c r="C261" s="118">
        <v>11</v>
      </c>
      <c r="D261" s="119">
        <v>-0.93922651933701662</v>
      </c>
      <c r="E261" s="118">
        <v>167</v>
      </c>
      <c r="F261" s="119">
        <f t="shared" si="21"/>
        <v>14.181818181818182</v>
      </c>
      <c r="G261" s="118">
        <v>126</v>
      </c>
      <c r="H261" s="119">
        <f t="shared" si="21"/>
        <v>-0.24550898203592819</v>
      </c>
      <c r="I261" s="118">
        <v>177</v>
      </c>
      <c r="J261" s="119">
        <f t="shared" si="21"/>
        <v>0.40476190476190466</v>
      </c>
      <c r="K261" s="118">
        <v>118</v>
      </c>
      <c r="L261" s="119">
        <f t="shared" si="21"/>
        <v>-0.33333333333333337</v>
      </c>
      <c r="M261" s="118"/>
      <c r="N261" s="119"/>
    </row>
    <row r="262" spans="2:15" x14ac:dyDescent="0.25">
      <c r="B262" s="117" t="s">
        <v>93</v>
      </c>
      <c r="C262" s="118">
        <v>8</v>
      </c>
      <c r="D262" s="119">
        <v>-0.96116504854368934</v>
      </c>
      <c r="E262" s="118">
        <v>181</v>
      </c>
      <c r="F262" s="119">
        <f t="shared" si="21"/>
        <v>21.625</v>
      </c>
      <c r="G262" s="118">
        <v>164</v>
      </c>
      <c r="H262" s="119">
        <f t="shared" si="21"/>
        <v>-9.392265193370164E-2</v>
      </c>
      <c r="I262" s="118">
        <v>188</v>
      </c>
      <c r="J262" s="119">
        <f t="shared" si="21"/>
        <v>0.14634146341463405</v>
      </c>
      <c r="K262" s="118">
        <v>158</v>
      </c>
      <c r="L262" s="119">
        <f t="shared" si="21"/>
        <v>-0.15957446808510634</v>
      </c>
      <c r="M262" s="118"/>
      <c r="N262" s="119"/>
    </row>
    <row r="263" spans="2:15" ht="15.75" x14ac:dyDescent="0.25">
      <c r="B263" s="120" t="s">
        <v>30</v>
      </c>
      <c r="C263" s="121">
        <v>678</v>
      </c>
      <c r="D263" s="122">
        <v>-0.58225508317929764</v>
      </c>
      <c r="E263" s="121">
        <v>555</v>
      </c>
      <c r="F263" s="122">
        <f t="shared" si="21"/>
        <v>-0.18141592920353977</v>
      </c>
      <c r="G263" s="121">
        <v>1075</v>
      </c>
      <c r="H263" s="122">
        <f t="shared" si="21"/>
        <v>0.93693693693693691</v>
      </c>
      <c r="I263" s="121">
        <v>1341</v>
      </c>
      <c r="J263" s="122">
        <f t="shared" si="21"/>
        <v>0.24744186046511629</v>
      </c>
      <c r="K263" s="121">
        <v>1334</v>
      </c>
      <c r="L263" s="122">
        <f t="shared" si="21"/>
        <v>-5.2199850857569396E-3</v>
      </c>
      <c r="M263" s="121">
        <v>203</v>
      </c>
      <c r="N263" s="122">
        <v>-0.2425373134328358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0" t="s">
        <v>244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</row>
    <row r="271" spans="2:15" ht="22.5" thickTop="1" thickBot="1" x14ac:dyDescent="0.3">
      <c r="B271" s="109"/>
      <c r="C271" s="294">
        <f>C$7</f>
        <v>2020</v>
      </c>
      <c r="D271" s="295"/>
      <c r="E271" s="294">
        <f>E$7</f>
        <v>2021</v>
      </c>
      <c r="F271" s="295"/>
      <c r="G271" s="294">
        <f>G$7</f>
        <v>2022</v>
      </c>
      <c r="H271" s="295"/>
      <c r="I271" s="294">
        <f>I$7</f>
        <v>2023</v>
      </c>
      <c r="J271" s="295"/>
      <c r="K271" s="294">
        <f>K$7</f>
        <v>2024</v>
      </c>
      <c r="L271" s="295"/>
      <c r="M271" s="294">
        <f>M$7</f>
        <v>2025</v>
      </c>
      <c r="N271" s="295"/>
    </row>
    <row r="272" spans="2:15" ht="16.5" thickTop="1" thickBot="1" x14ac:dyDescent="0.3">
      <c r="B272" s="85"/>
      <c r="C272" s="114" t="s">
        <v>69</v>
      </c>
      <c r="D272" s="115" t="str">
        <f>CONCATENATE("var ",RIGHT(C271,2),"/",RIGHT(C271-1,2))</f>
        <v>var 20/19</v>
      </c>
      <c r="E272" s="116" t="s">
        <v>69</v>
      </c>
      <c r="F272" s="115" t="str">
        <f>CONCATENATE("var ",RIGHT(E271,2),"/",RIGHT(E271-1,2))</f>
        <v>var 21/20</v>
      </c>
      <c r="G272" s="116" t="s">
        <v>69</v>
      </c>
      <c r="H272" s="115" t="str">
        <f>CONCATENATE("var ",RIGHT(G271,2),"/",RIGHT(G271-1,2))</f>
        <v>var 22/21</v>
      </c>
      <c r="I272" s="116" t="s">
        <v>69</v>
      </c>
      <c r="J272" s="115" t="str">
        <f>CONCATENATE("var ",RIGHT(I271,2),"/",RIGHT(I271-1,2))</f>
        <v>var 23/22</v>
      </c>
      <c r="K272" s="116" t="s">
        <v>69</v>
      </c>
      <c r="L272" s="115" t="str">
        <f>CONCATENATE("var ",RIGHT(K271,2),"/",RIGHT(K271-1,2))</f>
        <v>var 24/23</v>
      </c>
      <c r="M272" s="116" t="s">
        <v>69</v>
      </c>
      <c r="N272" s="115" t="str">
        <f>CONCATENATE("var ",RIGHT(M271,2),"/",RIGHT(M271-1,2))</f>
        <v>var 25/24</v>
      </c>
    </row>
    <row r="273" spans="2:14" x14ac:dyDescent="0.25">
      <c r="B273" s="117" t="s">
        <v>71</v>
      </c>
      <c r="C273" s="118">
        <v>386</v>
      </c>
      <c r="D273" s="119">
        <v>-0.11059907834101379</v>
      </c>
      <c r="E273" s="118">
        <v>20</v>
      </c>
      <c r="F273" s="119">
        <f t="shared" ref="F273:L285" si="23">IFERROR(E273/C273-1,"-")</f>
        <v>-0.94818652849740936</v>
      </c>
      <c r="G273" s="118">
        <v>275</v>
      </c>
      <c r="H273" s="119">
        <f t="shared" si="23"/>
        <v>12.75</v>
      </c>
      <c r="I273" s="118">
        <v>453</v>
      </c>
      <c r="J273" s="119">
        <f t="shared" si="23"/>
        <v>0.64727272727272722</v>
      </c>
      <c r="K273" s="118">
        <v>381</v>
      </c>
      <c r="L273" s="119">
        <f t="shared" si="23"/>
        <v>-0.15894039735099341</v>
      </c>
      <c r="M273" s="118">
        <v>448</v>
      </c>
      <c r="N273" s="119">
        <f t="shared" ref="N273:N279" si="24">IFERROR(M273/K273-1,"-")</f>
        <v>0.1758530183727034</v>
      </c>
    </row>
    <row r="274" spans="2:14" x14ac:dyDescent="0.25">
      <c r="B274" s="117" t="s">
        <v>73</v>
      </c>
      <c r="C274" s="118">
        <v>408</v>
      </c>
      <c r="D274" s="119">
        <v>9.0909090909090828E-2</v>
      </c>
      <c r="E274" s="118">
        <v>10</v>
      </c>
      <c r="F274" s="119">
        <f t="shared" si="23"/>
        <v>-0.97549019607843135</v>
      </c>
      <c r="G274" s="118">
        <v>245</v>
      </c>
      <c r="H274" s="119">
        <f t="shared" si="23"/>
        <v>23.5</v>
      </c>
      <c r="I274" s="118">
        <v>313</v>
      </c>
      <c r="J274" s="119">
        <f t="shared" si="23"/>
        <v>0.27755102040816326</v>
      </c>
      <c r="K274" s="118">
        <v>336</v>
      </c>
      <c r="L274" s="119">
        <f t="shared" si="23"/>
        <v>7.348242811501593E-2</v>
      </c>
      <c r="M274" s="118"/>
      <c r="N274" s="119"/>
    </row>
    <row r="275" spans="2:14" x14ac:dyDescent="0.25">
      <c r="B275" s="117" t="s">
        <v>75</v>
      </c>
      <c r="C275" s="118">
        <v>176</v>
      </c>
      <c r="D275" s="119">
        <v>-0.60270880361173818</v>
      </c>
      <c r="E275" s="118">
        <v>24</v>
      </c>
      <c r="F275" s="119">
        <f t="shared" si="23"/>
        <v>-0.86363636363636365</v>
      </c>
      <c r="G275" s="118">
        <v>204</v>
      </c>
      <c r="H275" s="119">
        <f t="shared" si="23"/>
        <v>7.5</v>
      </c>
      <c r="I275" s="118">
        <v>321</v>
      </c>
      <c r="J275" s="119">
        <f t="shared" si="23"/>
        <v>0.57352941176470584</v>
      </c>
      <c r="K275" s="118">
        <v>324</v>
      </c>
      <c r="L275" s="119">
        <f t="shared" si="23"/>
        <v>9.3457943925232545E-3</v>
      </c>
      <c r="M275" s="118"/>
      <c r="N275" s="119"/>
    </row>
    <row r="276" spans="2:14" x14ac:dyDescent="0.25">
      <c r="B276" s="117" t="s">
        <v>77</v>
      </c>
      <c r="C276" s="118">
        <v>0</v>
      </c>
      <c r="D276" s="119">
        <v>-1</v>
      </c>
      <c r="E276" s="118">
        <v>35</v>
      </c>
      <c r="F276" s="119" t="str">
        <f t="shared" si="23"/>
        <v>-</v>
      </c>
      <c r="G276" s="118">
        <v>203</v>
      </c>
      <c r="H276" s="119">
        <f t="shared" si="23"/>
        <v>4.8</v>
      </c>
      <c r="I276" s="118">
        <v>279</v>
      </c>
      <c r="J276" s="119">
        <f t="shared" si="23"/>
        <v>0.37438423645320196</v>
      </c>
      <c r="K276" s="118">
        <v>205</v>
      </c>
      <c r="L276" s="119">
        <f t="shared" si="23"/>
        <v>-0.26523297491039421</v>
      </c>
      <c r="M276" s="118"/>
      <c r="N276" s="119"/>
    </row>
    <row r="277" spans="2:14" x14ac:dyDescent="0.25">
      <c r="B277" s="117" t="s">
        <v>79</v>
      </c>
      <c r="C277" s="118">
        <v>0</v>
      </c>
      <c r="D277" s="119">
        <v>-1</v>
      </c>
      <c r="E277" s="118">
        <v>25</v>
      </c>
      <c r="F277" s="119" t="str">
        <f t="shared" si="23"/>
        <v>-</v>
      </c>
      <c r="G277" s="118">
        <v>52</v>
      </c>
      <c r="H277" s="119">
        <f t="shared" si="23"/>
        <v>1.08</v>
      </c>
      <c r="I277" s="118">
        <v>55</v>
      </c>
      <c r="J277" s="119">
        <f t="shared" si="23"/>
        <v>5.7692307692307709E-2</v>
      </c>
      <c r="K277" s="118">
        <v>46</v>
      </c>
      <c r="L277" s="119">
        <f t="shared" si="23"/>
        <v>-0.16363636363636369</v>
      </c>
      <c r="M277" s="118"/>
      <c r="N277" s="119"/>
    </row>
    <row r="278" spans="2:14" x14ac:dyDescent="0.25">
      <c r="B278" s="117" t="s">
        <v>81</v>
      </c>
      <c r="C278" s="118">
        <v>0</v>
      </c>
      <c r="D278" s="119">
        <v>-1</v>
      </c>
      <c r="E278" s="118">
        <v>27</v>
      </c>
      <c r="F278" s="119" t="str">
        <f t="shared" si="23"/>
        <v>-</v>
      </c>
      <c r="G278" s="118">
        <v>51</v>
      </c>
      <c r="H278" s="119">
        <f t="shared" si="23"/>
        <v>0.88888888888888884</v>
      </c>
      <c r="I278" s="118">
        <v>33</v>
      </c>
      <c r="J278" s="119">
        <f t="shared" si="23"/>
        <v>-0.3529411764705882</v>
      </c>
      <c r="K278" s="118">
        <v>26</v>
      </c>
      <c r="L278" s="119">
        <f t="shared" si="23"/>
        <v>-0.21212121212121215</v>
      </c>
      <c r="M278" s="118"/>
      <c r="N278" s="119"/>
    </row>
    <row r="279" spans="2:14" x14ac:dyDescent="0.25">
      <c r="B279" s="117" t="s">
        <v>83</v>
      </c>
      <c r="C279" s="118">
        <v>0</v>
      </c>
      <c r="D279" s="119">
        <v>-1</v>
      </c>
      <c r="E279" s="118">
        <v>25</v>
      </c>
      <c r="F279" s="119" t="str">
        <f t="shared" si="23"/>
        <v>-</v>
      </c>
      <c r="G279" s="118">
        <v>26</v>
      </c>
      <c r="H279" s="119">
        <f t="shared" si="23"/>
        <v>4.0000000000000036E-2</v>
      </c>
      <c r="I279" s="118">
        <v>39</v>
      </c>
      <c r="J279" s="119">
        <f t="shared" si="23"/>
        <v>0.5</v>
      </c>
      <c r="K279" s="118">
        <v>47</v>
      </c>
      <c r="L279" s="119">
        <f t="shared" si="23"/>
        <v>0.20512820512820507</v>
      </c>
      <c r="M279" s="118"/>
      <c r="N279" s="119"/>
    </row>
    <row r="280" spans="2:14" x14ac:dyDescent="0.25">
      <c r="B280" s="117" t="s">
        <v>85</v>
      </c>
      <c r="C280" s="118">
        <v>15</v>
      </c>
      <c r="D280" s="119">
        <v>-0.55882352941176472</v>
      </c>
      <c r="E280" s="118">
        <v>28</v>
      </c>
      <c r="F280" s="119">
        <f t="shared" si="23"/>
        <v>0.8666666666666667</v>
      </c>
      <c r="G280" s="118">
        <v>15</v>
      </c>
      <c r="H280" s="119">
        <f t="shared" si="23"/>
        <v>-0.4642857142857143</v>
      </c>
      <c r="I280" s="118">
        <v>34</v>
      </c>
      <c r="J280" s="119">
        <f t="shared" si="23"/>
        <v>1.2666666666666666</v>
      </c>
      <c r="K280" s="118">
        <v>38</v>
      </c>
      <c r="L280" s="119">
        <f t="shared" si="23"/>
        <v>0.11764705882352944</v>
      </c>
      <c r="M280" s="118"/>
      <c r="N280" s="119"/>
    </row>
    <row r="281" spans="2:14" x14ac:dyDescent="0.25">
      <c r="B281" s="117" t="s">
        <v>87</v>
      </c>
      <c r="C281" s="118">
        <v>25</v>
      </c>
      <c r="D281" s="119">
        <v>-0.34210526315789469</v>
      </c>
      <c r="E281" s="118">
        <v>33</v>
      </c>
      <c r="F281" s="119">
        <f t="shared" si="23"/>
        <v>0.32000000000000006</v>
      </c>
      <c r="G281" s="118">
        <v>34</v>
      </c>
      <c r="H281" s="119">
        <f t="shared" si="23"/>
        <v>3.0303030303030276E-2</v>
      </c>
      <c r="I281" s="118">
        <v>37</v>
      </c>
      <c r="J281" s="119">
        <f t="shared" si="23"/>
        <v>8.8235294117646967E-2</v>
      </c>
      <c r="K281" s="118">
        <v>24</v>
      </c>
      <c r="L281" s="119">
        <f t="shared" si="23"/>
        <v>-0.35135135135135132</v>
      </c>
      <c r="M281" s="118"/>
      <c r="N281" s="119"/>
    </row>
    <row r="282" spans="2:14" x14ac:dyDescent="0.25">
      <c r="B282" s="117" t="s">
        <v>89</v>
      </c>
      <c r="C282" s="118">
        <v>20</v>
      </c>
      <c r="D282" s="119">
        <v>-0.92156862745098045</v>
      </c>
      <c r="E282" s="118">
        <v>131</v>
      </c>
      <c r="F282" s="119">
        <f t="shared" si="23"/>
        <v>5.55</v>
      </c>
      <c r="G282" s="118">
        <v>161</v>
      </c>
      <c r="H282" s="119">
        <f t="shared" si="23"/>
        <v>0.2290076335877862</v>
      </c>
      <c r="I282" s="118">
        <v>242</v>
      </c>
      <c r="J282" s="119">
        <f t="shared" si="23"/>
        <v>0.50310559006211175</v>
      </c>
      <c r="K282" s="118">
        <v>228</v>
      </c>
      <c r="L282" s="119">
        <f t="shared" si="23"/>
        <v>-5.7851239669421517E-2</v>
      </c>
      <c r="M282" s="118"/>
      <c r="N282" s="119"/>
    </row>
    <row r="283" spans="2:14" x14ac:dyDescent="0.25">
      <c r="B283" s="117" t="s">
        <v>91</v>
      </c>
      <c r="C283" s="118">
        <v>27</v>
      </c>
      <c r="D283" s="119">
        <v>-0.92329545454545459</v>
      </c>
      <c r="E283" s="118">
        <v>237</v>
      </c>
      <c r="F283" s="119">
        <f t="shared" si="23"/>
        <v>7.7777777777777786</v>
      </c>
      <c r="G283" s="118">
        <v>262</v>
      </c>
      <c r="H283" s="119">
        <f t="shared" si="23"/>
        <v>0.10548523206751059</v>
      </c>
      <c r="I283" s="118">
        <v>292</v>
      </c>
      <c r="J283" s="119">
        <f t="shared" si="23"/>
        <v>0.11450381679389321</v>
      </c>
      <c r="K283" s="118">
        <v>371</v>
      </c>
      <c r="L283" s="119">
        <f t="shared" si="23"/>
        <v>0.27054794520547953</v>
      </c>
      <c r="M283" s="118"/>
      <c r="N283" s="119"/>
    </row>
    <row r="284" spans="2:14" x14ac:dyDescent="0.25">
      <c r="B284" s="117" t="s">
        <v>93</v>
      </c>
      <c r="C284" s="118">
        <v>24</v>
      </c>
      <c r="D284" s="119">
        <v>-0.93782383419689119</v>
      </c>
      <c r="E284" s="118">
        <v>324</v>
      </c>
      <c r="F284" s="119">
        <f t="shared" si="23"/>
        <v>12.5</v>
      </c>
      <c r="G284" s="118">
        <v>357</v>
      </c>
      <c r="H284" s="119">
        <f t="shared" si="23"/>
        <v>0.10185185185185186</v>
      </c>
      <c r="I284" s="118">
        <v>357</v>
      </c>
      <c r="J284" s="119">
        <f t="shared" si="23"/>
        <v>0</v>
      </c>
      <c r="K284" s="118">
        <v>467</v>
      </c>
      <c r="L284" s="119">
        <f t="shared" si="23"/>
        <v>0.3081232492997199</v>
      </c>
      <c r="M284" s="118"/>
      <c r="N284" s="119"/>
    </row>
    <row r="285" spans="2:14" ht="15.75" x14ac:dyDescent="0.25">
      <c r="B285" s="120" t="s">
        <v>30</v>
      </c>
      <c r="C285" s="121">
        <v>1097</v>
      </c>
      <c r="D285" s="122">
        <v>-0.59082431928384938</v>
      </c>
      <c r="E285" s="121">
        <v>919</v>
      </c>
      <c r="F285" s="122">
        <f t="shared" si="23"/>
        <v>-0.16226071103008199</v>
      </c>
      <c r="G285" s="121">
        <v>1885</v>
      </c>
      <c r="H285" s="122">
        <f t="shared" si="23"/>
        <v>1.0511425462459196</v>
      </c>
      <c r="I285" s="121">
        <v>2455</v>
      </c>
      <c r="J285" s="122">
        <f t="shared" si="23"/>
        <v>0.3023872679045092</v>
      </c>
      <c r="K285" s="121">
        <v>2493</v>
      </c>
      <c r="L285" s="122">
        <f t="shared" si="23"/>
        <v>1.5478615071283119E-2</v>
      </c>
      <c r="M285" s="121">
        <v>448</v>
      </c>
      <c r="N285" s="122">
        <v>0.1758530183727034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2BEC5-6215-4169-B70C-11042970FE40}">
  <sheetPr codeName="Hoja9"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0" t="s">
        <v>233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</row>
    <row r="7" spans="1:18" ht="22.5" thickTop="1" thickBot="1" x14ac:dyDescent="0.3">
      <c r="B7" s="109"/>
      <c r="C7" s="110">
        <v>2018</v>
      </c>
      <c r="D7" s="294">
        <v>2019</v>
      </c>
      <c r="E7" s="295"/>
      <c r="F7" s="294">
        <v>2020</v>
      </c>
      <c r="G7" s="295"/>
      <c r="H7" s="294">
        <v>2021</v>
      </c>
      <c r="I7" s="295"/>
      <c r="J7" s="294">
        <v>2022</v>
      </c>
      <c r="K7" s="295"/>
      <c r="L7" s="296">
        <v>2023</v>
      </c>
      <c r="M7" s="295"/>
      <c r="N7" s="296">
        <v>2024</v>
      </c>
      <c r="O7" s="297"/>
      <c r="P7" s="296">
        <v>2025</v>
      </c>
      <c r="Q7" s="297"/>
    </row>
    <row r="8" spans="1:18" ht="16.5" thickTop="1" thickBot="1" x14ac:dyDescent="0.3">
      <c r="B8" s="85"/>
      <c r="C8" s="114" t="s">
        <v>69</v>
      </c>
      <c r="D8" s="114" t="s">
        <v>69</v>
      </c>
      <c r="E8" s="115" t="s">
        <v>133</v>
      </c>
      <c r="F8" s="114" t="s">
        <v>69</v>
      </c>
      <c r="G8" s="115" t="s">
        <v>134</v>
      </c>
      <c r="H8" s="114" t="s">
        <v>69</v>
      </c>
      <c r="I8" s="115" t="s">
        <v>135</v>
      </c>
      <c r="J8" s="114" t="s">
        <v>69</v>
      </c>
      <c r="K8" s="115" t="s">
        <v>136</v>
      </c>
      <c r="L8" s="116" t="s">
        <v>69</v>
      </c>
      <c r="M8" s="115" t="s">
        <v>245</v>
      </c>
      <c r="N8" s="116" t="s">
        <v>69</v>
      </c>
      <c r="O8" s="115" t="s">
        <v>246</v>
      </c>
      <c r="P8" s="116" t="s">
        <v>69</v>
      </c>
      <c r="Q8" s="115" t="s">
        <v>136</v>
      </c>
    </row>
    <row r="9" spans="1:18" x14ac:dyDescent="0.25">
      <c r="A9" s="1" t="s">
        <v>70</v>
      </c>
      <c r="B9" s="117" t="s">
        <v>71</v>
      </c>
      <c r="C9" s="118">
        <v>20999</v>
      </c>
      <c r="D9" s="118">
        <v>20553</v>
      </c>
      <c r="E9" s="119">
        <f t="shared" ref="E9:E21" si="0">D9/C9-1</f>
        <v>-2.1239106624124982E-2</v>
      </c>
      <c r="F9" s="118">
        <v>20553</v>
      </c>
      <c r="G9" s="119">
        <f>F9/D9-1</f>
        <v>0</v>
      </c>
      <c r="H9" s="118">
        <v>4767</v>
      </c>
      <c r="I9" s="119">
        <f>IFERROR(H9/F9-1,"-")</f>
        <v>-0.76806305648810391</v>
      </c>
      <c r="J9" s="118">
        <v>14146</v>
      </c>
      <c r="K9" s="119">
        <f>IFERROR(J9/H9-1,"-")</f>
        <v>1.9674847912733373</v>
      </c>
      <c r="L9" s="118">
        <v>23609</v>
      </c>
      <c r="M9" s="119">
        <f t="shared" ref="M9:M21" si="1">IFERROR(L9/J9-1,"-")</f>
        <v>0.66895235402233855</v>
      </c>
      <c r="N9" s="118">
        <v>23867</v>
      </c>
      <c r="O9" s="119">
        <f>IFERROR(N9/L9-1,"-")</f>
        <v>1.0928035918505552E-2</v>
      </c>
      <c r="P9" s="118">
        <v>24602</v>
      </c>
      <c r="Q9" s="119">
        <f t="shared" ref="Q9:Q20" si="2">IFERROR(P9/N9-1,"-")</f>
        <v>3.0795659278501697E-2</v>
      </c>
    </row>
    <row r="10" spans="1:18" x14ac:dyDescent="0.25">
      <c r="A10" s="1" t="s">
        <v>72</v>
      </c>
      <c r="B10" s="117" t="s">
        <v>73</v>
      </c>
      <c r="C10" s="118">
        <v>22242</v>
      </c>
      <c r="D10" s="118">
        <v>20929</v>
      </c>
      <c r="E10" s="119">
        <f t="shared" si="0"/>
        <v>-5.9032461109612466E-2</v>
      </c>
      <c r="F10" s="118">
        <v>23364</v>
      </c>
      <c r="G10" s="119">
        <f t="shared" ref="G10:G20" si="3">F10/D10-1</f>
        <v>0.11634574036026568</v>
      </c>
      <c r="H10" s="118">
        <v>8041</v>
      </c>
      <c r="I10" s="119">
        <f t="shared" ref="I10:I21" si="4">IFERROR(H10/F10-1,"-")</f>
        <v>-0.65583804143126179</v>
      </c>
      <c r="J10" s="118">
        <v>17059</v>
      </c>
      <c r="K10" s="119">
        <f t="shared" ref="K10:K21" si="5">IFERROR(J10/H10-1,"-")</f>
        <v>1.1215023007088671</v>
      </c>
      <c r="L10" s="118">
        <v>22775</v>
      </c>
      <c r="M10" s="119">
        <f t="shared" si="1"/>
        <v>0.33507239580280213</v>
      </c>
      <c r="N10" s="118">
        <v>22625</v>
      </c>
      <c r="O10" s="119">
        <f t="shared" ref="O10:O21" si="6">IFERROR(N10/L10-1,"-")</f>
        <v>-6.5861690450055299E-3</v>
      </c>
      <c r="P10" s="118" t="s">
        <v>227</v>
      </c>
      <c r="Q10" s="119" t="str">
        <f t="shared" si="2"/>
        <v>-</v>
      </c>
    </row>
    <row r="11" spans="1:18" x14ac:dyDescent="0.25">
      <c r="A11" s="1" t="s">
        <v>74</v>
      </c>
      <c r="B11" s="117" t="s">
        <v>75</v>
      </c>
      <c r="C11" s="118">
        <v>22137</v>
      </c>
      <c r="D11" s="118">
        <v>21779</v>
      </c>
      <c r="E11" s="119">
        <f t="shared" si="0"/>
        <v>-1.6172019695532391E-2</v>
      </c>
      <c r="F11" s="118">
        <v>8936</v>
      </c>
      <c r="G11" s="119">
        <f t="shared" si="3"/>
        <v>-0.58969649662518941</v>
      </c>
      <c r="H11" s="118">
        <v>10312</v>
      </c>
      <c r="I11" s="119">
        <f t="shared" si="4"/>
        <v>0.15398388540734098</v>
      </c>
      <c r="J11" s="118">
        <v>20054</v>
      </c>
      <c r="K11" s="119">
        <f t="shared" si="5"/>
        <v>0.94472459270752518</v>
      </c>
      <c r="L11" s="118">
        <v>25174</v>
      </c>
      <c r="M11" s="119">
        <f t="shared" si="1"/>
        <v>0.25531066121472024</v>
      </c>
      <c r="N11" s="118">
        <v>22971</v>
      </c>
      <c r="O11" s="119">
        <f t="shared" si="6"/>
        <v>-8.7510923969174592E-2</v>
      </c>
      <c r="P11" s="118" t="s">
        <v>227</v>
      </c>
      <c r="Q11" s="119" t="str">
        <f t="shared" si="2"/>
        <v>-</v>
      </c>
    </row>
    <row r="12" spans="1:18" x14ac:dyDescent="0.25">
      <c r="A12" s="1" t="s">
        <v>76</v>
      </c>
      <c r="B12" s="117" t="s">
        <v>77</v>
      </c>
      <c r="C12" s="118">
        <v>19413</v>
      </c>
      <c r="D12" s="118">
        <v>16758</v>
      </c>
      <c r="E12" s="119">
        <f t="shared" si="0"/>
        <v>-0.13676402410755684</v>
      </c>
      <c r="F12" s="118">
        <v>0</v>
      </c>
      <c r="G12" s="119">
        <f t="shared" si="3"/>
        <v>-1</v>
      </c>
      <c r="H12" s="118">
        <v>9597</v>
      </c>
      <c r="I12" s="119" t="str">
        <f t="shared" si="4"/>
        <v>-</v>
      </c>
      <c r="J12" s="118">
        <v>17340</v>
      </c>
      <c r="K12" s="119">
        <f t="shared" si="5"/>
        <v>0.8068146295717411</v>
      </c>
      <c r="L12" s="118">
        <v>19154</v>
      </c>
      <c r="M12" s="119">
        <f t="shared" si="1"/>
        <v>0.10461361014994242</v>
      </c>
      <c r="N12" s="118">
        <v>19029</v>
      </c>
      <c r="O12" s="119">
        <f t="shared" si="6"/>
        <v>-6.5260519995823385E-3</v>
      </c>
      <c r="P12" s="118" t="s">
        <v>227</v>
      </c>
      <c r="Q12" s="119" t="str">
        <f t="shared" si="2"/>
        <v>-</v>
      </c>
    </row>
    <row r="13" spans="1:18" x14ac:dyDescent="0.25">
      <c r="A13" s="1" t="s">
        <v>78</v>
      </c>
      <c r="B13" s="117" t="s">
        <v>79</v>
      </c>
      <c r="C13" s="118">
        <v>19110</v>
      </c>
      <c r="D13" s="118">
        <v>17027</v>
      </c>
      <c r="E13" s="119">
        <f t="shared" si="0"/>
        <v>-0.10900052328623755</v>
      </c>
      <c r="F13" s="118">
        <v>0</v>
      </c>
      <c r="G13" s="119">
        <f t="shared" si="3"/>
        <v>-1</v>
      </c>
      <c r="H13" s="118">
        <v>12545</v>
      </c>
      <c r="I13" s="119" t="str">
        <f t="shared" si="4"/>
        <v>-</v>
      </c>
      <c r="J13" s="118">
        <v>18214</v>
      </c>
      <c r="K13" s="119">
        <f t="shared" si="5"/>
        <v>0.45189318453567151</v>
      </c>
      <c r="L13" s="118">
        <v>17881</v>
      </c>
      <c r="M13" s="119">
        <f t="shared" si="1"/>
        <v>-1.828263972768196E-2</v>
      </c>
      <c r="N13" s="118">
        <v>17439</v>
      </c>
      <c r="O13" s="119">
        <f t="shared" si="6"/>
        <v>-2.4718975448800418E-2</v>
      </c>
      <c r="P13" s="118" t="s">
        <v>227</v>
      </c>
      <c r="Q13" s="119" t="str">
        <f t="shared" si="2"/>
        <v>-</v>
      </c>
    </row>
    <row r="14" spans="1:18" x14ac:dyDescent="0.25">
      <c r="A14" s="1" t="s">
        <v>80</v>
      </c>
      <c r="B14" s="117" t="s">
        <v>81</v>
      </c>
      <c r="C14" s="118">
        <v>18113</v>
      </c>
      <c r="D14" s="118">
        <v>15071</v>
      </c>
      <c r="E14" s="119">
        <f t="shared" si="0"/>
        <v>-0.16794567437751895</v>
      </c>
      <c r="F14" s="118">
        <v>0</v>
      </c>
      <c r="G14" s="119">
        <f t="shared" si="3"/>
        <v>-1</v>
      </c>
      <c r="H14" s="118">
        <v>13541</v>
      </c>
      <c r="I14" s="119" t="str">
        <f t="shared" si="4"/>
        <v>-</v>
      </c>
      <c r="J14" s="118">
        <v>17608</v>
      </c>
      <c r="K14" s="119">
        <f t="shared" si="5"/>
        <v>0.30034709401078197</v>
      </c>
      <c r="L14" s="118">
        <v>17983</v>
      </c>
      <c r="M14" s="119">
        <f t="shared" si="1"/>
        <v>2.1297137664697763E-2</v>
      </c>
      <c r="N14" s="118">
        <v>19479</v>
      </c>
      <c r="O14" s="119">
        <f t="shared" si="6"/>
        <v>8.3189679141411288E-2</v>
      </c>
      <c r="P14" s="118" t="s">
        <v>227</v>
      </c>
      <c r="Q14" s="119" t="str">
        <f t="shared" si="2"/>
        <v>-</v>
      </c>
    </row>
    <row r="15" spans="1:18" x14ac:dyDescent="0.25">
      <c r="A15" s="1" t="s">
        <v>82</v>
      </c>
      <c r="B15" s="117" t="s">
        <v>83</v>
      </c>
      <c r="C15" s="118">
        <v>17854</v>
      </c>
      <c r="D15" s="118">
        <v>17228</v>
      </c>
      <c r="E15" s="119">
        <f t="shared" si="0"/>
        <v>-3.5062170942085857E-2</v>
      </c>
      <c r="F15" s="118">
        <v>0</v>
      </c>
      <c r="G15" s="119">
        <f t="shared" si="3"/>
        <v>-1</v>
      </c>
      <c r="H15" s="118">
        <v>14398</v>
      </c>
      <c r="I15" s="119" t="str">
        <f t="shared" si="4"/>
        <v>-</v>
      </c>
      <c r="J15" s="118">
        <v>18083</v>
      </c>
      <c r="K15" s="119">
        <f t="shared" si="5"/>
        <v>0.25593832476732881</v>
      </c>
      <c r="L15" s="118">
        <v>16810</v>
      </c>
      <c r="M15" s="119">
        <f t="shared" si="1"/>
        <v>-7.0397611015871275E-2</v>
      </c>
      <c r="N15" s="118">
        <v>21632</v>
      </c>
      <c r="O15" s="119">
        <f t="shared" si="6"/>
        <v>0.28685306365258767</v>
      </c>
      <c r="P15" s="118" t="s">
        <v>227</v>
      </c>
      <c r="Q15" s="119" t="str">
        <f t="shared" si="2"/>
        <v>-</v>
      </c>
    </row>
    <row r="16" spans="1:18" x14ac:dyDescent="0.25">
      <c r="A16" s="1" t="s">
        <v>84</v>
      </c>
      <c r="B16" s="117" t="s">
        <v>85</v>
      </c>
      <c r="C16" s="118">
        <v>14321</v>
      </c>
      <c r="D16" s="118">
        <v>13793</v>
      </c>
      <c r="E16" s="119">
        <f t="shared" si="0"/>
        <v>-3.6868933733677833E-2</v>
      </c>
      <c r="F16" s="118">
        <v>6776</v>
      </c>
      <c r="G16" s="119">
        <f t="shared" si="3"/>
        <v>-0.50873631552236642</v>
      </c>
      <c r="H16" s="118">
        <v>13925</v>
      </c>
      <c r="I16" s="119">
        <f t="shared" si="4"/>
        <v>1.0550472255017711</v>
      </c>
      <c r="J16" s="118">
        <v>15520</v>
      </c>
      <c r="K16" s="119">
        <f t="shared" si="5"/>
        <v>0.1145421903052064</v>
      </c>
      <c r="L16" s="118">
        <v>14993</v>
      </c>
      <c r="M16" s="119">
        <f t="shared" si="1"/>
        <v>-3.39561855670103E-2</v>
      </c>
      <c r="N16" s="118">
        <v>15201</v>
      </c>
      <c r="O16" s="119">
        <f t="shared" si="6"/>
        <v>1.3873140799039563E-2</v>
      </c>
      <c r="P16" s="118" t="s">
        <v>227</v>
      </c>
      <c r="Q16" s="119" t="str">
        <f t="shared" si="2"/>
        <v>-</v>
      </c>
    </row>
    <row r="17" spans="1:17" x14ac:dyDescent="0.25">
      <c r="A17" s="1" t="s">
        <v>86</v>
      </c>
      <c r="B17" s="117" t="s">
        <v>87</v>
      </c>
      <c r="C17" s="118">
        <v>15635</v>
      </c>
      <c r="D17" s="118">
        <v>15992</v>
      </c>
      <c r="E17" s="119">
        <f t="shared" si="0"/>
        <v>2.2833386632555186E-2</v>
      </c>
      <c r="F17" s="118">
        <v>7423</v>
      </c>
      <c r="G17" s="119">
        <f t="shared" si="3"/>
        <v>-0.53583041520760388</v>
      </c>
      <c r="H17" s="118">
        <v>16473</v>
      </c>
      <c r="I17" s="119">
        <f t="shared" si="4"/>
        <v>1.2191836184830929</v>
      </c>
      <c r="J17" s="118">
        <v>19959</v>
      </c>
      <c r="K17" s="119">
        <f t="shared" si="5"/>
        <v>0.21161901293024954</v>
      </c>
      <c r="L17" s="118">
        <v>15933</v>
      </c>
      <c r="M17" s="119">
        <f t="shared" si="1"/>
        <v>-0.2017135127010371</v>
      </c>
      <c r="N17" s="118">
        <v>19577</v>
      </c>
      <c r="O17" s="119">
        <f t="shared" si="6"/>
        <v>0.22870771355049269</v>
      </c>
      <c r="P17" s="118" t="s">
        <v>227</v>
      </c>
      <c r="Q17" s="119" t="str">
        <f t="shared" si="2"/>
        <v>-</v>
      </c>
    </row>
    <row r="18" spans="1:17" x14ac:dyDescent="0.25">
      <c r="A18" s="1" t="s">
        <v>88</v>
      </c>
      <c r="B18" s="117" t="s">
        <v>89</v>
      </c>
      <c r="C18" s="118">
        <v>20046</v>
      </c>
      <c r="D18" s="118">
        <v>18677</v>
      </c>
      <c r="E18" s="119">
        <f t="shared" si="0"/>
        <v>-6.8292926269579945E-2</v>
      </c>
      <c r="F18" s="118">
        <v>9298</v>
      </c>
      <c r="G18" s="119">
        <f t="shared" si="3"/>
        <v>-0.50216844246934733</v>
      </c>
      <c r="H18" s="118">
        <v>19721</v>
      </c>
      <c r="I18" s="119">
        <f t="shared" si="4"/>
        <v>1.1209937620993764</v>
      </c>
      <c r="J18" s="118">
        <v>21932</v>
      </c>
      <c r="K18" s="119">
        <f t="shared" si="5"/>
        <v>0.11211399016277057</v>
      </c>
      <c r="L18" s="118">
        <v>20553</v>
      </c>
      <c r="M18" s="119">
        <f t="shared" si="1"/>
        <v>-6.2876162684661674E-2</v>
      </c>
      <c r="N18" s="118">
        <v>19337</v>
      </c>
      <c r="O18" s="119">
        <f t="shared" si="6"/>
        <v>-5.9164112295042037E-2</v>
      </c>
      <c r="P18" s="118" t="s">
        <v>227</v>
      </c>
      <c r="Q18" s="119" t="str">
        <f t="shared" si="2"/>
        <v>-</v>
      </c>
    </row>
    <row r="19" spans="1:17" x14ac:dyDescent="0.25">
      <c r="A19" s="1" t="s">
        <v>90</v>
      </c>
      <c r="B19" s="117" t="s">
        <v>91</v>
      </c>
      <c r="C19" s="118">
        <v>22032</v>
      </c>
      <c r="D19" s="118">
        <v>21685</v>
      </c>
      <c r="E19" s="119">
        <f t="shared" si="0"/>
        <v>-1.5749818445896846E-2</v>
      </c>
      <c r="F19" s="118">
        <v>8104</v>
      </c>
      <c r="G19" s="119">
        <f t="shared" si="3"/>
        <v>-0.62628545077242337</v>
      </c>
      <c r="H19" s="118">
        <v>22740</v>
      </c>
      <c r="I19" s="119">
        <f t="shared" si="4"/>
        <v>1.8060217176702862</v>
      </c>
      <c r="J19" s="118">
        <v>25251</v>
      </c>
      <c r="K19" s="119">
        <f t="shared" si="5"/>
        <v>0.11042216358839041</v>
      </c>
      <c r="L19" s="118">
        <v>23667</v>
      </c>
      <c r="M19" s="119">
        <f t="shared" si="1"/>
        <v>-6.2730188903409756E-2</v>
      </c>
      <c r="N19" s="118">
        <v>25085</v>
      </c>
      <c r="O19" s="119">
        <f t="shared" si="6"/>
        <v>5.9914649089449545E-2</v>
      </c>
      <c r="P19" s="118" t="s">
        <v>227</v>
      </c>
      <c r="Q19" s="119" t="str">
        <f t="shared" si="2"/>
        <v>-</v>
      </c>
    </row>
    <row r="20" spans="1:17" x14ac:dyDescent="0.25">
      <c r="A20" s="1" t="s">
        <v>92</v>
      </c>
      <c r="B20" s="117" t="s">
        <v>93</v>
      </c>
      <c r="C20" s="118">
        <v>20407</v>
      </c>
      <c r="D20" s="118">
        <v>20923</v>
      </c>
      <c r="E20" s="119">
        <f t="shared" si="0"/>
        <v>2.528544127015242E-2</v>
      </c>
      <c r="F20" s="118">
        <v>6962</v>
      </c>
      <c r="G20" s="119">
        <f t="shared" si="3"/>
        <v>-0.66725612961812364</v>
      </c>
      <c r="H20" s="118">
        <v>18198</v>
      </c>
      <c r="I20" s="119">
        <f t="shared" si="4"/>
        <v>1.6139040505601838</v>
      </c>
      <c r="J20" s="118">
        <v>23965</v>
      </c>
      <c r="K20" s="119">
        <f t="shared" si="5"/>
        <v>0.3169029563688317</v>
      </c>
      <c r="L20" s="118">
        <v>20577</v>
      </c>
      <c r="M20" s="119">
        <f t="shared" si="1"/>
        <v>-0.14137283538493639</v>
      </c>
      <c r="N20" s="118">
        <v>24629</v>
      </c>
      <c r="O20" s="119">
        <f t="shared" si="6"/>
        <v>0.19691889002284113</v>
      </c>
      <c r="P20" s="118" t="s">
        <v>227</v>
      </c>
      <c r="Q20" s="119" t="str">
        <f t="shared" si="2"/>
        <v>-</v>
      </c>
    </row>
    <row r="21" spans="1:17" ht="15.75" x14ac:dyDescent="0.25">
      <c r="A21" s="1" t="s">
        <v>0</v>
      </c>
      <c r="B21" s="120" t="s">
        <v>30</v>
      </c>
      <c r="C21" s="121">
        <v>232309</v>
      </c>
      <c r="D21" s="121">
        <v>220415</v>
      </c>
      <c r="E21" s="122">
        <f t="shared" si="0"/>
        <v>-5.1199049541774122E-2</v>
      </c>
      <c r="F21" s="121">
        <v>103516</v>
      </c>
      <c r="G21" s="122">
        <f>F21/D21-1</f>
        <v>-0.53035864165324509</v>
      </c>
      <c r="H21" s="121">
        <v>164258</v>
      </c>
      <c r="I21" s="122">
        <f t="shared" si="4"/>
        <v>0.58678851578499946</v>
      </c>
      <c r="J21" s="121">
        <v>229131</v>
      </c>
      <c r="K21" s="122">
        <f t="shared" si="5"/>
        <v>0.39494575606667559</v>
      </c>
      <c r="L21" s="121">
        <v>239109</v>
      </c>
      <c r="M21" s="122">
        <f t="shared" si="1"/>
        <v>4.3547141155059865E-2</v>
      </c>
      <c r="N21" s="121">
        <v>250871</v>
      </c>
      <c r="O21" s="122">
        <f t="shared" si="6"/>
        <v>4.9190954752853289E-2</v>
      </c>
      <c r="P21" s="121">
        <v>24602</v>
      </c>
      <c r="Q21" s="122">
        <v>3.0795659278501697E-2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8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BBD7E7-0E59-4C1F-927C-0F3717503F0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F28731E7-76C2-4390-AAF3-B5E8BECD4E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C823591-EEFC-4063-85A1-FAC63178FB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15</vt:i4>
      </vt:variant>
    </vt:vector>
  </HeadingPairs>
  <TitlesOfParts>
    <vt:vector size="5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2025-03-06T12:24:47Z</dcterms:created>
  <dcterms:modified xsi:type="dcterms:W3CDTF">2025-03-06T13:23:46Z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